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405" tabRatio="886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<sst xmlns="http://schemas.openxmlformats.org/spreadsheetml/2006/main" count="185" uniqueCount="84">
  <si>
    <t>Годы реализации</t>
  </si>
  <si>
    <t>ОБ</t>
  </si>
  <si>
    <t>ФБ</t>
  </si>
  <si>
    <t>МБ</t>
  </si>
  <si>
    <t>ВБС</t>
  </si>
  <si>
    <t>Всего</t>
  </si>
  <si>
    <t>Соисполнители, участники</t>
  </si>
  <si>
    <t>1.</t>
  </si>
  <si>
    <t xml:space="preserve"> Срок выполнения</t>
  </si>
  <si>
    <t xml:space="preserve"> Ожидаемый конечный результат выполнения основного мероприятия</t>
  </si>
  <si>
    <t>Объемы финансирования муниципальной программы, рублей, копеек</t>
  </si>
  <si>
    <t>план</t>
  </si>
  <si>
    <t>Объемы и источники финансирования (руб., коп.)</t>
  </si>
  <si>
    <t>2014 - 2016</t>
  </si>
  <si>
    <t xml:space="preserve"> №
 п/п</t>
  </si>
  <si>
    <t>Сокращение тепловых потерь в процессе функционирования инженерной инфраструктуры зданий</t>
  </si>
  <si>
    <t>Управление
культуры, спорта и молодежной политики администрации
ЗАТО Александровск</t>
  </si>
  <si>
    <t>Управление культуры, спорта и молодежной политики 
администрации 
ЗАТО Александровск</t>
  </si>
  <si>
    <t>1.2.</t>
  </si>
  <si>
    <t>1.1.</t>
  </si>
  <si>
    <t>Управление образования администрации 
ЗАТО Александровск</t>
  </si>
  <si>
    <t>Управление муниципальной собственностью администрации 
ЗАТО Александровск</t>
  </si>
  <si>
    <t>Управление образования
администрации 
ЗАТО Александровск</t>
  </si>
  <si>
    <t>1.3.</t>
  </si>
  <si>
    <t>Муниципальная программа, основное мероприятие</t>
  </si>
  <si>
    <t>2014-2016</t>
  </si>
  <si>
    <t>Основное мероприятие 1.6                                                               Организация обучения специалистов в области энергосбережения и повышения энергетической эффективности</t>
  </si>
  <si>
    <t>Основное мероприятие 1.3.                                                                                                                       Установка блочного теплового пункта с автоматическим погодным регулированием</t>
  </si>
  <si>
    <t>Снижения относительных затрат местного бюджета на оплату электрической энергии</t>
  </si>
  <si>
    <t xml:space="preserve">Основное мероприятие 1.5                                                     Приобретение, установка, ремонт и замена приборов учета тепла, воды и электроэнергии                                   </t>
  </si>
  <si>
    <t>Основное мероприятие 1.1.                                                                                                                          Установка датчиков движения (звука) в цепях освещения, приобретение и замена ламп накаливания на энергосберегающие лампы</t>
  </si>
  <si>
    <t>Задача 1. Сокращение потребления энергоресурсов</t>
  </si>
  <si>
    <t>1.4.</t>
  </si>
  <si>
    <t>1.5.</t>
  </si>
  <si>
    <t>1.6.</t>
  </si>
  <si>
    <t>Модернизация сетей теплоснабжения, снижение относительных затрат местного бюджета на оплату коммунальных энергоресурсов</t>
  </si>
  <si>
    <t>Основное мероприятие 1.2.                                                                                                                        Утепление фасадов, замена деревянных оконных блоков на энергоэффективные стеклопакеты в ПФХ переплеты, теплоизоляция стен и кровли</t>
  </si>
  <si>
    <t>Усиление теплового контура зданий, снижение теплопотребления объектов</t>
  </si>
  <si>
    <t>Создание в учреждениях новых механизмов повышения энергетической эффективности</t>
  </si>
  <si>
    <t xml:space="preserve">Переход на приборный учет при расчетах  с организациями коммунального комплекса </t>
  </si>
  <si>
    <t>Основное мероприятие 1.4.                                                                                                                         Модернизация и обслуживание сетей теплоснабжения                                                                                                            (замена системы отопления на полипропиленновые трубы, замена радиаторов, установка терморегуляторов на отопительные приборы, установка системы приточно-вытяжных установок с рецеркуляцией тепла, промывка и опрессовка системы теплоснабжения)</t>
  </si>
  <si>
    <t>Управление образования администрации ЗАТО Алекандровск                                                                                                                                                                                   Управление культуры, спорта и молодежной политики администрации ЗАТО Александровск</t>
  </si>
  <si>
    <t>Управление муниципальной собственностью администрации ЗАТО Александровск                                     Управление образования администрации ЗАТО Алекандровск                                                                                                                                                                                   Управление культуры, спорта и молодежной политики администрации ЗАТО Александровск</t>
  </si>
  <si>
    <t>Управление муниципальной собственностью администрации ЗАТО Александровск                                                                  Управление образования администрации ЗАТО Алекандровск                                                                                                                                                                                   Управление культуры, спорта и молодежной политики администрации ЗАТО Александровск</t>
  </si>
  <si>
    <t>Сведения об объемах финансирования муниципальной программы ЗАТО Александровск "Энергоэффективность и развитие энергетики" на 2014-2016 годы</t>
  </si>
  <si>
    <t>Муниципальная программа ЗАТО Александровск "Энергоэффективность и развитите энергетики" на 2014 - 2016 годы</t>
  </si>
  <si>
    <t>Приложение № 2 к муниципальной программе</t>
  </si>
  <si>
    <t>Приложение № 3 к муниципальной программе</t>
  </si>
  <si>
    <t>Перечень основных мероприятий  муниципальной программы ЗАТО Александровск "Энергоэффективность и развитие энергетики" на 2014-2016 годы</t>
  </si>
  <si>
    <t>Муниципальная программа ЗАТО Александровск "Энергоэффективность и развитие энергетики" на 2014-2016 годы</t>
  </si>
  <si>
    <t>УМС</t>
  </si>
  <si>
    <t>УО</t>
  </si>
  <si>
    <t>УК</t>
  </si>
  <si>
    <t>ИТОГО</t>
  </si>
  <si>
    <t>1.7.</t>
  </si>
  <si>
    <t>Основное мероприятие 1.7.                                                              Проведение энергетического аудита, включая диагностику оптимальной структуры потребления энергетических ресурсов в учреждениях, сбор и анализ информации об энергопотреблении учреждений, разработка проектной документации учета потребления тепловой энергии по зданиям ДОФ</t>
  </si>
  <si>
    <t>Повышение эффективности использования энергоресурсов</t>
  </si>
  <si>
    <t>№ 
п/п</t>
  </si>
  <si>
    <t>Муниципальная программа, показатель</t>
  </si>
  <si>
    <t>Ед. изм.</t>
  </si>
  <si>
    <t>Значение показателя</t>
  </si>
  <si>
    <t>Источник данных</t>
  </si>
  <si>
    <t>Соисполнитель, ответственный за выполнение показателя</t>
  </si>
  <si>
    <t>Факт</t>
  </si>
  <si>
    <t>План</t>
  </si>
  <si>
    <t>I</t>
  </si>
  <si>
    <t xml:space="preserve">Показатели цели муниципальной программы: </t>
  </si>
  <si>
    <t>Уровень потребления энергоресурсов к базовому объему 2009 года</t>
  </si>
  <si>
    <t>%</t>
  </si>
  <si>
    <t>Ведомственные данные</t>
  </si>
  <si>
    <t>II</t>
  </si>
  <si>
    <t>Показатели задач муниципальной программы:</t>
  </si>
  <si>
    <t>2.1.</t>
  </si>
  <si>
    <t>Показатели задачи 1. Сокращение потребления энергоресурсов</t>
  </si>
  <si>
    <t>2.1.1.</t>
  </si>
  <si>
    <t>Уровень потребления тепловой энергии к базовому объему 2009 года</t>
  </si>
  <si>
    <t>2.1.2.</t>
  </si>
  <si>
    <t>Уровень потребления электрической энергии к базовому объему 2009 года</t>
  </si>
  <si>
    <t>Приложение № 1 к муниципальной программе</t>
  </si>
  <si>
    <t>Перечень показателей муниципальной программы ЗАТО Александровск "Энергоэффективность и развитие энергетики" на 2014-2016 годы</t>
  </si>
  <si>
    <r>
      <t xml:space="preserve">Муниципальная программа ЗАТО Александровск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 xml:space="preserve">Энергоэффективность и развитие энергетики" </t>
    </r>
  </si>
  <si>
    <t>Приложение № 2                                                                    к постановлению администрации ЗАТО Александровск от "11" июля 2014 № 1722</t>
  </si>
  <si>
    <t>Приложение № 1                                                                                                                                       к постановлению администрации                                                                     ЗАТО Александровск                                                                                                                                     от "11" июля 2014 № 1722</t>
  </si>
  <si>
    <t>Приложение № 3                                                                                         к постановлению администрации                             ЗАТО Александровск от "11" июля 2014 № 1722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</si>
</sst>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0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vertical="center" wrapText="1"/>
    </xf>
    <xf numFmtId="43" fontId="5" fillId="0" borderId="10" xfId="60" applyFont="1" applyFill="1" applyBorder="1" applyAlignment="1">
      <alignment vertical="center" wrapText="1"/>
    </xf>
    <xf numFmtId="43" fontId="5" fillId="0" borderId="10" xfId="6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5" fillId="30" borderId="10" xfId="0" applyFont="1" applyFill="1" applyBorder="1" applyAlignment="1">
      <alignment horizontal="center" vertical="center" wrapText="1"/>
    </xf>
    <xf numFmtId="4" fontId="5" fillId="30" borderId="10" xfId="0" applyNumberFormat="1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center" vertical="center" wrapText="1"/>
    </xf>
    <xf numFmtId="4" fontId="5" fillId="31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42" applyFont="1" applyBorder="1" applyAlignment="1">
      <alignment horizontal="center" vertical="center" wrapText="1"/>
    </xf>
    <xf numFmtId="0" fontId="14" fillId="0" borderId="15" xfId="42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4" fillId="0" borderId="11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6" fillId="30" borderId="12" xfId="0" applyFont="1" applyFill="1" applyBorder="1" applyAlignment="1">
      <alignment horizontal="left" vertical="center" wrapText="1"/>
    </xf>
    <xf numFmtId="0" fontId="6" fillId="30" borderId="14" xfId="0" applyFont="1" applyFill="1" applyBorder="1" applyAlignment="1">
      <alignment horizontal="left" vertical="center" wrapText="1"/>
    </xf>
    <xf numFmtId="0" fontId="6" fillId="30" borderId="13" xfId="0" applyFont="1" applyFill="1" applyBorder="1" applyAlignment="1">
      <alignment horizontal="left" vertical="center" wrapText="1"/>
    </xf>
    <xf numFmtId="0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justify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1" borderId="10" xfId="0" applyNumberFormat="1" applyFont="1" applyFill="1" applyBorder="1" applyAlignment="1">
      <alignment horizontal="justify" vertical="center" wrapText="1"/>
    </xf>
    <xf numFmtId="0" fontId="5" fillId="31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D1">
      <selection activeCell="M1" sqref="M1:O1"/>
    </sheetView>
  </sheetViews>
  <sheetFormatPr defaultColWidth="9.140625" defaultRowHeight="15"/>
  <cols>
    <col min="1" max="1" width="6.57421875" style="34" customWidth="1"/>
    <col min="2" max="2" width="36.8515625" style="0" customWidth="1"/>
    <col min="3" max="3" width="7.421875" style="0" customWidth="1"/>
    <col min="11" max="11" width="10.421875" style="0" bestFit="1" customWidth="1"/>
    <col min="13" max="13" width="16.57421875" style="0" customWidth="1"/>
    <col min="14" max="14" width="29.140625" style="0" customWidth="1"/>
  </cols>
  <sheetData>
    <row r="1" spans="5:15" s="8" customFormat="1" ht="70.5" customHeight="1">
      <c r="E1" s="54"/>
      <c r="F1" s="54"/>
      <c r="G1" s="54"/>
      <c r="M1" s="54" t="s">
        <v>82</v>
      </c>
      <c r="N1" s="54"/>
      <c r="O1" s="54"/>
    </row>
    <row r="2" spans="1:14" ht="33.7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M2" s="55" t="s">
        <v>78</v>
      </c>
      <c r="N2" s="55"/>
    </row>
    <row r="3" spans="1:14" ht="41.25" customHeight="1">
      <c r="A3" s="60" t="s">
        <v>79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5" spans="1:14" ht="21" customHeight="1">
      <c r="A5" s="50" t="s">
        <v>57</v>
      </c>
      <c r="B5" s="50" t="s">
        <v>58</v>
      </c>
      <c r="C5" s="50" t="s">
        <v>59</v>
      </c>
      <c r="D5" s="50" t="s">
        <v>60</v>
      </c>
      <c r="E5" s="50"/>
      <c r="F5" s="50"/>
      <c r="G5" s="50"/>
      <c r="H5" s="50"/>
      <c r="I5" s="50"/>
      <c r="J5" s="50"/>
      <c r="K5" s="50"/>
      <c r="L5" s="50"/>
      <c r="M5" s="44" t="s">
        <v>61</v>
      </c>
      <c r="N5" s="44" t="s">
        <v>62</v>
      </c>
    </row>
    <row r="6" spans="1:14" ht="25.5" customHeight="1">
      <c r="A6" s="50"/>
      <c r="B6" s="50"/>
      <c r="C6" s="50"/>
      <c r="D6" s="35">
        <v>2012</v>
      </c>
      <c r="E6" s="46">
        <v>2013</v>
      </c>
      <c r="F6" s="47"/>
      <c r="G6" s="48">
        <v>2014</v>
      </c>
      <c r="H6" s="49"/>
      <c r="I6" s="48">
        <v>2015</v>
      </c>
      <c r="J6" s="49"/>
      <c r="K6" s="48">
        <v>2016</v>
      </c>
      <c r="L6" s="49"/>
      <c r="M6" s="45"/>
      <c r="N6" s="45"/>
    </row>
    <row r="7" spans="1:14" ht="19.5" customHeight="1">
      <c r="A7" s="50"/>
      <c r="B7" s="44"/>
      <c r="C7" s="44"/>
      <c r="D7" s="36" t="s">
        <v>63</v>
      </c>
      <c r="E7" s="36" t="s">
        <v>64</v>
      </c>
      <c r="F7" s="36" t="s">
        <v>63</v>
      </c>
      <c r="G7" s="36" t="s">
        <v>64</v>
      </c>
      <c r="H7" s="36" t="s">
        <v>63</v>
      </c>
      <c r="I7" s="36" t="s">
        <v>64</v>
      </c>
      <c r="J7" s="36" t="s">
        <v>63</v>
      </c>
      <c r="K7" s="36" t="s">
        <v>64</v>
      </c>
      <c r="L7" s="36" t="s">
        <v>63</v>
      </c>
      <c r="M7" s="45"/>
      <c r="N7" s="45"/>
    </row>
    <row r="8" spans="1:14" ht="25.5" customHeight="1">
      <c r="A8" s="35"/>
      <c r="B8" s="56" t="s">
        <v>80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</row>
    <row r="9" spans="1:14" ht="31.5" customHeight="1">
      <c r="A9" s="35" t="s">
        <v>65</v>
      </c>
      <c r="B9" s="59" t="s">
        <v>66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11" customHeight="1">
      <c r="A10" s="35" t="s">
        <v>19</v>
      </c>
      <c r="B10" s="37" t="s">
        <v>67</v>
      </c>
      <c r="C10" s="38" t="s">
        <v>68</v>
      </c>
      <c r="D10" s="39">
        <v>91</v>
      </c>
      <c r="E10" s="39">
        <v>88</v>
      </c>
      <c r="F10" s="35">
        <v>88</v>
      </c>
      <c r="G10" s="39">
        <v>85</v>
      </c>
      <c r="H10" s="35"/>
      <c r="I10" s="39">
        <v>85</v>
      </c>
      <c r="J10" s="35"/>
      <c r="K10" s="39">
        <v>85</v>
      </c>
      <c r="L10" s="35"/>
      <c r="M10" s="40" t="s">
        <v>69</v>
      </c>
      <c r="N10" s="41" t="s">
        <v>41</v>
      </c>
    </row>
    <row r="11" spans="1:14" ht="24" customHeight="1">
      <c r="A11" s="35" t="s">
        <v>70</v>
      </c>
      <c r="B11" s="59" t="s">
        <v>71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6.75" customHeight="1">
      <c r="A12" s="35" t="s">
        <v>72</v>
      </c>
      <c r="B12" s="51" t="s">
        <v>73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4" s="43" customFormat="1" ht="102.75" customHeight="1">
      <c r="A13" s="38" t="s">
        <v>74</v>
      </c>
      <c r="B13" s="42" t="s">
        <v>75</v>
      </c>
      <c r="C13" s="38" t="s">
        <v>68</v>
      </c>
      <c r="D13" s="39">
        <v>91</v>
      </c>
      <c r="E13" s="39">
        <v>88</v>
      </c>
      <c r="F13" s="35">
        <v>88</v>
      </c>
      <c r="G13" s="39">
        <v>85</v>
      </c>
      <c r="H13" s="35"/>
      <c r="I13" s="39">
        <v>85</v>
      </c>
      <c r="J13" s="35"/>
      <c r="K13" s="39">
        <v>85</v>
      </c>
      <c r="L13" s="35"/>
      <c r="M13" s="40" t="s">
        <v>69</v>
      </c>
      <c r="N13" s="41" t="s">
        <v>41</v>
      </c>
    </row>
    <row r="14" spans="1:14" s="43" customFormat="1" ht="107.25" customHeight="1">
      <c r="A14" s="38" t="s">
        <v>76</v>
      </c>
      <c r="B14" s="42" t="s">
        <v>77</v>
      </c>
      <c r="C14" s="38" t="s">
        <v>68</v>
      </c>
      <c r="D14" s="39">
        <v>91</v>
      </c>
      <c r="E14" s="39">
        <v>88</v>
      </c>
      <c r="F14" s="35">
        <v>88</v>
      </c>
      <c r="G14" s="39">
        <v>85</v>
      </c>
      <c r="H14" s="35"/>
      <c r="I14" s="39">
        <v>85</v>
      </c>
      <c r="J14" s="35"/>
      <c r="K14" s="39">
        <v>85</v>
      </c>
      <c r="L14" s="35"/>
      <c r="M14" s="40" t="s">
        <v>69</v>
      </c>
      <c r="N14" s="41" t="s">
        <v>41</v>
      </c>
    </row>
  </sheetData>
  <sheetProtection/>
  <mergeCells count="18">
    <mergeCell ref="B12:N12"/>
    <mergeCell ref="E1:G1"/>
    <mergeCell ref="M1:O1"/>
    <mergeCell ref="M2:N2"/>
    <mergeCell ref="K6:L6"/>
    <mergeCell ref="B8:N8"/>
    <mergeCell ref="B9:N9"/>
    <mergeCell ref="B11:N11"/>
    <mergeCell ref="A3:N3"/>
    <mergeCell ref="A5:A7"/>
    <mergeCell ref="N5:N7"/>
    <mergeCell ref="E6:F6"/>
    <mergeCell ref="G6:H6"/>
    <mergeCell ref="I6:J6"/>
    <mergeCell ref="B5:B7"/>
    <mergeCell ref="C5:C7"/>
    <mergeCell ref="D5:L5"/>
    <mergeCell ref="M5:M7"/>
  </mergeCells>
  <printOptions/>
  <pageMargins left="0.75" right="0.75" top="0.39" bottom="0.69" header="0.5" footer="0.5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SheetLayoutView="115" zoomScalePageLayoutView="0" workbookViewId="0" topLeftCell="A1">
      <selection activeCell="D1" sqref="D1"/>
    </sheetView>
  </sheetViews>
  <sheetFormatPr defaultColWidth="9.140625" defaultRowHeight="15"/>
  <cols>
    <col min="1" max="1" width="32.7109375" style="8" customWidth="1"/>
    <col min="2" max="2" width="5.7109375" style="8" customWidth="1"/>
    <col min="3" max="3" width="13.140625" style="8" customWidth="1"/>
    <col min="4" max="4" width="15.8515625" style="8" customWidth="1"/>
    <col min="5" max="5" width="14.421875" style="8" customWidth="1"/>
    <col min="6" max="6" width="16.140625" style="8" customWidth="1"/>
    <col min="7" max="7" width="9.140625" style="8" customWidth="1"/>
    <col min="8" max="8" width="16.8515625" style="8" customWidth="1"/>
    <col min="9" max="16384" width="9.140625" style="8" customWidth="1"/>
  </cols>
  <sheetData>
    <row r="1" spans="5:7" ht="70.5" customHeight="1">
      <c r="E1" s="54" t="s">
        <v>81</v>
      </c>
      <c r="F1" s="54"/>
      <c r="G1" s="54"/>
    </row>
    <row r="3" spans="5:6" ht="15">
      <c r="E3" s="9" t="s">
        <v>46</v>
      </c>
      <c r="F3" s="9"/>
    </row>
    <row r="5" spans="1:6" ht="48.75" customHeight="1">
      <c r="A5" s="62" t="s">
        <v>44</v>
      </c>
      <c r="B5" s="62"/>
      <c r="C5" s="62"/>
      <c r="D5" s="62"/>
      <c r="E5" s="62"/>
      <c r="F5" s="62"/>
    </row>
    <row r="7" spans="1:6" ht="28.5" customHeight="1">
      <c r="A7" s="63"/>
      <c r="B7" s="66"/>
      <c r="C7" s="69" t="s">
        <v>10</v>
      </c>
      <c r="D7" s="70"/>
      <c r="E7" s="70"/>
      <c r="F7" s="71"/>
    </row>
    <row r="8" spans="1:6" ht="16.5" customHeight="1">
      <c r="A8" s="64"/>
      <c r="B8" s="67"/>
      <c r="C8" s="10" t="s">
        <v>5</v>
      </c>
      <c r="D8" s="10">
        <v>2014</v>
      </c>
      <c r="E8" s="10">
        <v>2015</v>
      </c>
      <c r="F8" s="11">
        <v>2016</v>
      </c>
    </row>
    <row r="9" spans="1:6" s="12" customFormat="1" ht="16.5" customHeight="1">
      <c r="A9" s="65"/>
      <c r="B9" s="68"/>
      <c r="C9" s="11" t="s">
        <v>11</v>
      </c>
      <c r="D9" s="11" t="s">
        <v>11</v>
      </c>
      <c r="E9" s="11" t="s">
        <v>11</v>
      </c>
      <c r="F9" s="11" t="s">
        <v>11</v>
      </c>
    </row>
    <row r="10" spans="1:8" ht="19.5" customHeight="1">
      <c r="A10" s="61" t="s">
        <v>45</v>
      </c>
      <c r="B10" s="13" t="s">
        <v>5</v>
      </c>
      <c r="C10" s="14">
        <f>SUM(C11:C14)</f>
        <v>36698726.32</v>
      </c>
      <c r="D10" s="14">
        <f>SUM(D11:D14)</f>
        <v>20200425.32</v>
      </c>
      <c r="E10" s="14">
        <f>SUM(E11:E14)</f>
        <v>3202462</v>
      </c>
      <c r="F10" s="14">
        <f>SUM(F11:F14)</f>
        <v>13295839</v>
      </c>
      <c r="H10" s="15"/>
    </row>
    <row r="11" spans="1:6" ht="19.5" customHeight="1">
      <c r="A11" s="61"/>
      <c r="B11" s="16" t="s">
        <v>3</v>
      </c>
      <c r="C11" s="17">
        <f>SUM(D11:F11)</f>
        <v>31036226.64</v>
      </c>
      <c r="D11" s="17">
        <f>D21+D16+D26</f>
        <v>14537925.64</v>
      </c>
      <c r="E11" s="17">
        <f>E21+E16+E26</f>
        <v>3202462</v>
      </c>
      <c r="F11" s="17">
        <f>F21+F16+F26</f>
        <v>13295839</v>
      </c>
    </row>
    <row r="12" spans="1:6" ht="19.5" customHeight="1">
      <c r="A12" s="61"/>
      <c r="B12" s="16" t="s">
        <v>1</v>
      </c>
      <c r="C12" s="17">
        <f>SUM(D12:F12)</f>
        <v>5662499.68</v>
      </c>
      <c r="D12" s="17">
        <f aca="true" t="shared" si="0" ref="D12:F13">D17+D22+D27</f>
        <v>5662499.68</v>
      </c>
      <c r="E12" s="17">
        <f t="shared" si="0"/>
        <v>0</v>
      </c>
      <c r="F12" s="17">
        <f t="shared" si="0"/>
        <v>0</v>
      </c>
    </row>
    <row r="13" spans="1:6" ht="19.5" customHeight="1">
      <c r="A13" s="61"/>
      <c r="B13" s="16" t="s">
        <v>2</v>
      </c>
      <c r="C13" s="17">
        <f>SUM(D13:F13)</f>
        <v>0</v>
      </c>
      <c r="D13" s="17">
        <f t="shared" si="0"/>
        <v>0</v>
      </c>
      <c r="E13" s="17">
        <f t="shared" si="0"/>
        <v>0</v>
      </c>
      <c r="F13" s="17">
        <f t="shared" si="0"/>
        <v>0</v>
      </c>
    </row>
    <row r="14" spans="1:6" ht="19.5" customHeight="1">
      <c r="A14" s="61"/>
      <c r="B14" s="16" t="s">
        <v>4</v>
      </c>
      <c r="C14" s="17">
        <f>SUM(D14:F14)</f>
        <v>0</v>
      </c>
      <c r="D14" s="17">
        <v>0</v>
      </c>
      <c r="E14" s="17">
        <v>0</v>
      </c>
      <c r="F14" s="17">
        <v>0</v>
      </c>
    </row>
    <row r="15" spans="1:6" ht="16.5" customHeight="1">
      <c r="A15" s="61" t="s">
        <v>20</v>
      </c>
      <c r="B15" s="13" t="s">
        <v>5</v>
      </c>
      <c r="C15" s="14">
        <f>SUM(C16:C19)</f>
        <v>19555900</v>
      </c>
      <c r="D15" s="14">
        <f>SUM(D16:D19)</f>
        <v>6855575</v>
      </c>
      <c r="E15" s="14">
        <f>SUM(E16:E19)</f>
        <v>2013200</v>
      </c>
      <c r="F15" s="14">
        <f>SUM(F16:F19)</f>
        <v>10687125</v>
      </c>
    </row>
    <row r="16" spans="1:6" ht="16.5" customHeight="1">
      <c r="A16" s="61"/>
      <c r="B16" s="16" t="s">
        <v>3</v>
      </c>
      <c r="C16" s="17">
        <f>SUM(D16:F16)</f>
        <v>19555900</v>
      </c>
      <c r="D16" s="17">
        <v>6855575</v>
      </c>
      <c r="E16" s="17">
        <v>2013200</v>
      </c>
      <c r="F16" s="17">
        <v>10687125</v>
      </c>
    </row>
    <row r="17" spans="1:6" ht="16.5" customHeight="1">
      <c r="A17" s="61"/>
      <c r="B17" s="16" t="s">
        <v>1</v>
      </c>
      <c r="C17" s="17">
        <f>SUM(D17:F17)</f>
        <v>0</v>
      </c>
      <c r="D17" s="17">
        <v>0</v>
      </c>
      <c r="E17" s="17">
        <v>0</v>
      </c>
      <c r="F17" s="17">
        <v>0</v>
      </c>
    </row>
    <row r="18" spans="1:6" ht="16.5" customHeight="1">
      <c r="A18" s="61"/>
      <c r="B18" s="16" t="s">
        <v>2</v>
      </c>
      <c r="C18" s="17">
        <f>SUM(D18:F18)</f>
        <v>0</v>
      </c>
      <c r="D18" s="17">
        <v>0</v>
      </c>
      <c r="E18" s="17">
        <v>0</v>
      </c>
      <c r="F18" s="17">
        <v>0</v>
      </c>
    </row>
    <row r="19" spans="1:6" ht="16.5" customHeight="1">
      <c r="A19" s="61"/>
      <c r="B19" s="16" t="s">
        <v>4</v>
      </c>
      <c r="C19" s="17">
        <f>SUM(D19:F19)</f>
        <v>0</v>
      </c>
      <c r="D19" s="17">
        <v>0</v>
      </c>
      <c r="E19" s="17">
        <v>0</v>
      </c>
      <c r="F19" s="17">
        <v>0</v>
      </c>
    </row>
    <row r="20" spans="1:6" ht="16.5" customHeight="1">
      <c r="A20" s="61" t="s">
        <v>16</v>
      </c>
      <c r="B20" s="13" t="s">
        <v>5</v>
      </c>
      <c r="C20" s="14">
        <f>SUM(C21:C24)</f>
        <v>8143200.64</v>
      </c>
      <c r="D20" s="14">
        <f>SUM(D21:D24)</f>
        <v>5986600.64</v>
      </c>
      <c r="E20" s="14">
        <f>SUM(E21:E24)</f>
        <v>1078300</v>
      </c>
      <c r="F20" s="14">
        <f>SUM(F21:F24)</f>
        <v>1078300</v>
      </c>
    </row>
    <row r="21" spans="1:6" ht="16.5" customHeight="1">
      <c r="A21" s="61"/>
      <c r="B21" s="16" t="s">
        <v>3</v>
      </c>
      <c r="C21" s="17">
        <f>SUM(D21:F21)</f>
        <v>8143200.64</v>
      </c>
      <c r="D21" s="17">
        <f>5946600.64+40000</f>
        <v>5986600.64</v>
      </c>
      <c r="E21" s="17">
        <f>15350+126650+936300</f>
        <v>1078300</v>
      </c>
      <c r="F21" s="17">
        <v>1078300</v>
      </c>
    </row>
    <row r="22" spans="1:6" ht="16.5" customHeight="1">
      <c r="A22" s="61"/>
      <c r="B22" s="16" t="s">
        <v>1</v>
      </c>
      <c r="C22" s="17">
        <f>SUM(D22:F22)</f>
        <v>0</v>
      </c>
      <c r="D22" s="17">
        <v>0</v>
      </c>
      <c r="E22" s="17">
        <v>0</v>
      </c>
      <c r="F22" s="17">
        <v>0</v>
      </c>
    </row>
    <row r="23" spans="1:6" ht="16.5" customHeight="1">
      <c r="A23" s="61"/>
      <c r="B23" s="16" t="s">
        <v>2</v>
      </c>
      <c r="C23" s="17">
        <f>SUM(D23:F23)</f>
        <v>0</v>
      </c>
      <c r="D23" s="17">
        <v>0</v>
      </c>
      <c r="E23" s="17">
        <v>0</v>
      </c>
      <c r="F23" s="17">
        <v>0</v>
      </c>
    </row>
    <row r="24" spans="1:6" ht="16.5" customHeight="1">
      <c r="A24" s="61"/>
      <c r="B24" s="16" t="s">
        <v>4</v>
      </c>
      <c r="C24" s="17">
        <f>SUM(D24:F24)</f>
        <v>0</v>
      </c>
      <c r="D24" s="17">
        <v>0</v>
      </c>
      <c r="E24" s="17">
        <v>0</v>
      </c>
      <c r="F24" s="17">
        <v>0</v>
      </c>
    </row>
    <row r="25" spans="1:6" ht="15">
      <c r="A25" s="61" t="s">
        <v>21</v>
      </c>
      <c r="B25" s="13" t="s">
        <v>5</v>
      </c>
      <c r="C25" s="14">
        <f>SUM(C26:C29)</f>
        <v>8999625.68</v>
      </c>
      <c r="D25" s="14">
        <f>SUM(D26:D29)</f>
        <v>7358249.68</v>
      </c>
      <c r="E25" s="14">
        <f>SUM(E26:E29)</f>
        <v>110962</v>
      </c>
      <c r="F25" s="14">
        <f>SUM(F26:F29)</f>
        <v>1530414</v>
      </c>
    </row>
    <row r="26" spans="1:6" ht="15">
      <c r="A26" s="61"/>
      <c r="B26" s="16" t="s">
        <v>3</v>
      </c>
      <c r="C26" s="17">
        <f>SUM(D26:F26)</f>
        <v>3337126</v>
      </c>
      <c r="D26" s="17">
        <v>1695750</v>
      </c>
      <c r="E26" s="17">
        <v>110962</v>
      </c>
      <c r="F26" s="17">
        <v>1530414</v>
      </c>
    </row>
    <row r="27" spans="1:6" ht="15">
      <c r="A27" s="61"/>
      <c r="B27" s="16" t="s">
        <v>1</v>
      </c>
      <c r="C27" s="17">
        <f>SUM(D27:F27)</f>
        <v>5662499.68</v>
      </c>
      <c r="D27" s="17">
        <v>5662499.68</v>
      </c>
      <c r="E27" s="17">
        <v>0</v>
      </c>
      <c r="F27" s="17">
        <v>0</v>
      </c>
    </row>
    <row r="28" spans="1:6" ht="15">
      <c r="A28" s="61"/>
      <c r="B28" s="16" t="s">
        <v>2</v>
      </c>
      <c r="C28" s="17">
        <f>SUM(D28:F28)</f>
        <v>0</v>
      </c>
      <c r="D28" s="17">
        <v>0</v>
      </c>
      <c r="E28" s="17">
        <v>0</v>
      </c>
      <c r="F28" s="17">
        <v>0</v>
      </c>
    </row>
    <row r="29" spans="1:6" ht="15">
      <c r="A29" s="61"/>
      <c r="B29" s="16" t="s">
        <v>4</v>
      </c>
      <c r="C29" s="17">
        <f>SUM(D29:F29)</f>
        <v>0</v>
      </c>
      <c r="D29" s="17">
        <v>0</v>
      </c>
      <c r="E29" s="17">
        <v>0</v>
      </c>
      <c r="F29" s="17">
        <v>0</v>
      </c>
    </row>
    <row r="32" spans="3:6" ht="15">
      <c r="C32" s="15"/>
      <c r="D32" s="15"/>
      <c r="E32" s="15"/>
      <c r="F32" s="15"/>
    </row>
    <row r="34" spans="3:6" ht="15">
      <c r="C34" s="15"/>
      <c r="D34" s="15"/>
      <c r="E34" s="15"/>
      <c r="F34" s="15"/>
    </row>
  </sheetData>
  <sheetProtection/>
  <mergeCells count="9">
    <mergeCell ref="E1:G1"/>
    <mergeCell ref="A25:A29"/>
    <mergeCell ref="A15:A19"/>
    <mergeCell ref="A20:A24"/>
    <mergeCell ref="A10:A14"/>
    <mergeCell ref="A5:F5"/>
    <mergeCell ref="A7:A9"/>
    <mergeCell ref="B7:B9"/>
    <mergeCell ref="C7:F7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zoomScaleSheetLayoutView="115" zoomScalePageLayoutView="0" workbookViewId="0" topLeftCell="A1">
      <selection activeCell="J1" sqref="J1:K1"/>
    </sheetView>
  </sheetViews>
  <sheetFormatPr defaultColWidth="9.140625" defaultRowHeight="15"/>
  <cols>
    <col min="1" max="1" width="4.140625" style="18" customWidth="1"/>
    <col min="2" max="2" width="35.7109375" style="19" customWidth="1"/>
    <col min="3" max="3" width="9.140625" style="6" customWidth="1"/>
    <col min="4" max="4" width="9.28125" style="20" bestFit="1" customWidth="1"/>
    <col min="5" max="5" width="11.7109375" style="6" bestFit="1" customWidth="1"/>
    <col min="6" max="6" width="11.28125" style="6" customWidth="1"/>
    <col min="7" max="7" width="10.8515625" style="6" customWidth="1"/>
    <col min="8" max="8" width="11.00390625" style="6" customWidth="1"/>
    <col min="9" max="9" width="11.57421875" style="6" customWidth="1"/>
    <col min="10" max="10" width="18.57421875" style="6" customWidth="1"/>
    <col min="11" max="11" width="24.7109375" style="24" customWidth="1"/>
    <col min="12" max="12" width="13.28125" style="6" bestFit="1" customWidth="1"/>
    <col min="13" max="16384" width="9.140625" style="6" customWidth="1"/>
  </cols>
  <sheetData>
    <row r="1" spans="10:12" ht="61.5" customHeight="1">
      <c r="J1" s="54" t="s">
        <v>83</v>
      </c>
      <c r="K1" s="54"/>
      <c r="L1" s="21"/>
    </row>
    <row r="2" spans="11:12" ht="15">
      <c r="K2" s="21"/>
      <c r="L2" s="21"/>
    </row>
    <row r="3" spans="1:12" ht="15">
      <c r="A3" s="6"/>
      <c r="D3" s="6"/>
      <c r="J3" s="22" t="s">
        <v>47</v>
      </c>
      <c r="K3" s="6"/>
      <c r="L3" s="21"/>
    </row>
    <row r="4" spans="1:12" ht="9.75" customHeight="1">
      <c r="A4" s="6"/>
      <c r="D4" s="6"/>
      <c r="F4" s="23"/>
      <c r="K4" s="21"/>
      <c r="L4" s="21"/>
    </row>
    <row r="5" spans="1:11" ht="30.75" customHeight="1">
      <c r="A5" s="85" t="s">
        <v>48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4" ht="31.5" customHeight="1">
      <c r="A6" s="6"/>
      <c r="D6" s="6"/>
    </row>
    <row r="7" spans="1:11" ht="19.5" customHeight="1">
      <c r="A7" s="76" t="s">
        <v>14</v>
      </c>
      <c r="B7" s="86" t="s">
        <v>24</v>
      </c>
      <c r="C7" s="72" t="s">
        <v>8</v>
      </c>
      <c r="D7" s="72" t="s">
        <v>12</v>
      </c>
      <c r="E7" s="72"/>
      <c r="F7" s="72"/>
      <c r="G7" s="72"/>
      <c r="H7" s="72"/>
      <c r="I7" s="72"/>
      <c r="J7" s="72" t="s">
        <v>9</v>
      </c>
      <c r="K7" s="88" t="s">
        <v>6</v>
      </c>
    </row>
    <row r="8" spans="1:11" ht="24.75" customHeight="1">
      <c r="A8" s="76"/>
      <c r="B8" s="87"/>
      <c r="C8" s="72"/>
      <c r="D8" s="1" t="s">
        <v>0</v>
      </c>
      <c r="E8" s="1" t="s">
        <v>5</v>
      </c>
      <c r="F8" s="1" t="s">
        <v>3</v>
      </c>
      <c r="G8" s="1" t="s">
        <v>1</v>
      </c>
      <c r="H8" s="1" t="s">
        <v>2</v>
      </c>
      <c r="I8" s="1" t="s">
        <v>4</v>
      </c>
      <c r="J8" s="72"/>
      <c r="K8" s="88"/>
    </row>
    <row r="9" spans="1:11" s="8" customFormat="1" ht="22.5" customHeight="1">
      <c r="A9" s="77"/>
      <c r="B9" s="78" t="s">
        <v>49</v>
      </c>
      <c r="C9" s="79" t="s">
        <v>25</v>
      </c>
      <c r="D9" s="25" t="s">
        <v>5</v>
      </c>
      <c r="E9" s="26">
        <f aca="true" t="shared" si="0" ref="E9:E52">F9+G9+H9+I9</f>
        <v>36698726.32</v>
      </c>
      <c r="F9" s="26">
        <f>F10+F11+F12</f>
        <v>31036226.64</v>
      </c>
      <c r="G9" s="26">
        <f>G10+G11+G12</f>
        <v>5662499.68</v>
      </c>
      <c r="H9" s="26">
        <f>H10+H11+H12</f>
        <v>0</v>
      </c>
      <c r="I9" s="26">
        <f>I10+I11+I12</f>
        <v>0</v>
      </c>
      <c r="J9" s="89"/>
      <c r="K9" s="89"/>
    </row>
    <row r="10" spans="1:11" s="8" customFormat="1" ht="22.5" customHeight="1">
      <c r="A10" s="77"/>
      <c r="B10" s="78"/>
      <c r="C10" s="79"/>
      <c r="D10" s="25">
        <v>2014</v>
      </c>
      <c r="E10" s="26">
        <f t="shared" si="0"/>
        <v>20200425.32</v>
      </c>
      <c r="F10" s="26">
        <f aca="true" t="shared" si="1" ref="F10:I12">F14</f>
        <v>14537925.64</v>
      </c>
      <c r="G10" s="26">
        <f t="shared" si="1"/>
        <v>5662499.68</v>
      </c>
      <c r="H10" s="26">
        <f t="shared" si="1"/>
        <v>0</v>
      </c>
      <c r="I10" s="26">
        <f t="shared" si="1"/>
        <v>0</v>
      </c>
      <c r="J10" s="90"/>
      <c r="K10" s="90"/>
    </row>
    <row r="11" spans="1:11" s="8" customFormat="1" ht="22.5" customHeight="1">
      <c r="A11" s="77"/>
      <c r="B11" s="78"/>
      <c r="C11" s="79"/>
      <c r="D11" s="25">
        <v>2015</v>
      </c>
      <c r="E11" s="26">
        <f t="shared" si="0"/>
        <v>3202462</v>
      </c>
      <c r="F11" s="26">
        <f t="shared" si="1"/>
        <v>3202462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90"/>
      <c r="K11" s="90"/>
    </row>
    <row r="12" spans="1:11" s="8" customFormat="1" ht="22.5" customHeight="1">
      <c r="A12" s="77"/>
      <c r="B12" s="78"/>
      <c r="C12" s="79"/>
      <c r="D12" s="25">
        <v>2016</v>
      </c>
      <c r="E12" s="26">
        <f t="shared" si="0"/>
        <v>13295839</v>
      </c>
      <c r="F12" s="26">
        <f t="shared" si="1"/>
        <v>13295839</v>
      </c>
      <c r="G12" s="26">
        <f t="shared" si="1"/>
        <v>0</v>
      </c>
      <c r="H12" s="26">
        <f t="shared" si="1"/>
        <v>0</v>
      </c>
      <c r="I12" s="26">
        <f t="shared" si="1"/>
        <v>0</v>
      </c>
      <c r="J12" s="90"/>
      <c r="K12" s="90"/>
    </row>
    <row r="13" spans="1:11" ht="22.5" customHeight="1">
      <c r="A13" s="76" t="s">
        <v>7</v>
      </c>
      <c r="B13" s="80" t="s">
        <v>31</v>
      </c>
      <c r="C13" s="76" t="s">
        <v>13</v>
      </c>
      <c r="D13" s="1" t="s">
        <v>5</v>
      </c>
      <c r="E13" s="2">
        <f t="shared" si="0"/>
        <v>36698726.32</v>
      </c>
      <c r="F13" s="2">
        <f>F14+F15+F16</f>
        <v>31036226.64</v>
      </c>
      <c r="G13" s="2">
        <f>G14+G15+G16</f>
        <v>5662499.68</v>
      </c>
      <c r="H13" s="2">
        <f>H14+H15+H16</f>
        <v>0</v>
      </c>
      <c r="I13" s="2">
        <f>I14+I15+I16</f>
        <v>0</v>
      </c>
      <c r="J13" s="72"/>
      <c r="K13" s="73"/>
    </row>
    <row r="14" spans="1:11" ht="22.5" customHeight="1">
      <c r="A14" s="76"/>
      <c r="B14" s="80"/>
      <c r="C14" s="76"/>
      <c r="D14" s="1">
        <v>2014</v>
      </c>
      <c r="E14" s="2">
        <f t="shared" si="0"/>
        <v>20200425.32</v>
      </c>
      <c r="F14" s="2">
        <f>F18+F34+F50+F54+F70+F86+F90</f>
        <v>14537925.64</v>
      </c>
      <c r="G14" s="2">
        <f aca="true" t="shared" si="2" ref="F14:I16">G18+G34+G50+G54+G70+G86</f>
        <v>5662499.68</v>
      </c>
      <c r="H14" s="2">
        <f t="shared" si="2"/>
        <v>0</v>
      </c>
      <c r="I14" s="2">
        <f t="shared" si="2"/>
        <v>0</v>
      </c>
      <c r="J14" s="72"/>
      <c r="K14" s="74"/>
    </row>
    <row r="15" spans="1:11" ht="22.5" customHeight="1">
      <c r="A15" s="76"/>
      <c r="B15" s="80"/>
      <c r="C15" s="76"/>
      <c r="D15" s="1">
        <v>2015</v>
      </c>
      <c r="E15" s="2">
        <f t="shared" si="0"/>
        <v>3202462</v>
      </c>
      <c r="F15" s="2">
        <f t="shared" si="2"/>
        <v>3202462</v>
      </c>
      <c r="G15" s="2">
        <f t="shared" si="2"/>
        <v>0</v>
      </c>
      <c r="H15" s="2">
        <f t="shared" si="2"/>
        <v>0</v>
      </c>
      <c r="I15" s="2">
        <f t="shared" si="2"/>
        <v>0</v>
      </c>
      <c r="J15" s="72"/>
      <c r="K15" s="74"/>
    </row>
    <row r="16" spans="1:11" ht="23.25" customHeight="1">
      <c r="A16" s="76"/>
      <c r="B16" s="80"/>
      <c r="C16" s="76"/>
      <c r="D16" s="1">
        <v>2016</v>
      </c>
      <c r="E16" s="2">
        <f t="shared" si="0"/>
        <v>13295839</v>
      </c>
      <c r="F16" s="2">
        <f t="shared" si="2"/>
        <v>13295839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72"/>
      <c r="K16" s="75"/>
    </row>
    <row r="17" spans="1:11" ht="22.5" customHeight="1">
      <c r="A17" s="76" t="s">
        <v>19</v>
      </c>
      <c r="B17" s="81" t="s">
        <v>30</v>
      </c>
      <c r="C17" s="76" t="s">
        <v>13</v>
      </c>
      <c r="D17" s="1" t="s">
        <v>5</v>
      </c>
      <c r="E17" s="3">
        <f t="shared" si="0"/>
        <v>2901532.62</v>
      </c>
      <c r="F17" s="3">
        <f>F18+F19+F20</f>
        <v>2901532.62</v>
      </c>
      <c r="G17" s="3">
        <f>SUM(G18:G20)</f>
        <v>0</v>
      </c>
      <c r="H17" s="3">
        <f>SUM(H18:H20)</f>
        <v>0</v>
      </c>
      <c r="I17" s="3">
        <f>SUM(I18:I20)</f>
        <v>0</v>
      </c>
      <c r="J17" s="72" t="s">
        <v>28</v>
      </c>
      <c r="K17" s="73" t="s">
        <v>41</v>
      </c>
    </row>
    <row r="18" spans="1:11" ht="22.5" customHeight="1">
      <c r="A18" s="76"/>
      <c r="B18" s="81"/>
      <c r="C18" s="76"/>
      <c r="D18" s="1">
        <v>2014</v>
      </c>
      <c r="E18" s="3">
        <f t="shared" si="0"/>
        <v>1421590</v>
      </c>
      <c r="F18" s="3">
        <f>F22+F26+F30</f>
        <v>1421590</v>
      </c>
      <c r="G18" s="3">
        <f aca="true" t="shared" si="3" ref="G18:I20">G34+G50+G54</f>
        <v>0</v>
      </c>
      <c r="H18" s="3">
        <f t="shared" si="3"/>
        <v>0</v>
      </c>
      <c r="I18" s="3">
        <f t="shared" si="3"/>
        <v>0</v>
      </c>
      <c r="J18" s="72"/>
      <c r="K18" s="74"/>
    </row>
    <row r="19" spans="1:11" ht="22.5" customHeight="1">
      <c r="A19" s="76"/>
      <c r="B19" s="81"/>
      <c r="C19" s="76"/>
      <c r="D19" s="1">
        <v>2015</v>
      </c>
      <c r="E19" s="3">
        <f t="shared" si="0"/>
        <v>755583.81</v>
      </c>
      <c r="F19" s="3">
        <f>F23+F27+F31</f>
        <v>755583.81</v>
      </c>
      <c r="G19" s="3">
        <f t="shared" si="3"/>
        <v>0</v>
      </c>
      <c r="H19" s="3">
        <f t="shared" si="3"/>
        <v>0</v>
      </c>
      <c r="I19" s="3">
        <f t="shared" si="3"/>
        <v>0</v>
      </c>
      <c r="J19" s="72"/>
      <c r="K19" s="74"/>
    </row>
    <row r="20" spans="1:11" ht="21" customHeight="1">
      <c r="A20" s="76"/>
      <c r="B20" s="81"/>
      <c r="C20" s="76"/>
      <c r="D20" s="1">
        <v>2016</v>
      </c>
      <c r="E20" s="3">
        <f t="shared" si="0"/>
        <v>724358.81</v>
      </c>
      <c r="F20" s="3">
        <f>F24+F28+F32</f>
        <v>724358.81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72"/>
      <c r="K20" s="75"/>
    </row>
    <row r="21" spans="1:11" ht="22.5" customHeight="1" hidden="1">
      <c r="A21" s="82"/>
      <c r="B21" s="82" t="s">
        <v>50</v>
      </c>
      <c r="C21" s="76" t="s">
        <v>13</v>
      </c>
      <c r="D21" s="1" t="s">
        <v>5</v>
      </c>
      <c r="E21" s="3">
        <f t="shared" si="0"/>
        <v>0</v>
      </c>
      <c r="F21" s="3">
        <f>SUM(F22:F24)</f>
        <v>0</v>
      </c>
      <c r="G21" s="3">
        <f>SUM(G22:G24)</f>
        <v>0</v>
      </c>
      <c r="H21" s="3">
        <f>SUM(H22:H24)</f>
        <v>0</v>
      </c>
      <c r="I21" s="3">
        <f>SUM(I22:I24)</f>
        <v>0</v>
      </c>
      <c r="J21" s="86"/>
      <c r="K21" s="92"/>
    </row>
    <row r="22" spans="1:11" ht="22.5" customHeight="1" hidden="1">
      <c r="A22" s="83"/>
      <c r="B22" s="83"/>
      <c r="C22" s="76"/>
      <c r="D22" s="1">
        <v>2014</v>
      </c>
      <c r="E22" s="3">
        <f t="shared" si="0"/>
        <v>0</v>
      </c>
      <c r="F22" s="3">
        <v>0</v>
      </c>
      <c r="G22" s="3">
        <v>0</v>
      </c>
      <c r="H22" s="3">
        <v>0</v>
      </c>
      <c r="I22" s="3">
        <v>0</v>
      </c>
      <c r="J22" s="91"/>
      <c r="K22" s="93"/>
    </row>
    <row r="23" spans="1:11" ht="22.5" customHeight="1" hidden="1">
      <c r="A23" s="83"/>
      <c r="B23" s="83"/>
      <c r="C23" s="76"/>
      <c r="D23" s="1">
        <v>2015</v>
      </c>
      <c r="E23" s="3">
        <f t="shared" si="0"/>
        <v>0</v>
      </c>
      <c r="F23" s="3">
        <v>0</v>
      </c>
      <c r="G23" s="3">
        <v>0</v>
      </c>
      <c r="H23" s="3">
        <v>0</v>
      </c>
      <c r="I23" s="3">
        <v>0</v>
      </c>
      <c r="J23" s="91"/>
      <c r="K23" s="93"/>
    </row>
    <row r="24" spans="1:11" ht="22.5" customHeight="1" hidden="1">
      <c r="A24" s="83"/>
      <c r="B24" s="84"/>
      <c r="C24" s="76"/>
      <c r="D24" s="1">
        <v>2016</v>
      </c>
      <c r="E24" s="3">
        <f t="shared" si="0"/>
        <v>0</v>
      </c>
      <c r="F24" s="3">
        <v>0</v>
      </c>
      <c r="G24" s="3">
        <v>0</v>
      </c>
      <c r="H24" s="3">
        <v>0</v>
      </c>
      <c r="I24" s="3">
        <v>0</v>
      </c>
      <c r="J24" s="91"/>
      <c r="K24" s="93"/>
    </row>
    <row r="25" spans="1:11" ht="22.5" customHeight="1" hidden="1">
      <c r="A25" s="83"/>
      <c r="B25" s="82" t="s">
        <v>51</v>
      </c>
      <c r="C25" s="76" t="s">
        <v>13</v>
      </c>
      <c r="D25" s="1" t="s">
        <v>5</v>
      </c>
      <c r="E25" s="3">
        <f t="shared" si="0"/>
        <v>1870765</v>
      </c>
      <c r="F25" s="3">
        <f>SUM(F26:F28)</f>
        <v>1870765</v>
      </c>
      <c r="G25" s="3">
        <f>SUM(G26:G28)</f>
        <v>0</v>
      </c>
      <c r="H25" s="3">
        <f>SUM(H26:H28)</f>
        <v>0</v>
      </c>
      <c r="I25" s="3">
        <f>SUM(I26:I28)</f>
        <v>0</v>
      </c>
      <c r="J25" s="91"/>
      <c r="K25" s="93"/>
    </row>
    <row r="26" spans="1:11" ht="22.5" customHeight="1" hidden="1">
      <c r="A26" s="83"/>
      <c r="B26" s="83"/>
      <c r="C26" s="76"/>
      <c r="D26" s="1">
        <v>2014</v>
      </c>
      <c r="E26" s="3">
        <f t="shared" si="0"/>
        <v>652590</v>
      </c>
      <c r="F26" s="5">
        <f>657590-5000</f>
        <v>652590</v>
      </c>
      <c r="G26" s="3"/>
      <c r="H26" s="3"/>
      <c r="I26" s="3"/>
      <c r="J26" s="91"/>
      <c r="K26" s="93"/>
    </row>
    <row r="27" spans="1:11" ht="22.5" customHeight="1" hidden="1">
      <c r="A27" s="83"/>
      <c r="B27" s="83"/>
      <c r="C27" s="76"/>
      <c r="D27" s="1">
        <v>2015</v>
      </c>
      <c r="E27" s="3">
        <f t="shared" si="0"/>
        <v>624700</v>
      </c>
      <c r="F27" s="5">
        <v>624700</v>
      </c>
      <c r="G27" s="3"/>
      <c r="H27" s="3"/>
      <c r="I27" s="3"/>
      <c r="J27" s="91"/>
      <c r="K27" s="93"/>
    </row>
    <row r="28" spans="1:11" ht="22.5" customHeight="1" hidden="1">
      <c r="A28" s="83"/>
      <c r="B28" s="84"/>
      <c r="C28" s="76"/>
      <c r="D28" s="1">
        <v>2016</v>
      </c>
      <c r="E28" s="3">
        <f t="shared" si="0"/>
        <v>593475</v>
      </c>
      <c r="F28" s="5">
        <v>593475</v>
      </c>
      <c r="G28" s="3"/>
      <c r="H28" s="3"/>
      <c r="I28" s="3"/>
      <c r="J28" s="91"/>
      <c r="K28" s="93"/>
    </row>
    <row r="29" spans="1:11" ht="22.5" customHeight="1" hidden="1">
      <c r="A29" s="83"/>
      <c r="B29" s="82" t="s">
        <v>52</v>
      </c>
      <c r="C29" s="76" t="s">
        <v>13</v>
      </c>
      <c r="D29" s="1" t="s">
        <v>5</v>
      </c>
      <c r="E29" s="3">
        <f t="shared" si="0"/>
        <v>1030767.6200000001</v>
      </c>
      <c r="F29" s="3">
        <f>SUM(F30:F32)</f>
        <v>1030767.6200000001</v>
      </c>
      <c r="G29" s="3">
        <f>SUM(G30:G32)</f>
        <v>0</v>
      </c>
      <c r="H29" s="3">
        <f>SUM(H30:H32)</f>
        <v>0</v>
      </c>
      <c r="I29" s="3">
        <f>SUM(I30:I32)</f>
        <v>0</v>
      </c>
      <c r="J29" s="91"/>
      <c r="K29" s="93"/>
    </row>
    <row r="30" spans="1:11" ht="22.5" customHeight="1" hidden="1">
      <c r="A30" s="83"/>
      <c r="B30" s="83"/>
      <c r="C30" s="76"/>
      <c r="D30" s="1">
        <v>2014</v>
      </c>
      <c r="E30" s="3">
        <f t="shared" si="0"/>
        <v>769000</v>
      </c>
      <c r="F30" s="3">
        <f>738023.81+90000+20600-79623.81</f>
        <v>769000</v>
      </c>
      <c r="G30" s="3">
        <v>0</v>
      </c>
      <c r="H30" s="3">
        <v>0</v>
      </c>
      <c r="I30" s="3">
        <v>0</v>
      </c>
      <c r="J30" s="91"/>
      <c r="K30" s="93"/>
    </row>
    <row r="31" spans="1:11" ht="22.5" customHeight="1" hidden="1">
      <c r="A31" s="83"/>
      <c r="B31" s="83"/>
      <c r="C31" s="76"/>
      <c r="D31" s="1">
        <v>2015</v>
      </c>
      <c r="E31" s="3">
        <f t="shared" si="0"/>
        <v>130883.81</v>
      </c>
      <c r="F31" s="3">
        <f>118083.81+12800</f>
        <v>130883.81</v>
      </c>
      <c r="G31" s="3">
        <v>0</v>
      </c>
      <c r="H31" s="3">
        <v>0</v>
      </c>
      <c r="I31" s="3">
        <v>0</v>
      </c>
      <c r="J31" s="91"/>
      <c r="K31" s="93"/>
    </row>
    <row r="32" spans="1:11" ht="22.5" customHeight="1" hidden="1">
      <c r="A32" s="84"/>
      <c r="B32" s="84"/>
      <c r="C32" s="76"/>
      <c r="D32" s="1">
        <v>2016</v>
      </c>
      <c r="E32" s="3">
        <f t="shared" si="0"/>
        <v>130883.81</v>
      </c>
      <c r="F32" s="3">
        <f>118083.81+12800</f>
        <v>130883.81</v>
      </c>
      <c r="G32" s="3">
        <v>0</v>
      </c>
      <c r="H32" s="3">
        <v>0</v>
      </c>
      <c r="I32" s="3">
        <v>0</v>
      </c>
      <c r="J32" s="87"/>
      <c r="K32" s="94"/>
    </row>
    <row r="33" spans="1:12" ht="22.5" customHeight="1">
      <c r="A33" s="76" t="s">
        <v>18</v>
      </c>
      <c r="B33" s="81" t="s">
        <v>36</v>
      </c>
      <c r="C33" s="76" t="s">
        <v>13</v>
      </c>
      <c r="D33" s="1" t="s">
        <v>5</v>
      </c>
      <c r="E33" s="3">
        <f t="shared" si="0"/>
        <v>11233175.22</v>
      </c>
      <c r="F33" s="3">
        <f>F34+F35+F36</f>
        <v>11233175.22</v>
      </c>
      <c r="G33" s="3">
        <f>SUM(G34:G36)</f>
        <v>0</v>
      </c>
      <c r="H33" s="3">
        <f>SUM(H34:H36)</f>
        <v>0</v>
      </c>
      <c r="I33" s="3">
        <f>SUM(I34:I36)</f>
        <v>0</v>
      </c>
      <c r="J33" s="72" t="s">
        <v>37</v>
      </c>
      <c r="K33" s="73" t="s">
        <v>43</v>
      </c>
      <c r="L33" s="7"/>
    </row>
    <row r="34" spans="1:11" ht="22.5" customHeight="1">
      <c r="A34" s="76"/>
      <c r="B34" s="81"/>
      <c r="C34" s="76"/>
      <c r="D34" s="1">
        <v>2014</v>
      </c>
      <c r="E34" s="3">
        <f t="shared" si="0"/>
        <v>5422366.640000001</v>
      </c>
      <c r="F34" s="3">
        <f>F37+F42+F46</f>
        <v>5422366.640000001</v>
      </c>
      <c r="G34" s="3">
        <v>0</v>
      </c>
      <c r="H34" s="3">
        <v>0</v>
      </c>
      <c r="I34" s="3">
        <v>0</v>
      </c>
      <c r="J34" s="72"/>
      <c r="K34" s="74"/>
    </row>
    <row r="35" spans="1:11" ht="22.5" customHeight="1">
      <c r="A35" s="76"/>
      <c r="B35" s="81"/>
      <c r="C35" s="76"/>
      <c r="D35" s="1">
        <v>2015</v>
      </c>
      <c r="E35" s="3">
        <f t="shared" si="0"/>
        <v>1634958.29</v>
      </c>
      <c r="F35" s="3">
        <f>F39+F43+F47</f>
        <v>1634958.29</v>
      </c>
      <c r="G35" s="3">
        <v>0</v>
      </c>
      <c r="H35" s="3">
        <v>0</v>
      </c>
      <c r="I35" s="3">
        <v>0</v>
      </c>
      <c r="J35" s="72"/>
      <c r="K35" s="74"/>
    </row>
    <row r="36" spans="1:11" ht="22.5" customHeight="1">
      <c r="A36" s="76"/>
      <c r="B36" s="81"/>
      <c r="C36" s="76"/>
      <c r="D36" s="1">
        <v>2016</v>
      </c>
      <c r="E36" s="3">
        <f t="shared" si="0"/>
        <v>4175850.29</v>
      </c>
      <c r="F36" s="3">
        <f>F39+F44+F48</f>
        <v>4175850.29</v>
      </c>
      <c r="G36" s="3">
        <v>0</v>
      </c>
      <c r="H36" s="3">
        <v>0</v>
      </c>
      <c r="I36" s="3">
        <v>0</v>
      </c>
      <c r="J36" s="72"/>
      <c r="K36" s="75"/>
    </row>
    <row r="37" spans="1:11" ht="22.5" customHeight="1" hidden="1">
      <c r="A37" s="82"/>
      <c r="B37" s="82" t="s">
        <v>50</v>
      </c>
      <c r="C37" s="76" t="s">
        <v>13</v>
      </c>
      <c r="D37" s="1" t="s">
        <v>5</v>
      </c>
      <c r="E37" s="3">
        <f t="shared" si="0"/>
        <v>350000</v>
      </c>
      <c r="F37" s="3">
        <f>SUM(F38:F40)</f>
        <v>350000</v>
      </c>
      <c r="G37" s="3">
        <f>SUM(G38:G40)</f>
        <v>0</v>
      </c>
      <c r="H37" s="3">
        <f>SUM(H38:H40)</f>
        <v>0</v>
      </c>
      <c r="I37" s="3">
        <f>SUM(I38:I40)</f>
        <v>0</v>
      </c>
      <c r="J37" s="86"/>
      <c r="K37" s="92"/>
    </row>
    <row r="38" spans="1:11" ht="22.5" customHeight="1" hidden="1">
      <c r="A38" s="83"/>
      <c r="B38" s="83"/>
      <c r="C38" s="76"/>
      <c r="D38" s="1">
        <v>2014</v>
      </c>
      <c r="E38" s="3">
        <f t="shared" si="0"/>
        <v>350000</v>
      </c>
      <c r="F38" s="3">
        <v>350000</v>
      </c>
      <c r="G38" s="3">
        <v>0</v>
      </c>
      <c r="H38" s="3">
        <v>0</v>
      </c>
      <c r="I38" s="3">
        <v>0</v>
      </c>
      <c r="J38" s="91"/>
      <c r="K38" s="93"/>
    </row>
    <row r="39" spans="1:11" ht="22.5" customHeight="1" hidden="1">
      <c r="A39" s="83"/>
      <c r="B39" s="83"/>
      <c r="C39" s="76"/>
      <c r="D39" s="1">
        <v>2015</v>
      </c>
      <c r="E39" s="3">
        <f t="shared" si="0"/>
        <v>0</v>
      </c>
      <c r="F39" s="3">
        <v>0</v>
      </c>
      <c r="G39" s="3">
        <v>0</v>
      </c>
      <c r="H39" s="3">
        <v>0</v>
      </c>
      <c r="I39" s="3">
        <v>0</v>
      </c>
      <c r="J39" s="91"/>
      <c r="K39" s="93"/>
    </row>
    <row r="40" spans="1:11" ht="22.5" customHeight="1" hidden="1">
      <c r="A40" s="83"/>
      <c r="B40" s="84"/>
      <c r="C40" s="76"/>
      <c r="D40" s="1">
        <v>2016</v>
      </c>
      <c r="E40" s="3">
        <f t="shared" si="0"/>
        <v>0</v>
      </c>
      <c r="F40" s="3">
        <v>0</v>
      </c>
      <c r="G40" s="3">
        <v>0</v>
      </c>
      <c r="H40" s="3">
        <v>0</v>
      </c>
      <c r="I40" s="3">
        <v>0</v>
      </c>
      <c r="J40" s="91"/>
      <c r="K40" s="93"/>
    </row>
    <row r="41" spans="1:11" ht="22.5" customHeight="1" hidden="1">
      <c r="A41" s="83"/>
      <c r="B41" s="82" t="s">
        <v>51</v>
      </c>
      <c r="C41" s="76" t="s">
        <v>13</v>
      </c>
      <c r="D41" s="1" t="s">
        <v>5</v>
      </c>
      <c r="E41" s="3">
        <f t="shared" si="0"/>
        <v>7254800</v>
      </c>
      <c r="F41" s="3">
        <f>SUM(F42:F44)</f>
        <v>7254800</v>
      </c>
      <c r="G41" s="3">
        <f>SUM(G42:G44)</f>
        <v>0</v>
      </c>
      <c r="H41" s="3">
        <f>SUM(H42:H44)</f>
        <v>0</v>
      </c>
      <c r="I41" s="3">
        <f>SUM(I42:I44)</f>
        <v>0</v>
      </c>
      <c r="J41" s="91"/>
      <c r="K41" s="93"/>
    </row>
    <row r="42" spans="1:11" ht="22.5" customHeight="1" hidden="1">
      <c r="A42" s="83"/>
      <c r="B42" s="83"/>
      <c r="C42" s="76"/>
      <c r="D42" s="1">
        <v>2014</v>
      </c>
      <c r="E42" s="3">
        <f t="shared" si="0"/>
        <v>2610000</v>
      </c>
      <c r="F42" s="3">
        <f>2780000-170000</f>
        <v>2610000</v>
      </c>
      <c r="G42" s="3"/>
      <c r="H42" s="3"/>
      <c r="I42" s="3"/>
      <c r="J42" s="91"/>
      <c r="K42" s="93"/>
    </row>
    <row r="43" spans="1:11" ht="22.5" customHeight="1" hidden="1">
      <c r="A43" s="83"/>
      <c r="B43" s="83"/>
      <c r="C43" s="76"/>
      <c r="D43" s="1">
        <v>2015</v>
      </c>
      <c r="E43" s="3">
        <f t="shared" si="0"/>
        <v>1055500</v>
      </c>
      <c r="F43" s="3">
        <v>1055500</v>
      </c>
      <c r="G43" s="3"/>
      <c r="H43" s="3"/>
      <c r="I43" s="3"/>
      <c r="J43" s="91"/>
      <c r="K43" s="93"/>
    </row>
    <row r="44" spans="1:11" ht="22.5" customHeight="1" hidden="1">
      <c r="A44" s="83"/>
      <c r="B44" s="84"/>
      <c r="C44" s="76"/>
      <c r="D44" s="1">
        <v>2016</v>
      </c>
      <c r="E44" s="3">
        <f t="shared" si="0"/>
        <v>3589300</v>
      </c>
      <c r="F44" s="3">
        <f>2200000+800000+589300</f>
        <v>3589300</v>
      </c>
      <c r="G44" s="3"/>
      <c r="H44" s="3"/>
      <c r="I44" s="3"/>
      <c r="J44" s="91"/>
      <c r="K44" s="93"/>
    </row>
    <row r="45" spans="1:11" ht="22.5" customHeight="1" hidden="1">
      <c r="A45" s="83"/>
      <c r="B45" s="82" t="s">
        <v>52</v>
      </c>
      <c r="C45" s="76" t="s">
        <v>13</v>
      </c>
      <c r="D45" s="1" t="s">
        <v>5</v>
      </c>
      <c r="E45" s="3">
        <f t="shared" si="0"/>
        <v>3628375.22</v>
      </c>
      <c r="F45" s="3">
        <f>SUM(F46:F48)</f>
        <v>3628375.22</v>
      </c>
      <c r="G45" s="3">
        <f>SUM(G46:G48)</f>
        <v>0</v>
      </c>
      <c r="H45" s="3">
        <f>SUM(H46:H48)</f>
        <v>0</v>
      </c>
      <c r="I45" s="3">
        <f>SUM(I46:I48)</f>
        <v>0</v>
      </c>
      <c r="J45" s="91"/>
      <c r="K45" s="93"/>
    </row>
    <row r="46" spans="1:11" ht="22.5" customHeight="1" hidden="1">
      <c r="A46" s="83"/>
      <c r="B46" s="83"/>
      <c r="C46" s="76"/>
      <c r="D46" s="1">
        <v>2014</v>
      </c>
      <c r="E46" s="3">
        <f t="shared" si="0"/>
        <v>2462366.64</v>
      </c>
      <c r="F46" s="3">
        <f>901500+2720114.29-40000-608035.36-253619.89-57592.4-200000</f>
        <v>2462366.64</v>
      </c>
      <c r="G46" s="3">
        <v>0</v>
      </c>
      <c r="H46" s="3">
        <v>0</v>
      </c>
      <c r="I46" s="3">
        <v>0</v>
      </c>
      <c r="J46" s="91"/>
      <c r="K46" s="93"/>
    </row>
    <row r="47" spans="1:11" ht="22.5" customHeight="1" hidden="1">
      <c r="A47" s="83"/>
      <c r="B47" s="83"/>
      <c r="C47" s="76"/>
      <c r="D47" s="1">
        <v>2015</v>
      </c>
      <c r="E47" s="3">
        <f t="shared" si="0"/>
        <v>579458.29</v>
      </c>
      <c r="F47" s="3">
        <f>144240+435218.29</f>
        <v>579458.29</v>
      </c>
      <c r="G47" s="3">
        <v>0</v>
      </c>
      <c r="H47" s="3">
        <v>0</v>
      </c>
      <c r="I47" s="3">
        <v>0</v>
      </c>
      <c r="J47" s="91"/>
      <c r="K47" s="93"/>
    </row>
    <row r="48" spans="1:11" ht="22.5" customHeight="1" hidden="1">
      <c r="A48" s="84"/>
      <c r="B48" s="84"/>
      <c r="C48" s="76"/>
      <c r="D48" s="1">
        <v>2016</v>
      </c>
      <c r="E48" s="3">
        <f t="shared" si="0"/>
        <v>586550.29</v>
      </c>
      <c r="F48" s="3">
        <f>144240+442310.29</f>
        <v>586550.29</v>
      </c>
      <c r="G48" s="3">
        <v>0</v>
      </c>
      <c r="H48" s="3">
        <v>0</v>
      </c>
      <c r="I48" s="3">
        <v>0</v>
      </c>
      <c r="J48" s="87"/>
      <c r="K48" s="94"/>
    </row>
    <row r="49" spans="1:12" ht="22.5" customHeight="1">
      <c r="A49" s="76" t="s">
        <v>23</v>
      </c>
      <c r="B49" s="81" t="s">
        <v>27</v>
      </c>
      <c r="C49" s="76" t="s">
        <v>13</v>
      </c>
      <c r="D49" s="1" t="s">
        <v>5</v>
      </c>
      <c r="E49" s="3">
        <f t="shared" si="0"/>
        <v>6841400</v>
      </c>
      <c r="F49" s="3">
        <f>F50+F51+F52</f>
        <v>6841400</v>
      </c>
      <c r="G49" s="3">
        <f>G50+G51+G52</f>
        <v>0</v>
      </c>
      <c r="H49" s="3">
        <f>H50+H51+H52</f>
        <v>0</v>
      </c>
      <c r="I49" s="3">
        <f>I50+I51+I52</f>
        <v>0</v>
      </c>
      <c r="J49" s="72" t="s">
        <v>35</v>
      </c>
      <c r="K49" s="73" t="s">
        <v>22</v>
      </c>
      <c r="L49" s="7"/>
    </row>
    <row r="50" spans="1:11" ht="22.5" customHeight="1">
      <c r="A50" s="76"/>
      <c r="B50" s="81"/>
      <c r="C50" s="76"/>
      <c r="D50" s="1">
        <v>2014</v>
      </c>
      <c r="E50" s="3">
        <f t="shared" si="0"/>
        <v>620000</v>
      </c>
      <c r="F50" s="3">
        <f>3156455-2536455</f>
        <v>620000</v>
      </c>
      <c r="G50" s="3">
        <v>0</v>
      </c>
      <c r="H50" s="3">
        <v>0</v>
      </c>
      <c r="I50" s="3">
        <v>0</v>
      </c>
      <c r="J50" s="72"/>
      <c r="K50" s="74"/>
    </row>
    <row r="51" spans="1:11" ht="22.5" customHeight="1">
      <c r="A51" s="76"/>
      <c r="B51" s="81"/>
      <c r="C51" s="76"/>
      <c r="D51" s="1">
        <v>2015</v>
      </c>
      <c r="E51" s="3">
        <f t="shared" si="0"/>
        <v>0</v>
      </c>
      <c r="F51" s="3">
        <v>0</v>
      </c>
      <c r="G51" s="3">
        <v>0</v>
      </c>
      <c r="H51" s="3">
        <v>0</v>
      </c>
      <c r="I51" s="3">
        <v>0</v>
      </c>
      <c r="J51" s="72"/>
      <c r="K51" s="74"/>
    </row>
    <row r="52" spans="1:11" ht="22.5" customHeight="1">
      <c r="A52" s="76"/>
      <c r="B52" s="81"/>
      <c r="C52" s="76"/>
      <c r="D52" s="1">
        <v>2016</v>
      </c>
      <c r="E52" s="3">
        <f t="shared" si="0"/>
        <v>6221400</v>
      </c>
      <c r="F52" s="3">
        <v>6221400</v>
      </c>
      <c r="G52" s="3">
        <v>0</v>
      </c>
      <c r="H52" s="3">
        <v>0</v>
      </c>
      <c r="I52" s="3">
        <v>0</v>
      </c>
      <c r="J52" s="72"/>
      <c r="K52" s="75"/>
    </row>
    <row r="53" spans="1:12" ht="22.5" customHeight="1">
      <c r="A53" s="95" t="s">
        <v>32</v>
      </c>
      <c r="B53" s="81" t="s">
        <v>40</v>
      </c>
      <c r="C53" s="76" t="s">
        <v>13</v>
      </c>
      <c r="D53" s="1" t="s">
        <v>5</v>
      </c>
      <c r="E53" s="4">
        <f>F53+G53+H53</f>
        <v>5639396.359999999</v>
      </c>
      <c r="F53" s="3">
        <f>F54+F55+F56</f>
        <v>5639396.359999999</v>
      </c>
      <c r="G53" s="3">
        <f>G54+G55+G56</f>
        <v>0</v>
      </c>
      <c r="H53" s="3">
        <f>H54+H55+H56</f>
        <v>0</v>
      </c>
      <c r="I53" s="3">
        <f>I54+I55+I56</f>
        <v>0</v>
      </c>
      <c r="J53" s="72" t="s">
        <v>15</v>
      </c>
      <c r="K53" s="73" t="s">
        <v>41</v>
      </c>
      <c r="L53" s="7"/>
    </row>
    <row r="54" spans="1:11" ht="22.5" customHeight="1">
      <c r="A54" s="76"/>
      <c r="B54" s="81"/>
      <c r="C54" s="76"/>
      <c r="D54" s="1">
        <v>2014</v>
      </c>
      <c r="E54" s="4">
        <f>F54+G54+H54</f>
        <v>4850889</v>
      </c>
      <c r="F54" s="3">
        <f>F58+F62+F66</f>
        <v>4850889</v>
      </c>
      <c r="G54" s="3">
        <v>0</v>
      </c>
      <c r="H54" s="3">
        <v>0</v>
      </c>
      <c r="I54" s="3">
        <v>0</v>
      </c>
      <c r="J54" s="72"/>
      <c r="K54" s="74"/>
    </row>
    <row r="55" spans="1:11" ht="22.5" customHeight="1">
      <c r="A55" s="76"/>
      <c r="B55" s="81"/>
      <c r="C55" s="76"/>
      <c r="D55" s="1">
        <v>2015</v>
      </c>
      <c r="E55" s="4">
        <f>F55+G55+H55</f>
        <v>416028.68</v>
      </c>
      <c r="F55" s="3">
        <f>F59+F63+F67</f>
        <v>416028.68</v>
      </c>
      <c r="G55" s="3">
        <v>0</v>
      </c>
      <c r="H55" s="3">
        <v>0</v>
      </c>
      <c r="I55" s="3">
        <v>0</v>
      </c>
      <c r="J55" s="72"/>
      <c r="K55" s="74"/>
    </row>
    <row r="56" spans="1:11" ht="38.25" customHeight="1">
      <c r="A56" s="76"/>
      <c r="B56" s="81"/>
      <c r="C56" s="76"/>
      <c r="D56" s="1">
        <v>2016</v>
      </c>
      <c r="E56" s="4">
        <f>F56+G56+H56</f>
        <v>372478.68</v>
      </c>
      <c r="F56" s="3">
        <f>F60+F64+F68</f>
        <v>372478.68</v>
      </c>
      <c r="G56" s="3">
        <v>0</v>
      </c>
      <c r="H56" s="3">
        <v>0</v>
      </c>
      <c r="I56" s="3">
        <v>0</v>
      </c>
      <c r="J56" s="72"/>
      <c r="K56" s="75"/>
    </row>
    <row r="57" spans="1:11" ht="15" hidden="1">
      <c r="A57" s="82"/>
      <c r="B57" s="82" t="s">
        <v>50</v>
      </c>
      <c r="C57" s="76" t="s">
        <v>13</v>
      </c>
      <c r="D57" s="1" t="s">
        <v>5</v>
      </c>
      <c r="E57" s="3">
        <f aca="true" t="shared" si="4" ref="E57:E88">F57+G57+H57+I57</f>
        <v>0</v>
      </c>
      <c r="F57" s="3">
        <f>SUM(F58:F60)</f>
        <v>0</v>
      </c>
      <c r="G57" s="3">
        <f>SUM(G58:G60)</f>
        <v>0</v>
      </c>
      <c r="H57" s="3">
        <f>SUM(H58:H60)</f>
        <v>0</v>
      </c>
      <c r="I57" s="3">
        <f>SUM(I58:I60)</f>
        <v>0</v>
      </c>
      <c r="J57" s="86"/>
      <c r="K57" s="92"/>
    </row>
    <row r="58" spans="1:11" ht="15" hidden="1">
      <c r="A58" s="83"/>
      <c r="B58" s="83"/>
      <c r="C58" s="76"/>
      <c r="D58" s="1">
        <v>2014</v>
      </c>
      <c r="E58" s="3">
        <f t="shared" si="4"/>
        <v>0</v>
      </c>
      <c r="F58" s="3"/>
      <c r="G58" s="3"/>
      <c r="H58" s="3"/>
      <c r="I58" s="3"/>
      <c r="J58" s="91"/>
      <c r="K58" s="93"/>
    </row>
    <row r="59" spans="1:11" ht="15" hidden="1">
      <c r="A59" s="83"/>
      <c r="B59" s="83"/>
      <c r="C59" s="76"/>
      <c r="D59" s="1">
        <v>2015</v>
      </c>
      <c r="E59" s="3">
        <f t="shared" si="4"/>
        <v>0</v>
      </c>
      <c r="F59" s="3"/>
      <c r="G59" s="3"/>
      <c r="H59" s="3"/>
      <c r="I59" s="3"/>
      <c r="J59" s="91"/>
      <c r="K59" s="93"/>
    </row>
    <row r="60" spans="1:11" ht="15" hidden="1">
      <c r="A60" s="83"/>
      <c r="B60" s="84"/>
      <c r="C60" s="76"/>
      <c r="D60" s="1">
        <v>2016</v>
      </c>
      <c r="E60" s="3">
        <f t="shared" si="4"/>
        <v>0</v>
      </c>
      <c r="F60" s="3"/>
      <c r="G60" s="3"/>
      <c r="H60" s="3"/>
      <c r="I60" s="3"/>
      <c r="J60" s="91"/>
      <c r="K60" s="93"/>
    </row>
    <row r="61" spans="1:11" ht="15" hidden="1">
      <c r="A61" s="83"/>
      <c r="B61" s="82" t="s">
        <v>51</v>
      </c>
      <c r="C61" s="76" t="s">
        <v>13</v>
      </c>
      <c r="D61" s="1" t="s">
        <v>5</v>
      </c>
      <c r="E61" s="3">
        <f t="shared" si="4"/>
        <v>2667905</v>
      </c>
      <c r="F61" s="3">
        <f>SUM(F62:F64)</f>
        <v>2667905</v>
      </c>
      <c r="G61" s="3">
        <f>SUM(G62:G64)</f>
        <v>0</v>
      </c>
      <c r="H61" s="3">
        <f>SUM(H62:H64)</f>
        <v>0</v>
      </c>
      <c r="I61" s="3">
        <f>SUM(I62:I64)</f>
        <v>0</v>
      </c>
      <c r="J61" s="91"/>
      <c r="K61" s="93"/>
    </row>
    <row r="62" spans="1:11" ht="15" hidden="1">
      <c r="A62" s="83"/>
      <c r="B62" s="83"/>
      <c r="C62" s="76"/>
      <c r="D62" s="1">
        <v>2014</v>
      </c>
      <c r="E62" s="3">
        <f t="shared" si="4"/>
        <v>2536455</v>
      </c>
      <c r="F62" s="3">
        <v>2536455</v>
      </c>
      <c r="G62" s="3"/>
      <c r="H62" s="3"/>
      <c r="I62" s="3"/>
      <c r="J62" s="91"/>
      <c r="K62" s="93"/>
    </row>
    <row r="63" spans="1:11" ht="15" hidden="1">
      <c r="A63" s="83"/>
      <c r="B63" s="83"/>
      <c r="C63" s="76"/>
      <c r="D63" s="1">
        <v>2015</v>
      </c>
      <c r="E63" s="3">
        <f t="shared" si="4"/>
        <v>84500</v>
      </c>
      <c r="F63" s="3">
        <v>84500</v>
      </c>
      <c r="G63" s="3"/>
      <c r="H63" s="3"/>
      <c r="I63" s="3"/>
      <c r="J63" s="91"/>
      <c r="K63" s="93"/>
    </row>
    <row r="64" spans="1:11" ht="15" hidden="1">
      <c r="A64" s="83"/>
      <c r="B64" s="84"/>
      <c r="C64" s="76"/>
      <c r="D64" s="1">
        <v>2016</v>
      </c>
      <c r="E64" s="3">
        <f t="shared" si="4"/>
        <v>46950</v>
      </c>
      <c r="F64" s="3">
        <v>46950</v>
      </c>
      <c r="G64" s="3"/>
      <c r="H64" s="3"/>
      <c r="I64" s="3"/>
      <c r="J64" s="91"/>
      <c r="K64" s="93"/>
    </row>
    <row r="65" spans="1:11" ht="15" hidden="1">
      <c r="A65" s="83"/>
      <c r="B65" s="82" t="s">
        <v>52</v>
      </c>
      <c r="C65" s="76" t="s">
        <v>13</v>
      </c>
      <c r="D65" s="1" t="s">
        <v>5</v>
      </c>
      <c r="E65" s="3">
        <f t="shared" si="4"/>
        <v>2971491.3600000003</v>
      </c>
      <c r="F65" s="3">
        <f>SUM(F66:F68)</f>
        <v>2971491.3600000003</v>
      </c>
      <c r="G65" s="3">
        <f>SUM(G66:G68)</f>
        <v>0</v>
      </c>
      <c r="H65" s="3">
        <f>SUM(H66:H68)</f>
        <v>0</v>
      </c>
      <c r="I65" s="3">
        <f>SUM(I66:I68)</f>
        <v>0</v>
      </c>
      <c r="J65" s="91"/>
      <c r="K65" s="93"/>
    </row>
    <row r="66" spans="1:11" ht="15" hidden="1">
      <c r="A66" s="83"/>
      <c r="B66" s="83"/>
      <c r="C66" s="76"/>
      <c r="D66" s="1">
        <v>2014</v>
      </c>
      <c r="E66" s="3">
        <f t="shared" si="4"/>
        <v>2314434</v>
      </c>
      <c r="F66" s="3">
        <f>1419000+350000+303054.3-40864+79623.81+253619.89-50000</f>
        <v>2314434</v>
      </c>
      <c r="G66" s="3"/>
      <c r="H66" s="3"/>
      <c r="I66" s="3"/>
      <c r="J66" s="91"/>
      <c r="K66" s="93"/>
    </row>
    <row r="67" spans="1:11" ht="15" hidden="1">
      <c r="A67" s="83"/>
      <c r="B67" s="83"/>
      <c r="C67" s="76"/>
      <c r="D67" s="1">
        <v>2015</v>
      </c>
      <c r="E67" s="3">
        <f t="shared" si="4"/>
        <v>331528.68</v>
      </c>
      <c r="F67" s="3">
        <f>227040+56000+48488.68</f>
        <v>331528.68</v>
      </c>
      <c r="G67" s="3"/>
      <c r="H67" s="3"/>
      <c r="I67" s="3"/>
      <c r="J67" s="91"/>
      <c r="K67" s="93"/>
    </row>
    <row r="68" spans="1:11" ht="15" hidden="1">
      <c r="A68" s="84"/>
      <c r="B68" s="84"/>
      <c r="C68" s="76"/>
      <c r="D68" s="1">
        <v>2016</v>
      </c>
      <c r="E68" s="3">
        <f t="shared" si="4"/>
        <v>325528.68</v>
      </c>
      <c r="F68" s="3">
        <f>227040+50000+48488.68</f>
        <v>325528.68</v>
      </c>
      <c r="G68" s="3"/>
      <c r="H68" s="3"/>
      <c r="I68" s="3"/>
      <c r="J68" s="87"/>
      <c r="K68" s="94"/>
    </row>
    <row r="69" spans="1:11" ht="22.5" customHeight="1">
      <c r="A69" s="82" t="s">
        <v>33</v>
      </c>
      <c r="B69" s="96" t="s">
        <v>29</v>
      </c>
      <c r="C69" s="82" t="s">
        <v>13</v>
      </c>
      <c r="D69" s="1" t="s">
        <v>5</v>
      </c>
      <c r="E69" s="3">
        <f t="shared" si="4"/>
        <v>9841102.12</v>
      </c>
      <c r="F69" s="3">
        <f>F70+F71+F72</f>
        <v>4178602.4399999995</v>
      </c>
      <c r="G69" s="3">
        <f>G70+G71+G72</f>
        <v>5662499.68</v>
      </c>
      <c r="H69" s="3">
        <f>H70+H71+H72</f>
        <v>0</v>
      </c>
      <c r="I69" s="3">
        <f>I70+I71+I72</f>
        <v>0</v>
      </c>
      <c r="J69" s="86" t="s">
        <v>39</v>
      </c>
      <c r="K69" s="73" t="s">
        <v>42</v>
      </c>
    </row>
    <row r="70" spans="1:11" ht="22.5" customHeight="1">
      <c r="A70" s="83"/>
      <c r="B70" s="97"/>
      <c r="C70" s="83"/>
      <c r="D70" s="1">
        <v>2014</v>
      </c>
      <c r="E70" s="3">
        <f t="shared" si="4"/>
        <v>7664579.68</v>
      </c>
      <c r="F70" s="3">
        <f aca="true" t="shared" si="5" ref="F70:I72">F74+F78+F82</f>
        <v>2002080</v>
      </c>
      <c r="G70" s="3">
        <f t="shared" si="5"/>
        <v>5662499.68</v>
      </c>
      <c r="H70" s="3">
        <f t="shared" si="5"/>
        <v>0</v>
      </c>
      <c r="I70" s="3">
        <f t="shared" si="5"/>
        <v>0</v>
      </c>
      <c r="J70" s="91"/>
      <c r="K70" s="74"/>
    </row>
    <row r="71" spans="1:11" ht="22.5" customHeight="1">
      <c r="A71" s="83"/>
      <c r="B71" s="97"/>
      <c r="C71" s="83"/>
      <c r="D71" s="1">
        <v>2015</v>
      </c>
      <c r="E71" s="3">
        <f t="shared" si="4"/>
        <v>385331.22</v>
      </c>
      <c r="F71" s="3">
        <f t="shared" si="5"/>
        <v>385331.22</v>
      </c>
      <c r="G71" s="3">
        <f t="shared" si="5"/>
        <v>0</v>
      </c>
      <c r="H71" s="3">
        <f t="shared" si="5"/>
        <v>0</v>
      </c>
      <c r="I71" s="3">
        <f t="shared" si="5"/>
        <v>0</v>
      </c>
      <c r="J71" s="91"/>
      <c r="K71" s="74"/>
    </row>
    <row r="72" spans="1:11" ht="22.5" customHeight="1">
      <c r="A72" s="84"/>
      <c r="B72" s="98"/>
      <c r="C72" s="84"/>
      <c r="D72" s="1">
        <v>2016</v>
      </c>
      <c r="E72" s="3">
        <f t="shared" si="4"/>
        <v>1791191.22</v>
      </c>
      <c r="F72" s="3">
        <f t="shared" si="5"/>
        <v>1791191.22</v>
      </c>
      <c r="G72" s="3">
        <f t="shared" si="5"/>
        <v>0</v>
      </c>
      <c r="H72" s="3">
        <f t="shared" si="5"/>
        <v>0</v>
      </c>
      <c r="I72" s="3">
        <f t="shared" si="5"/>
        <v>0</v>
      </c>
      <c r="J72" s="87"/>
      <c r="K72" s="75"/>
    </row>
    <row r="73" spans="1:11" ht="15" hidden="1">
      <c r="A73" s="82"/>
      <c r="B73" s="82" t="s">
        <v>50</v>
      </c>
      <c r="C73" s="76" t="s">
        <v>13</v>
      </c>
      <c r="D73" s="1" t="s">
        <v>5</v>
      </c>
      <c r="E73" s="3">
        <f t="shared" si="4"/>
        <v>8649625.68</v>
      </c>
      <c r="F73" s="3">
        <f>SUM(F74:F76)</f>
        <v>2987126</v>
      </c>
      <c r="G73" s="3">
        <f>SUM(G74:G76)</f>
        <v>5662499.68</v>
      </c>
      <c r="H73" s="3">
        <f>SUM(H74:H76)</f>
        <v>0</v>
      </c>
      <c r="I73" s="3">
        <f>SUM(I74:I76)</f>
        <v>0</v>
      </c>
      <c r="J73" s="86"/>
      <c r="K73" s="92"/>
    </row>
    <row r="74" spans="1:11" ht="22.5" customHeight="1" hidden="1">
      <c r="A74" s="83"/>
      <c r="B74" s="83"/>
      <c r="C74" s="76"/>
      <c r="D74" s="1">
        <v>2014</v>
      </c>
      <c r="E74" s="3">
        <f t="shared" si="4"/>
        <v>7008249.68</v>
      </c>
      <c r="F74" s="3">
        <v>1345750</v>
      </c>
      <c r="G74" s="3">
        <v>5662499.68</v>
      </c>
      <c r="H74" s="3"/>
      <c r="I74" s="3"/>
      <c r="J74" s="91"/>
      <c r="K74" s="93"/>
    </row>
    <row r="75" spans="1:11" ht="22.5" customHeight="1" hidden="1">
      <c r="A75" s="83"/>
      <c r="B75" s="83"/>
      <c r="C75" s="76"/>
      <c r="D75" s="1">
        <v>2015</v>
      </c>
      <c r="E75" s="3">
        <f t="shared" si="4"/>
        <v>110962</v>
      </c>
      <c r="F75" s="3">
        <v>110962</v>
      </c>
      <c r="G75" s="3"/>
      <c r="H75" s="3"/>
      <c r="I75" s="3"/>
      <c r="J75" s="91"/>
      <c r="K75" s="93"/>
    </row>
    <row r="76" spans="1:11" ht="15" hidden="1">
      <c r="A76" s="83"/>
      <c r="B76" s="84"/>
      <c r="C76" s="76"/>
      <c r="D76" s="1">
        <v>2016</v>
      </c>
      <c r="E76" s="3">
        <f t="shared" si="4"/>
        <v>1530414</v>
      </c>
      <c r="F76" s="3">
        <v>1530414</v>
      </c>
      <c r="G76" s="3"/>
      <c r="H76" s="3"/>
      <c r="I76" s="3"/>
      <c r="J76" s="91"/>
      <c r="K76" s="93"/>
    </row>
    <row r="77" spans="1:11" ht="22.5" customHeight="1" hidden="1">
      <c r="A77" s="83"/>
      <c r="B77" s="82" t="s">
        <v>51</v>
      </c>
      <c r="C77" s="76" t="s">
        <v>13</v>
      </c>
      <c r="D77" s="1" t="s">
        <v>5</v>
      </c>
      <c r="E77" s="3">
        <f t="shared" si="4"/>
        <v>921030</v>
      </c>
      <c r="F77" s="3">
        <f>SUM(F78:F80)</f>
        <v>921030</v>
      </c>
      <c r="G77" s="3">
        <f>SUM(G78:G80)</f>
        <v>0</v>
      </c>
      <c r="H77" s="3">
        <f>SUM(H78:H80)</f>
        <v>0</v>
      </c>
      <c r="I77" s="3">
        <f>SUM(I78:I80)</f>
        <v>0</v>
      </c>
      <c r="J77" s="91"/>
      <c r="K77" s="93"/>
    </row>
    <row r="78" spans="1:11" ht="22.5" customHeight="1" hidden="1">
      <c r="A78" s="83"/>
      <c r="B78" s="83"/>
      <c r="C78" s="76"/>
      <c r="D78" s="1">
        <v>2014</v>
      </c>
      <c r="E78" s="3">
        <f t="shared" si="4"/>
        <v>436530</v>
      </c>
      <c r="F78" s="3">
        <f>261530+175000</f>
        <v>436530</v>
      </c>
      <c r="G78" s="3"/>
      <c r="H78" s="3"/>
      <c r="I78" s="3"/>
      <c r="J78" s="91"/>
      <c r="K78" s="93"/>
    </row>
    <row r="79" spans="1:11" ht="22.5" customHeight="1" hidden="1">
      <c r="A79" s="83"/>
      <c r="B79" s="83"/>
      <c r="C79" s="76"/>
      <c r="D79" s="1">
        <v>2015</v>
      </c>
      <c r="E79" s="3">
        <f t="shared" si="4"/>
        <v>248500</v>
      </c>
      <c r="F79" s="3">
        <v>248500</v>
      </c>
      <c r="G79" s="3"/>
      <c r="H79" s="3"/>
      <c r="I79" s="3"/>
      <c r="J79" s="91"/>
      <c r="K79" s="93"/>
    </row>
    <row r="80" spans="1:11" ht="22.5" customHeight="1" hidden="1">
      <c r="A80" s="83"/>
      <c r="B80" s="84"/>
      <c r="C80" s="76"/>
      <c r="D80" s="1">
        <v>2016</v>
      </c>
      <c r="E80" s="3">
        <f t="shared" si="4"/>
        <v>236000</v>
      </c>
      <c r="F80" s="3">
        <v>236000</v>
      </c>
      <c r="G80" s="3"/>
      <c r="H80" s="3"/>
      <c r="I80" s="3"/>
      <c r="J80" s="91"/>
      <c r="K80" s="93"/>
    </row>
    <row r="81" spans="1:11" ht="22.5" customHeight="1" hidden="1">
      <c r="A81" s="83"/>
      <c r="B81" s="82" t="s">
        <v>52</v>
      </c>
      <c r="C81" s="76" t="s">
        <v>13</v>
      </c>
      <c r="D81" s="1" t="s">
        <v>5</v>
      </c>
      <c r="E81" s="3">
        <f t="shared" si="4"/>
        <v>270446.44</v>
      </c>
      <c r="F81" s="3">
        <f>SUM(F82:F84)</f>
        <v>270446.44</v>
      </c>
      <c r="G81" s="3">
        <f>SUM(G82:G84)</f>
        <v>0</v>
      </c>
      <c r="H81" s="3">
        <f>SUM(H82:H84)</f>
        <v>0</v>
      </c>
      <c r="I81" s="3">
        <f>SUM(I82:I84)</f>
        <v>0</v>
      </c>
      <c r="J81" s="91"/>
      <c r="K81" s="93"/>
    </row>
    <row r="82" spans="1:11" ht="22.5" customHeight="1" hidden="1">
      <c r="A82" s="83"/>
      <c r="B82" s="83"/>
      <c r="C82" s="76"/>
      <c r="D82" s="1">
        <v>2014</v>
      </c>
      <c r="E82" s="3">
        <f t="shared" si="4"/>
        <v>219800</v>
      </c>
      <c r="F82" s="3">
        <f>117207.6+45000+57592.4</f>
        <v>219800</v>
      </c>
      <c r="G82" s="3"/>
      <c r="H82" s="3"/>
      <c r="I82" s="3"/>
      <c r="J82" s="91"/>
      <c r="K82" s="93"/>
    </row>
    <row r="83" spans="1:11" ht="22.5" customHeight="1" hidden="1">
      <c r="A83" s="83"/>
      <c r="B83" s="83"/>
      <c r="C83" s="76"/>
      <c r="D83" s="1">
        <v>2015</v>
      </c>
      <c r="E83" s="3">
        <f t="shared" si="4"/>
        <v>25869.22</v>
      </c>
      <c r="F83" s="3">
        <v>25869.22</v>
      </c>
      <c r="G83" s="3"/>
      <c r="H83" s="3"/>
      <c r="I83" s="3"/>
      <c r="J83" s="91"/>
      <c r="K83" s="93"/>
    </row>
    <row r="84" spans="1:11" ht="22.5" customHeight="1" hidden="1">
      <c r="A84" s="84"/>
      <c r="B84" s="84"/>
      <c r="C84" s="76"/>
      <c r="D84" s="1">
        <v>2016</v>
      </c>
      <c r="E84" s="3">
        <f t="shared" si="4"/>
        <v>24777.22</v>
      </c>
      <c r="F84" s="3">
        <v>24777.22</v>
      </c>
      <c r="G84" s="3"/>
      <c r="H84" s="3"/>
      <c r="I84" s="3"/>
      <c r="J84" s="87"/>
      <c r="K84" s="94"/>
    </row>
    <row r="85" spans="1:11" ht="22.5" customHeight="1">
      <c r="A85" s="82" t="s">
        <v>34</v>
      </c>
      <c r="B85" s="96" t="s">
        <v>26</v>
      </c>
      <c r="C85" s="82" t="s">
        <v>13</v>
      </c>
      <c r="D85" s="1" t="s">
        <v>5</v>
      </c>
      <c r="E85" s="3">
        <f t="shared" si="4"/>
        <v>42120</v>
      </c>
      <c r="F85" s="3">
        <f>F86+F87+F88</f>
        <v>42120</v>
      </c>
      <c r="G85" s="3">
        <f>G86+G87+G88</f>
        <v>0</v>
      </c>
      <c r="H85" s="3">
        <f>H86+H87+H88</f>
        <v>0</v>
      </c>
      <c r="I85" s="3">
        <f>I86+I87+I88</f>
        <v>0</v>
      </c>
      <c r="J85" s="86" t="s">
        <v>38</v>
      </c>
      <c r="K85" s="73" t="s">
        <v>17</v>
      </c>
    </row>
    <row r="86" spans="1:11" ht="22.5" customHeight="1">
      <c r="A86" s="83"/>
      <c r="B86" s="97"/>
      <c r="C86" s="83"/>
      <c r="D86" s="1">
        <v>2014</v>
      </c>
      <c r="E86" s="3">
        <f t="shared" si="4"/>
        <v>21000</v>
      </c>
      <c r="F86" s="3">
        <f>66000-45000</f>
        <v>21000</v>
      </c>
      <c r="G86" s="3">
        <v>0</v>
      </c>
      <c r="H86" s="3">
        <v>0</v>
      </c>
      <c r="I86" s="3">
        <v>0</v>
      </c>
      <c r="J86" s="91"/>
      <c r="K86" s="74"/>
    </row>
    <row r="87" spans="1:11" ht="22.5" customHeight="1">
      <c r="A87" s="83"/>
      <c r="B87" s="97"/>
      <c r="C87" s="83"/>
      <c r="D87" s="1">
        <v>2015</v>
      </c>
      <c r="E87" s="3">
        <f t="shared" si="4"/>
        <v>10560</v>
      </c>
      <c r="F87" s="3">
        <v>10560</v>
      </c>
      <c r="G87" s="3">
        <v>0</v>
      </c>
      <c r="H87" s="3">
        <v>0</v>
      </c>
      <c r="I87" s="3">
        <v>0</v>
      </c>
      <c r="J87" s="91"/>
      <c r="K87" s="74"/>
    </row>
    <row r="88" spans="1:11" ht="22.5" customHeight="1">
      <c r="A88" s="84"/>
      <c r="B88" s="98"/>
      <c r="C88" s="84"/>
      <c r="D88" s="1">
        <v>2016</v>
      </c>
      <c r="E88" s="3">
        <f t="shared" si="4"/>
        <v>10560</v>
      </c>
      <c r="F88" s="3">
        <v>10560</v>
      </c>
      <c r="G88" s="3">
        <v>0</v>
      </c>
      <c r="H88" s="3">
        <v>0</v>
      </c>
      <c r="I88" s="3">
        <v>0</v>
      </c>
      <c r="J88" s="87"/>
      <c r="K88" s="75"/>
    </row>
    <row r="89" spans="1:11" ht="22.5" customHeight="1">
      <c r="A89" s="82" t="s">
        <v>54</v>
      </c>
      <c r="B89" s="96" t="s">
        <v>55</v>
      </c>
      <c r="C89" s="82" t="s">
        <v>13</v>
      </c>
      <c r="D89" s="1" t="s">
        <v>5</v>
      </c>
      <c r="E89" s="3">
        <f>F89+G89+H89+I89</f>
        <v>200000</v>
      </c>
      <c r="F89" s="3">
        <f>F90+F91+F92</f>
        <v>200000</v>
      </c>
      <c r="G89" s="3">
        <f>G90+G91+G92</f>
        <v>0</v>
      </c>
      <c r="H89" s="3">
        <f>H90+H91+H92</f>
        <v>0</v>
      </c>
      <c r="I89" s="3">
        <f>I90+I91+I92</f>
        <v>0</v>
      </c>
      <c r="J89" s="86" t="s">
        <v>56</v>
      </c>
      <c r="K89" s="73" t="s">
        <v>17</v>
      </c>
    </row>
    <row r="90" spans="1:11" ht="22.5" customHeight="1">
      <c r="A90" s="83"/>
      <c r="B90" s="97"/>
      <c r="C90" s="83"/>
      <c r="D90" s="1">
        <v>2014</v>
      </c>
      <c r="E90" s="3">
        <f>F90+G90+H90+I90</f>
        <v>200000</v>
      </c>
      <c r="F90" s="3">
        <v>200000</v>
      </c>
      <c r="G90" s="3">
        <v>0</v>
      </c>
      <c r="H90" s="3">
        <v>0</v>
      </c>
      <c r="I90" s="3">
        <v>0</v>
      </c>
      <c r="J90" s="91"/>
      <c r="K90" s="74"/>
    </row>
    <row r="91" spans="1:11" ht="22.5" customHeight="1">
      <c r="A91" s="83"/>
      <c r="B91" s="97"/>
      <c r="C91" s="83"/>
      <c r="D91" s="1">
        <v>2015</v>
      </c>
      <c r="E91" s="3">
        <f>F91+G91+H91+I91</f>
        <v>0</v>
      </c>
      <c r="F91" s="3">
        <v>0</v>
      </c>
      <c r="G91" s="3">
        <v>0</v>
      </c>
      <c r="H91" s="3">
        <v>0</v>
      </c>
      <c r="I91" s="3">
        <v>0</v>
      </c>
      <c r="J91" s="91"/>
      <c r="K91" s="74"/>
    </row>
    <row r="92" spans="1:11" ht="22.5" customHeight="1">
      <c r="A92" s="84"/>
      <c r="B92" s="98"/>
      <c r="C92" s="84"/>
      <c r="D92" s="1">
        <v>2016</v>
      </c>
      <c r="E92" s="3">
        <f>F92+G92+H92+I92</f>
        <v>0</v>
      </c>
      <c r="F92" s="3">
        <v>0</v>
      </c>
      <c r="G92" s="3">
        <v>0</v>
      </c>
      <c r="H92" s="3">
        <v>0</v>
      </c>
      <c r="I92" s="3">
        <v>0</v>
      </c>
      <c r="J92" s="87"/>
      <c r="K92" s="75"/>
    </row>
    <row r="94" spans="1:11" ht="15" hidden="1">
      <c r="A94" s="76">
        <v>1</v>
      </c>
      <c r="B94" s="81" t="s">
        <v>50</v>
      </c>
      <c r="C94" s="76" t="s">
        <v>13</v>
      </c>
      <c r="D94" s="1" t="s">
        <v>5</v>
      </c>
      <c r="E94" s="3">
        <f aca="true" t="shared" si="6" ref="E94:E105">F94+G94+H94+I94</f>
        <v>8999625.68</v>
      </c>
      <c r="F94" s="3">
        <f>SUM(F95:F97)</f>
        <v>3337126</v>
      </c>
      <c r="G94" s="3">
        <f>SUM(G95:G97)</f>
        <v>5662499.68</v>
      </c>
      <c r="H94" s="3">
        <f>SUM(H95:H97)</f>
        <v>0</v>
      </c>
      <c r="I94" s="3">
        <f>SUM(I95:I97)</f>
        <v>0</v>
      </c>
      <c r="J94" s="72"/>
      <c r="K94" s="73"/>
    </row>
    <row r="95" spans="1:11" ht="15" hidden="1">
      <c r="A95" s="76"/>
      <c r="B95" s="81"/>
      <c r="C95" s="76"/>
      <c r="D95" s="1">
        <v>2014</v>
      </c>
      <c r="E95" s="3">
        <f t="shared" si="6"/>
        <v>7358249.68</v>
      </c>
      <c r="F95" s="3">
        <f aca="true" t="shared" si="7" ref="F95:I97">F22+F38+F58+F74</f>
        <v>1695750</v>
      </c>
      <c r="G95" s="3">
        <f t="shared" si="7"/>
        <v>5662499.68</v>
      </c>
      <c r="H95" s="3">
        <f t="shared" si="7"/>
        <v>0</v>
      </c>
      <c r="I95" s="3">
        <f t="shared" si="7"/>
        <v>0</v>
      </c>
      <c r="J95" s="72"/>
      <c r="K95" s="74"/>
    </row>
    <row r="96" spans="1:11" ht="15" hidden="1">
      <c r="A96" s="76"/>
      <c r="B96" s="81"/>
      <c r="C96" s="76"/>
      <c r="D96" s="1">
        <v>2015</v>
      </c>
      <c r="E96" s="3">
        <f t="shared" si="6"/>
        <v>110962</v>
      </c>
      <c r="F96" s="3">
        <f t="shared" si="7"/>
        <v>110962</v>
      </c>
      <c r="G96" s="3">
        <f t="shared" si="7"/>
        <v>0</v>
      </c>
      <c r="H96" s="3">
        <f t="shared" si="7"/>
        <v>0</v>
      </c>
      <c r="I96" s="3">
        <f t="shared" si="7"/>
        <v>0</v>
      </c>
      <c r="J96" s="72"/>
      <c r="K96" s="74"/>
    </row>
    <row r="97" spans="1:11" ht="15" hidden="1">
      <c r="A97" s="76"/>
      <c r="B97" s="81"/>
      <c r="C97" s="76"/>
      <c r="D97" s="1">
        <v>2016</v>
      </c>
      <c r="E97" s="3">
        <f t="shared" si="6"/>
        <v>1530414</v>
      </c>
      <c r="F97" s="3">
        <f t="shared" si="7"/>
        <v>1530414</v>
      </c>
      <c r="G97" s="3">
        <f t="shared" si="7"/>
        <v>0</v>
      </c>
      <c r="H97" s="3">
        <f t="shared" si="7"/>
        <v>0</v>
      </c>
      <c r="I97" s="3">
        <f t="shared" si="7"/>
        <v>0</v>
      </c>
      <c r="J97" s="72"/>
      <c r="K97" s="75"/>
    </row>
    <row r="98" spans="1:11" ht="15" hidden="1">
      <c r="A98" s="76">
        <v>2</v>
      </c>
      <c r="B98" s="105" t="s">
        <v>51</v>
      </c>
      <c r="C98" s="106" t="s">
        <v>13</v>
      </c>
      <c r="D98" s="29" t="s">
        <v>5</v>
      </c>
      <c r="E98" s="30">
        <f t="shared" si="6"/>
        <v>19555900</v>
      </c>
      <c r="F98" s="30">
        <f>SUM(F99:F101)</f>
        <v>19555900</v>
      </c>
      <c r="G98" s="30">
        <f>SUM(G99:G101)</f>
        <v>0</v>
      </c>
      <c r="H98" s="30">
        <f>SUM(H99:H101)</f>
        <v>0</v>
      </c>
      <c r="I98" s="30">
        <f>SUM(I99:I101)</f>
        <v>0</v>
      </c>
      <c r="J98" s="72"/>
      <c r="K98" s="73"/>
    </row>
    <row r="99" spans="1:11" ht="15" hidden="1">
      <c r="A99" s="76"/>
      <c r="B99" s="105"/>
      <c r="C99" s="106"/>
      <c r="D99" s="29">
        <v>2014</v>
      </c>
      <c r="E99" s="30">
        <f t="shared" si="6"/>
        <v>6855575</v>
      </c>
      <c r="F99" s="30">
        <f>F26+F42+F50+F62+F78</f>
        <v>6855575</v>
      </c>
      <c r="G99" s="30">
        <f>G26+G42+G50+G62+G78</f>
        <v>0</v>
      </c>
      <c r="H99" s="30">
        <f>H26+H42+H50+H62+H78</f>
        <v>0</v>
      </c>
      <c r="I99" s="30">
        <f>I26+I42+I50+I62+I78</f>
        <v>0</v>
      </c>
      <c r="J99" s="72"/>
      <c r="K99" s="74"/>
    </row>
    <row r="100" spans="1:11" ht="15" hidden="1">
      <c r="A100" s="76"/>
      <c r="B100" s="105"/>
      <c r="C100" s="106"/>
      <c r="D100" s="29">
        <v>2015</v>
      </c>
      <c r="E100" s="30">
        <f t="shared" si="6"/>
        <v>2013200</v>
      </c>
      <c r="F100" s="30">
        <f aca="true" t="shared" si="8" ref="F100:I101">F27+F43+F51+F63+F79</f>
        <v>2013200</v>
      </c>
      <c r="G100" s="30">
        <f t="shared" si="8"/>
        <v>0</v>
      </c>
      <c r="H100" s="30">
        <f t="shared" si="8"/>
        <v>0</v>
      </c>
      <c r="I100" s="30">
        <f t="shared" si="8"/>
        <v>0</v>
      </c>
      <c r="J100" s="72"/>
      <c r="K100" s="74"/>
    </row>
    <row r="101" spans="1:11" ht="15" hidden="1">
      <c r="A101" s="76"/>
      <c r="B101" s="105"/>
      <c r="C101" s="106"/>
      <c r="D101" s="29">
        <v>2016</v>
      </c>
      <c r="E101" s="30">
        <f t="shared" si="6"/>
        <v>10687125</v>
      </c>
      <c r="F101" s="30">
        <f t="shared" si="8"/>
        <v>10687125</v>
      </c>
      <c r="G101" s="30">
        <f t="shared" si="8"/>
        <v>0</v>
      </c>
      <c r="H101" s="30">
        <f t="shared" si="8"/>
        <v>0</v>
      </c>
      <c r="I101" s="30">
        <f t="shared" si="8"/>
        <v>0</v>
      </c>
      <c r="J101" s="72"/>
      <c r="K101" s="75"/>
    </row>
    <row r="102" spans="1:11" ht="15" hidden="1">
      <c r="A102" s="76">
        <v>3</v>
      </c>
      <c r="B102" s="81" t="s">
        <v>52</v>
      </c>
      <c r="C102" s="76" t="s">
        <v>13</v>
      </c>
      <c r="D102" s="1" t="s">
        <v>5</v>
      </c>
      <c r="E102" s="3">
        <f t="shared" si="6"/>
        <v>8143200.640000001</v>
      </c>
      <c r="F102" s="3">
        <f>SUM(F103:F105)</f>
        <v>8143200.640000001</v>
      </c>
      <c r="G102" s="3">
        <f>SUM(G103:G105)</f>
        <v>0</v>
      </c>
      <c r="H102" s="3">
        <f>SUM(H103:H105)</f>
        <v>0</v>
      </c>
      <c r="I102" s="3">
        <f>SUM(I103:I105)</f>
        <v>0</v>
      </c>
      <c r="J102" s="72"/>
      <c r="K102" s="73"/>
    </row>
    <row r="103" spans="1:11" ht="15" hidden="1">
      <c r="A103" s="76"/>
      <c r="B103" s="81"/>
      <c r="C103" s="76"/>
      <c r="D103" s="1">
        <v>2014</v>
      </c>
      <c r="E103" s="3">
        <f t="shared" si="6"/>
        <v>5986600.640000001</v>
      </c>
      <c r="F103" s="3">
        <f>F30+F46+F66+F82+F86+F90</f>
        <v>5986600.640000001</v>
      </c>
      <c r="G103" s="3">
        <f>G30+G46+G66+G82+G86</f>
        <v>0</v>
      </c>
      <c r="H103" s="3">
        <f>H30+H46+H66+H82+H86</f>
        <v>0</v>
      </c>
      <c r="I103" s="3">
        <f>I30+I46+I66+I82+I86</f>
        <v>0</v>
      </c>
      <c r="J103" s="72"/>
      <c r="K103" s="74"/>
    </row>
    <row r="104" spans="1:11" ht="15" hidden="1">
      <c r="A104" s="76"/>
      <c r="B104" s="81"/>
      <c r="C104" s="76"/>
      <c r="D104" s="1">
        <v>2015</v>
      </c>
      <c r="E104" s="3">
        <f t="shared" si="6"/>
        <v>1078300</v>
      </c>
      <c r="F104" s="3">
        <f>F31+F47+F67+F83+F87+F91</f>
        <v>1078300</v>
      </c>
      <c r="G104" s="3">
        <f aca="true" t="shared" si="9" ref="G104:I105">G31+G47+G67+G83+G87</f>
        <v>0</v>
      </c>
      <c r="H104" s="3">
        <f t="shared" si="9"/>
        <v>0</v>
      </c>
      <c r="I104" s="3">
        <f t="shared" si="9"/>
        <v>0</v>
      </c>
      <c r="J104" s="72"/>
      <c r="K104" s="74"/>
    </row>
    <row r="105" spans="1:11" ht="15" hidden="1">
      <c r="A105" s="76"/>
      <c r="B105" s="81"/>
      <c r="C105" s="76"/>
      <c r="D105" s="1">
        <v>2016</v>
      </c>
      <c r="E105" s="3">
        <f t="shared" si="6"/>
        <v>1078300</v>
      </c>
      <c r="F105" s="3">
        <f>F32+F48+F68+F84+F88+F92</f>
        <v>1078300</v>
      </c>
      <c r="G105" s="3">
        <f t="shared" si="9"/>
        <v>0</v>
      </c>
      <c r="H105" s="3">
        <f t="shared" si="9"/>
        <v>0</v>
      </c>
      <c r="I105" s="3">
        <f t="shared" si="9"/>
        <v>0</v>
      </c>
      <c r="J105" s="72"/>
      <c r="K105" s="75"/>
    </row>
    <row r="106" spans="1:11" ht="15" hidden="1">
      <c r="A106" s="102">
        <v>4</v>
      </c>
      <c r="B106" s="103" t="s">
        <v>53</v>
      </c>
      <c r="C106" s="102" t="s">
        <v>13</v>
      </c>
      <c r="D106" s="27" t="s">
        <v>5</v>
      </c>
      <c r="E106" s="28">
        <f>SUM(E107:E109)</f>
        <v>36698726.32</v>
      </c>
      <c r="F106" s="28">
        <f>SUM(F107:F109)</f>
        <v>31036226.64</v>
      </c>
      <c r="G106" s="28">
        <f>SUM(G107:G109)</f>
        <v>5662499.68</v>
      </c>
      <c r="H106" s="28">
        <f>SUM(H107:H109)</f>
        <v>0</v>
      </c>
      <c r="I106" s="28">
        <f>SUM(I107:I109)</f>
        <v>0</v>
      </c>
      <c r="J106" s="104"/>
      <c r="K106" s="99"/>
    </row>
    <row r="107" spans="1:11" ht="15" hidden="1">
      <c r="A107" s="102"/>
      <c r="B107" s="103"/>
      <c r="C107" s="102"/>
      <c r="D107" s="27">
        <v>2014</v>
      </c>
      <c r="E107" s="28">
        <f aca="true" t="shared" si="10" ref="E107:I109">E95+E99+E103</f>
        <v>20200425.32</v>
      </c>
      <c r="F107" s="28">
        <f t="shared" si="10"/>
        <v>14537925.64</v>
      </c>
      <c r="G107" s="28">
        <f t="shared" si="10"/>
        <v>5662499.68</v>
      </c>
      <c r="H107" s="28">
        <f t="shared" si="10"/>
        <v>0</v>
      </c>
      <c r="I107" s="28">
        <f t="shared" si="10"/>
        <v>0</v>
      </c>
      <c r="J107" s="104"/>
      <c r="K107" s="100"/>
    </row>
    <row r="108" spans="1:11" ht="15" hidden="1">
      <c r="A108" s="102"/>
      <c r="B108" s="103"/>
      <c r="C108" s="102"/>
      <c r="D108" s="27">
        <v>2015</v>
      </c>
      <c r="E108" s="28">
        <f t="shared" si="10"/>
        <v>3202462</v>
      </c>
      <c r="F108" s="28">
        <f t="shared" si="10"/>
        <v>3202462</v>
      </c>
      <c r="G108" s="28">
        <f t="shared" si="10"/>
        <v>0</v>
      </c>
      <c r="H108" s="28">
        <f t="shared" si="10"/>
        <v>0</v>
      </c>
      <c r="I108" s="28">
        <f t="shared" si="10"/>
        <v>0</v>
      </c>
      <c r="J108" s="104"/>
      <c r="K108" s="100"/>
    </row>
    <row r="109" spans="1:11" ht="15" hidden="1">
      <c r="A109" s="102"/>
      <c r="B109" s="103"/>
      <c r="C109" s="102"/>
      <c r="D109" s="27">
        <v>2016</v>
      </c>
      <c r="E109" s="28">
        <f t="shared" si="10"/>
        <v>13295839</v>
      </c>
      <c r="F109" s="28">
        <f t="shared" si="10"/>
        <v>13295839</v>
      </c>
      <c r="G109" s="28">
        <f t="shared" si="10"/>
        <v>0</v>
      </c>
      <c r="H109" s="28">
        <f t="shared" si="10"/>
        <v>0</v>
      </c>
      <c r="I109" s="28">
        <f t="shared" si="10"/>
        <v>0</v>
      </c>
      <c r="J109" s="104"/>
      <c r="K109" s="101"/>
    </row>
    <row r="110" ht="15">
      <c r="B110" s="31"/>
    </row>
    <row r="111" ht="15">
      <c r="B111" s="31"/>
    </row>
    <row r="112" ht="15">
      <c r="B112" s="31"/>
    </row>
  </sheetData>
  <sheetProtection/>
  <mergeCells count="109">
    <mergeCell ref="K89:K92"/>
    <mergeCell ref="A89:A92"/>
    <mergeCell ref="B89:B92"/>
    <mergeCell ref="C89:C92"/>
    <mergeCell ref="J89:J92"/>
    <mergeCell ref="A98:A101"/>
    <mergeCell ref="B98:B101"/>
    <mergeCell ref="C98:C101"/>
    <mergeCell ref="J98:J101"/>
    <mergeCell ref="A94:A97"/>
    <mergeCell ref="K106:K109"/>
    <mergeCell ref="A106:A109"/>
    <mergeCell ref="B106:B109"/>
    <mergeCell ref="C106:C109"/>
    <mergeCell ref="J106:J109"/>
    <mergeCell ref="A85:A88"/>
    <mergeCell ref="B85:B88"/>
    <mergeCell ref="C85:C88"/>
    <mergeCell ref="J85:J88"/>
    <mergeCell ref="K98:K101"/>
    <mergeCell ref="A102:A105"/>
    <mergeCell ref="B102:B105"/>
    <mergeCell ref="C102:C105"/>
    <mergeCell ref="J102:J105"/>
    <mergeCell ref="K102:K105"/>
    <mergeCell ref="B77:B80"/>
    <mergeCell ref="C77:C80"/>
    <mergeCell ref="B81:B84"/>
    <mergeCell ref="C81:C84"/>
    <mergeCell ref="K85:K88"/>
    <mergeCell ref="B94:B97"/>
    <mergeCell ref="C94:C97"/>
    <mergeCell ref="J94:J97"/>
    <mergeCell ref="K94:K97"/>
    <mergeCell ref="A69:A72"/>
    <mergeCell ref="B69:B72"/>
    <mergeCell ref="C69:C72"/>
    <mergeCell ref="J69:J72"/>
    <mergeCell ref="K69:K72"/>
    <mergeCell ref="A73:A84"/>
    <mergeCell ref="B73:B76"/>
    <mergeCell ref="C73:C76"/>
    <mergeCell ref="J73:J84"/>
    <mergeCell ref="K73:K84"/>
    <mergeCell ref="A57:A68"/>
    <mergeCell ref="B57:B60"/>
    <mergeCell ref="C57:C60"/>
    <mergeCell ref="J57:J68"/>
    <mergeCell ref="K57:K68"/>
    <mergeCell ref="B61:B64"/>
    <mergeCell ref="C61:C64"/>
    <mergeCell ref="B65:B68"/>
    <mergeCell ref="C65:C68"/>
    <mergeCell ref="K49:K52"/>
    <mergeCell ref="A53:A56"/>
    <mergeCell ref="B53:B56"/>
    <mergeCell ref="C53:C56"/>
    <mergeCell ref="J53:J56"/>
    <mergeCell ref="K53:K56"/>
    <mergeCell ref="A49:A52"/>
    <mergeCell ref="B49:B52"/>
    <mergeCell ref="C49:C52"/>
    <mergeCell ref="J49:J52"/>
    <mergeCell ref="J37:J48"/>
    <mergeCell ref="K37:K48"/>
    <mergeCell ref="B41:B44"/>
    <mergeCell ref="C41:C44"/>
    <mergeCell ref="B45:B48"/>
    <mergeCell ref="C45:C48"/>
    <mergeCell ref="B37:B40"/>
    <mergeCell ref="J21:J32"/>
    <mergeCell ref="K21:K32"/>
    <mergeCell ref="B25:B28"/>
    <mergeCell ref="C25:C28"/>
    <mergeCell ref="B29:B32"/>
    <mergeCell ref="A17:A20"/>
    <mergeCell ref="B17:B20"/>
    <mergeCell ref="B21:B24"/>
    <mergeCell ref="C21:C24"/>
    <mergeCell ref="J9:J12"/>
    <mergeCell ref="C7:C8"/>
    <mergeCell ref="J17:J20"/>
    <mergeCell ref="C17:C20"/>
    <mergeCell ref="C13:C16"/>
    <mergeCell ref="K17:K20"/>
    <mergeCell ref="K9:K12"/>
    <mergeCell ref="J1:K1"/>
    <mergeCell ref="A5:K5"/>
    <mergeCell ref="A7:A8"/>
    <mergeCell ref="B7:B8"/>
    <mergeCell ref="J7:J8"/>
    <mergeCell ref="K7:K8"/>
    <mergeCell ref="D7:I7"/>
    <mergeCell ref="C37:C40"/>
    <mergeCell ref="A33:A36"/>
    <mergeCell ref="B33:B36"/>
    <mergeCell ref="C33:C36"/>
    <mergeCell ref="A37:A48"/>
    <mergeCell ref="A21:A32"/>
    <mergeCell ref="J33:J36"/>
    <mergeCell ref="K33:K36"/>
    <mergeCell ref="C29:C32"/>
    <mergeCell ref="A9:A12"/>
    <mergeCell ref="B9:B12"/>
    <mergeCell ref="A13:A16"/>
    <mergeCell ref="K13:K16"/>
    <mergeCell ref="C9:C12"/>
    <mergeCell ref="B13:B16"/>
    <mergeCell ref="J13:J1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Никандрова Александра Александровна</cp:lastModifiedBy>
  <cp:lastPrinted>2014-07-03T11:15:02Z</cp:lastPrinted>
  <dcterms:created xsi:type="dcterms:W3CDTF">2013-06-06T11:09:14Z</dcterms:created>
  <dcterms:modified xsi:type="dcterms:W3CDTF">2014-07-11T07:50:49Z</dcterms:modified>
  <cp:category/>
  <cp:version/>
  <cp:contentType/>
  <cp:contentStatus/>
</cp:coreProperties>
</file>