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281" windowWidth="19320" windowHeight="12405" tabRatio="918" activeTab="0"/>
  </bookViews>
  <sheets>
    <sheet name="Прилож.1" sheetId="1" r:id="rId1"/>
    <sheet name="Прилож.2" sheetId="2" r:id="rId2"/>
    <sheet name="Прилож.3" sheetId="3" r:id="rId3"/>
    <sheet name="Прилож.4" sheetId="4" r:id="rId4"/>
    <sheet name="Прилож.5" sheetId="5" r:id="rId5"/>
    <sheet name="Прилож.6" sheetId="6" r:id="rId6"/>
    <sheet name="Прилож.7" sheetId="7" r:id="rId7"/>
    <sheet name="Прилож.8" sheetId="8" r:id="rId8"/>
    <sheet name="Лист1" sheetId="9" r:id="rId9"/>
  </sheets>
  <externalReferences>
    <externalReference r:id="rId12"/>
    <externalReference r:id="rId13"/>
  </externalReferences>
  <definedNames>
    <definedName name="_xlnm.Print_Area" localSheetId="7">'Прилож.8'!$A$1:$K$214</definedName>
  </definedNames>
  <calcPr fullCalcOnLoad="1"/>
</workbook>
</file>

<file path=xl/sharedStrings.xml><?xml version="1.0" encoding="utf-8"?>
<sst xmlns="http://schemas.openxmlformats.org/spreadsheetml/2006/main" count="594" uniqueCount="243">
  <si>
    <t>Подпрограмма 1 "Капитальный ремонт многоквартирных домов ЗАТО Александровск" на 2014-2016 годы</t>
  </si>
  <si>
    <t>Перечень основных мероприятий подпрограммы 1 "Капитальный ремонт многоквартирных домов ЗАТО Александровск" на 2014-2016 годы</t>
  </si>
  <si>
    <t>Перечень основных мероприятий подпрограммы 4 "Благоустройство территории муниципального образования ЗАТО Александровск" на 2014-2016 годы</t>
  </si>
  <si>
    <t>Подпрограмма 4 "Благоустройство территории муниципального образования ЗАТО Александровск" на 2014-2016 годы</t>
  </si>
  <si>
    <t xml:space="preserve">1. </t>
  </si>
  <si>
    <t>Задача 1.                                                                                              Развитие и благоустройство территории ЗАТО Алесандровск</t>
  </si>
  <si>
    <t>Основное мероприятие 1.1.                                                           Улучшение качества освещения улиц на территории муниципального образования ЗАТО Александровск</t>
  </si>
  <si>
    <t>предотвращение дорожно-транспортных  происшествий,  безопасное перемещение транспортных средств и пешеходов по улицам, дорогам и тротуарам</t>
  </si>
  <si>
    <t>УМС администрации ЗАТО Александровск, МКУ "Служба городского хозяйства"</t>
  </si>
  <si>
    <t>Основное мероприятие 1.2.                                                                        Повышение качества организации содержания лестничных сходов, детских площадок, тротуаров, дорожек и дворовых территорий  муниципального образования ЗАТО Александровск</t>
  </si>
  <si>
    <t xml:space="preserve">безопасность и чистота лестничных сходов, детских площадок, тротуаров, дорожек и дворовых территорий
</t>
  </si>
  <si>
    <t>Основное мероприятие 1.3.                                                      Организация содержания мест захоронений</t>
  </si>
  <si>
    <t>благоустроенные места захоронений</t>
  </si>
  <si>
    <t>Задача 2.                                                                                               Создание комфортной и безопасной среды для проживания в ЗАТО Александровск.</t>
  </si>
  <si>
    <t>Основное мероприятие 2.1.                                                                                                                                                                                                                                Создание условий и организация обустройства мест массового отдыха населения</t>
  </si>
  <si>
    <t>благоприятные условия для комфортного отдыха населения</t>
  </si>
  <si>
    <t>Основное мероприятие 2.2.                                                                                                                                                                                                                         Организация регулирования численности безнадзорных животных</t>
  </si>
  <si>
    <t>уменьшение численности  безнадзорных животных</t>
  </si>
  <si>
    <t>Перечень показателей подпрограммы 4 "Благоустройство территории муниципального образования ЗАТО Александровск" на 2014-2016 годы</t>
  </si>
  <si>
    <t xml:space="preserve">Задача 1. Развитие и благоустройство территории ЗАТО Александровск </t>
  </si>
  <si>
    <t>Протяженность обслуживаемой рабочей сети  уличного и фасадного освещения муниципального образования ЗАТО Александровск</t>
  </si>
  <si>
    <t>Задача 2.  Создание комфортной и безопастной среды для проживания в ЗАТО Александровск</t>
  </si>
  <si>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</si>
  <si>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</si>
  <si>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</si>
  <si>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</si>
  <si>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</si>
  <si>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</si>
  <si>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</si>
  <si>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</si>
  <si>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</si>
  <si>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</si>
  <si>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</si>
  <si>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</si>
  <si>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</si>
  <si>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 xml:space="preserve"> Срок выполнения</t>
  </si>
  <si>
    <t>2.2.</t>
  </si>
  <si>
    <t>№ п/п</t>
  </si>
  <si>
    <t>Ед. изм.</t>
  </si>
  <si>
    <t>Факт</t>
  </si>
  <si>
    <t>План</t>
  </si>
  <si>
    <t>Источник данных</t>
  </si>
  <si>
    <t>2.1.1.</t>
  </si>
  <si>
    <t>2.1.2.</t>
  </si>
  <si>
    <t xml:space="preserve"> Ожидаемый конечный результат выполнения основного мероприятия</t>
  </si>
  <si>
    <t>Значение показателя*</t>
  </si>
  <si>
    <t>I</t>
  </si>
  <si>
    <t>II</t>
  </si>
  <si>
    <t>Подпрограмма, показатель</t>
  </si>
  <si>
    <t>Показатели задач подпрограммы:</t>
  </si>
  <si>
    <t>1.3.</t>
  </si>
  <si>
    <t>3.</t>
  </si>
  <si>
    <t>Соисполнитель, ответственный за выполнение показателя</t>
  </si>
  <si>
    <t>2.2.1.</t>
  </si>
  <si>
    <t>2.2.2.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</si>
  <si>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</si>
  <si>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</si>
  <si>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>план</t>
  </si>
  <si>
    <t>Объемы финансирования подпрограммы, рублей, копеек</t>
  </si>
  <si>
    <t>Объемы и источники финансирования (руб., коп.)</t>
  </si>
  <si>
    <t>Управление муниципальной собственностью администрации ЗАТО Александровск</t>
  </si>
  <si>
    <t>ед.</t>
  </si>
  <si>
    <t>1.4.</t>
  </si>
  <si>
    <t>2.3.</t>
  </si>
  <si>
    <t xml:space="preserve">Показатели цели подпрограммы: </t>
  </si>
  <si>
    <t>м</t>
  </si>
  <si>
    <t>2.1.3.</t>
  </si>
  <si>
    <t>2.2.3.</t>
  </si>
  <si>
    <t>ед</t>
  </si>
  <si>
    <t>%</t>
  </si>
  <si>
    <t xml:space="preserve">Площадь содержания лестничных сходов, детских площадок, тротуаров, дорожек и дворовых территорий  муниципального образования ЗАТО Александровск </t>
  </si>
  <si>
    <t>м.кв.</t>
  </si>
  <si>
    <t>Количество  мест захоронений находящихся на содержании</t>
  </si>
  <si>
    <t>Количество  обслуживаемых мест массового отдыха населения</t>
  </si>
  <si>
    <t xml:space="preserve">Количество отловленных безнадзорных животных </t>
  </si>
  <si>
    <t>4.</t>
  </si>
  <si>
    <t>Техническое обслуживание и текущий ремонт уличного освещения в с. Белокаменка</t>
  </si>
  <si>
    <t>Техническое обслуживание и текущий ремонт уличного освещения в г. Полярный</t>
  </si>
  <si>
    <t>Поставка электроэнергии на уличное и фасадное освещение</t>
  </si>
  <si>
    <t>Зашивка, закладка оконных и дверных проемов, продухов и технических вентиляционных окон в законсервированных домах</t>
  </si>
  <si>
    <t>Эвакуация , хранение брошенного и разукомплектованного транспорта, и транспорта от которого отказался владелец</t>
  </si>
  <si>
    <t>Ремонт лестничных сходов и подходов(сходов) к ним</t>
  </si>
  <si>
    <t>Покос травы, обрезка кустарника, прореживание зеленых насаждений, вывоз веток</t>
  </si>
  <si>
    <t>Содержание кладбищ</t>
  </si>
  <si>
    <t>Транспортировка с места обнаружения или происшествия в морг умерших (погибших), не имеющих супруга, близких родственников и иных родственников либо законного представителя умершего на территории ЗАТО Александровск</t>
  </si>
  <si>
    <t>Благоустройство скверов</t>
  </si>
  <si>
    <t xml:space="preserve">Подготовка почвы под цветники, благоустройство клумб </t>
  </si>
  <si>
    <t>Ремонт   новогодней иллюминации</t>
  </si>
  <si>
    <t xml:space="preserve">Монтаж/демонтаж новогодней иллюминации, елочных гирлянд </t>
  </si>
  <si>
    <t>Монтаж/демонтаж новогодних елей</t>
  </si>
  <si>
    <t xml:space="preserve">Завоз грунта и пескосоляной смеси  </t>
  </si>
  <si>
    <t>Обеспечит освещение улиц  с.Белокаменка</t>
  </si>
  <si>
    <t>Обеспечит освещение улиц  г. Полярный</t>
  </si>
  <si>
    <t>Обеспечит освещение улиц  муниципального образования ЗАТО Александровск</t>
  </si>
  <si>
    <t>Обеспечит содержание лестничных сходов, детских площадок, тротуаров, дорожек и дворовых территорий  муниципального образования ЗАТО Александровск в надлежащем состоянии</t>
  </si>
  <si>
    <t>Сведения об объемах финансирования муниципальной программы "Обеспечение комфортной среды проживания населения муниципального образования"</t>
  </si>
  <si>
    <t>Муниципальная программа "Обеспечение комфортной среды проживания населения муниципального образования"</t>
  </si>
  <si>
    <t>Подпрограмма 3 "Обеспечение собираемости платежей населения за оказанные жилищно - коммунальные услуги в ЗАТО Александровск"</t>
  </si>
  <si>
    <t>Подпрограмма 2 "Подготовка объектов и систем жизнеобеспечения ЗАТО Александровск к работе в осенне - зимний период"</t>
  </si>
  <si>
    <t>Подпрограмма 1 "Капитальный ремонт многоквартирных домов ЗАТО Александровск"</t>
  </si>
  <si>
    <t>Подпрограмма 4 "Благоустройство территории муниципального образования ЗАТО Александровск"</t>
  </si>
  <si>
    <t>Подпрограмма 5 "Управление развитием системы жилищно-коммунального хозяйства ЗАТО Александровск"</t>
  </si>
  <si>
    <t>Подпрограмма 6 "Транспортное обслуживание населения ЗАТО Александровск"</t>
  </si>
  <si>
    <t xml:space="preserve">Количество домов, которые подлежат комплексному  и (или)  выборочному капитальному ремонту </t>
  </si>
  <si>
    <t>2014-2016</t>
  </si>
  <si>
    <t>УМС дминистрации ЗАТО Александровск</t>
  </si>
  <si>
    <t>УМС администрации ЗАТО Александровск</t>
  </si>
  <si>
    <t>Ведомтсвенная статистика</t>
  </si>
  <si>
    <t>Управление муниципальной собственностью администрации ЗАТО Александровск, 
МКУ "СГХ"</t>
  </si>
  <si>
    <t xml:space="preserve">Основное мероприятие 1.1.
Капитальный ремонт сетей водоснабжения </t>
  </si>
  <si>
    <t xml:space="preserve"> Задача 2.
Подготовка сетей  водоотведения  ЗАТО Александровск   к работе в осеннее - зимний период</t>
  </si>
  <si>
    <t>Задача 3. 
Подготовка сетей теплоснабжения муниципального образования ЗАТО Александровск   к работе в осеннее - зимний период</t>
  </si>
  <si>
    <t xml:space="preserve"> Задача 4. 
Подготовка объектов и сетей электроснабжения ЗАТО Александровск   к работе в осеннее - зимний период</t>
  </si>
  <si>
    <t>Подпрограмма, основное мероприятие</t>
  </si>
  <si>
    <t>Снижение количества аварийных ситуаций, качественное предоставление населению коммунальных услуг</t>
  </si>
  <si>
    <t>Основное мероприятие 1.3.
Капитальный ремонт сетей теплоснабжения</t>
  </si>
  <si>
    <t>Основное мероприятие 1.4.
Капитальный ремонт сетей электроснабжения</t>
  </si>
  <si>
    <t xml:space="preserve">
</t>
  </si>
  <si>
    <t>Управление муниципальной собственностью администрации ЗАТО Александровск, 
МКУ "СГХ ЗАТО Александровск"</t>
  </si>
  <si>
    <t xml:space="preserve">Задача 1 
Проведение работ по капитальному ремонту внешнего общего имущества многоквартирных домов, с целью приведения их в соответствие со стандартами качества и обеспечения комфортных условий проживания.   </t>
  </si>
  <si>
    <t xml:space="preserve">Основное мероприятие 1.1.
Капитальный ремонт кровли </t>
  </si>
  <si>
    <t>Основное мероприятие 1.2.
Капитальный ремонт фасадов</t>
  </si>
  <si>
    <t>Основное мероприятие 1.3.
Ремонт наружных стыков</t>
  </si>
  <si>
    <t>Основное мероприятие 2.1.
Ремонт инженерных сетей</t>
  </si>
  <si>
    <t>Основное мероприятие 2.2.
Ремонт подъездов</t>
  </si>
  <si>
    <t>Основное мероприятие 2.3.
Ремонт квартир</t>
  </si>
  <si>
    <t>Протяженность отремонтированных  инженерных сетей</t>
  </si>
  <si>
    <t>Количество отремонтированных подъездов</t>
  </si>
  <si>
    <t>Количество отремонтированных квартир</t>
  </si>
  <si>
    <t>Протяженность отремонтированных наружных стыков</t>
  </si>
  <si>
    <t>Площадь отремонтированной кровли</t>
  </si>
  <si>
    <t>Площадь отремонтированных фасадов</t>
  </si>
  <si>
    <t>м.п.</t>
  </si>
  <si>
    <t xml:space="preserve">Создание безопасных  условий проживания граждан 
</t>
  </si>
  <si>
    <t xml:space="preserve"> Создание благоприятных условий проживания граждан </t>
  </si>
  <si>
    <t xml:space="preserve">Создание комфортных условий проживания граждан </t>
  </si>
  <si>
    <t xml:space="preserve">Задача 1.  "Проведение работ по капитальному ремонту внешнего общего имущества многоквартирных домов, с целью приведения их в соответствие со стандартами качества и обеспечения комфортных условий проживания".   </t>
  </si>
  <si>
    <t>Задача 2 "Проведение работ по капитальному ремонту внутреннего общего имущества многоквартирных домов, с целью приведения их в соответствие со стандартами качества и обеспечения комфортных условий проживания"</t>
  </si>
  <si>
    <t>Уровень благоустроенности территории ЗАТО Александровск</t>
  </si>
  <si>
    <t xml:space="preserve">Приведение кровель МКД в надлежащее техническое состояние  
</t>
  </si>
  <si>
    <t xml:space="preserve">Приведение фасадов МКД в надлежащее техническое состояние, улучшение их внешнего облика и теплотехнических характеристик </t>
  </si>
  <si>
    <t>Улучшение теплотехнических характеристик зданий</t>
  </si>
  <si>
    <t>Задача 2
Проведение работ по капитальному ремонту внутреннего общего имущества многоквартирных домов, с целью приведения их в соответствие со стандартами качества и обеспечения комфортных условий проживания</t>
  </si>
  <si>
    <t>Сведения об объемах финансирования подпрограммы 1 "Капитальный ремонт многоквартирных домов ЗАТО Александровск" на 204-2016 годы</t>
  </si>
  <si>
    <t>Подпрограмма 1  "Капитальный ремонт многоквартирных домов ЗАТО Александровск" на 2014-2016 годы</t>
  </si>
  <si>
    <t>Перечень показателей подпрограммы 1 "Капитальный ремонт многоквартирных домов ЗАТО Александровск" на 2014-2016 годы</t>
  </si>
  <si>
    <t>Подпрограмма  1 "Капитальный ремонт многоквартирных домов ЗАТО Александровск" на 2014-2016 годы</t>
  </si>
  <si>
    <t>Подпрограмма 2 "Подготовка объектов и систем жизнеобеспечения ЗАТО Александровск к работе в осенне - зиний период" на 2014-2016 годы</t>
  </si>
  <si>
    <t>Задача 1  
Подготовка сетей тепло-, электро-, водоснабжения, водоотведения ЗАТО Александровск   к работе в осенне-зимний период</t>
  </si>
  <si>
    <t>Снижение количества аварийных ситуаций, утечек и неучтенного расхода воды</t>
  </si>
  <si>
    <t>Снижение количества аварийных ситуаций, теплопотерь, теплосбережения</t>
  </si>
  <si>
    <t xml:space="preserve">Снижение количества аварийных ситуаций, повышение энергосбережения
</t>
  </si>
  <si>
    <t>Сведения об объемах финансирования подпрограммы 2 "Подготовка объектов и систем жизнеобеспечения ЗАТО Александровск к работе в осенне-зимний период" на 2014-2016 годы</t>
  </si>
  <si>
    <t>Подпрограмма 2  "Подготовка объектов и систем жизнеобеспечения ЗАТО Александровск к работе в осенне-зимний период" на 2014-2016 годы</t>
  </si>
  <si>
    <t>Администрация ЗАТО Александровск (отдел по учету и отчетности)</t>
  </si>
  <si>
    <t>1.5.</t>
  </si>
  <si>
    <t>5.</t>
  </si>
  <si>
    <t xml:space="preserve"> Задача 5. 
Разработка программы комплексного развития систем коммунальной инфраструктуры</t>
  </si>
  <si>
    <t>Основное мероприятие 1.5.
Разработка схем теплоснабжения, водоснабжения и водоотведения</t>
  </si>
  <si>
    <t>Перечень основных мероприятий подпрограммы 2 "Подготовка объектов и систем жизнеобеспечения ЗАТО Александровск к работе в осенне-зиний период"                                        на 2014-2016 годы</t>
  </si>
  <si>
    <t xml:space="preserve">Обновление и модернизация коммунального комплекса в соответствии с современными требованиями.
</t>
  </si>
  <si>
    <t>Приложение № 2 к муниципальной программе</t>
  </si>
  <si>
    <t>Приложение № 3 к муниципальной программе</t>
  </si>
  <si>
    <t>Приложение № 4 к муниципальной программе</t>
  </si>
  <si>
    <t>Приложение № 5 к муниципальной программе</t>
  </si>
  <si>
    <t>Приложение № 7 к муниципальной программе</t>
  </si>
  <si>
    <t>Приложение № 8 к муниципальной программе</t>
  </si>
  <si>
    <t>Приложение № 13 к муниципальной программе</t>
  </si>
  <si>
    <t>Приложение № 15 к муниципальной программе</t>
  </si>
  <si>
    <t>Подпрограмма 4                                                          "Благоустройство территории муниципального образования ЗАТО Александровск" на 2014-2016 годы</t>
  </si>
  <si>
    <t>225.02</t>
  </si>
  <si>
    <t>Техническое обслуживание и текущий ремонт уличного освещения  г. Снежногорск, г. Гаджиево, н.п. Оленья Губа, п. Белокаменка.</t>
  </si>
  <si>
    <t>Обеспечит освещение улиц г. Снежногорск, г. Гаджиево, н.п. Оленья Губа, п. Белокаменка.</t>
  </si>
  <si>
    <t>223.03</t>
  </si>
  <si>
    <t>Ручная уборка парков, скверов, газонов, тротуаров, лестничных сходов и прилотковой зоны на территории муниципального образования, а так же иных территорий для выполнения разовых работ</t>
  </si>
  <si>
    <t>225.01</t>
  </si>
  <si>
    <t xml:space="preserve">Мероприятия, направленные на вывоз ТБО </t>
  </si>
  <si>
    <t>Санитарное содержание детских игровых площадок на межквартальных территориях</t>
  </si>
  <si>
    <t>Техническое обслуживание и ремонт детских игровых площадок на межквартальных территориях</t>
  </si>
  <si>
    <t>310.09</t>
  </si>
  <si>
    <t>225.06</t>
  </si>
  <si>
    <t>226.10</t>
  </si>
  <si>
    <t>Финансовые обязательства прошлых лет</t>
  </si>
  <si>
    <t>222.02</t>
  </si>
  <si>
    <t>Санитарное содержание памятников и мест массового отдыха</t>
  </si>
  <si>
    <t>Приобретение объектов и  малых архитектурных форм  (мангалы, скамейки, беседки, )</t>
  </si>
  <si>
    <t>Монтаж/демонтаж фонтанов, ялика</t>
  </si>
  <si>
    <t>Закупка семян, и зеленых насаждений</t>
  </si>
  <si>
    <t>340.07</t>
  </si>
  <si>
    <t>Приобретение флагов, баннеров, информационных табличек, лебедей</t>
  </si>
  <si>
    <t xml:space="preserve">Монтаж/демонтаж флагов,  баннеров на территории муниципального образования </t>
  </si>
  <si>
    <t>Закупка контейнеров ТБО</t>
  </si>
  <si>
    <t xml:space="preserve">Устройство подпорной стены </t>
  </si>
  <si>
    <t>Монтаж/демонтаж  ограждений зеленых зон (скверов, парков, дорог, мостов)</t>
  </si>
  <si>
    <t>Приобретение ограждений зеленых зон(скверов, парков)</t>
  </si>
  <si>
    <t>Торшеры, опоры</t>
  </si>
  <si>
    <t>Разборка поста</t>
  </si>
  <si>
    <t>Прилобретение хозяйственного инвентаря</t>
  </si>
  <si>
    <t>Лимиты</t>
  </si>
  <si>
    <t>Аварийные работы(ремонт, чистка, монтаж/демонтаж), в т.ч.</t>
  </si>
  <si>
    <t>ремонт трубопровода, водопровода, прочистка канализации)</t>
  </si>
  <si>
    <t>монтаж/демонтаж</t>
  </si>
  <si>
    <t>чистка канализации</t>
  </si>
  <si>
    <t>аварийные работы (кред.задолж.)</t>
  </si>
  <si>
    <t>таблички (кред.задолж.)</t>
  </si>
  <si>
    <t>Организация и участие в праздничных мероприятиях, в том числе</t>
  </si>
  <si>
    <t>7442006</t>
  </si>
  <si>
    <t>7442007</t>
  </si>
  <si>
    <t>7442008</t>
  </si>
  <si>
    <t>7442999</t>
  </si>
  <si>
    <t>7442009</t>
  </si>
  <si>
    <t>7442010</t>
  </si>
  <si>
    <t>итого</t>
  </si>
  <si>
    <t>Монтаж опоры уличного освещения г.Гаджиево</t>
  </si>
  <si>
    <t>Приобретение табличек на детские игровые площадки</t>
  </si>
  <si>
    <t>06  225.02</t>
  </si>
  <si>
    <t>06  226.10</t>
  </si>
  <si>
    <t>06  223.03</t>
  </si>
  <si>
    <t>07  225.01</t>
  </si>
  <si>
    <t>07  225.02</t>
  </si>
  <si>
    <t>99  310.09</t>
  </si>
  <si>
    <t>99  225.06</t>
  </si>
  <si>
    <t>99  226.10</t>
  </si>
  <si>
    <t>09  310.09</t>
  </si>
  <si>
    <t>09  222.02</t>
  </si>
  <si>
    <t>99  222.02</t>
  </si>
  <si>
    <t>10  340.07</t>
  </si>
  <si>
    <t>Основное мероприятие 1.2.1.
Капитальный ремонт сетей водоотведения</t>
  </si>
  <si>
    <t>1.2.1.</t>
  </si>
  <si>
    <t>1.2.2.</t>
  </si>
  <si>
    <t>Основное мероприятие 1.2.2.
Устройство дренажной системы г. Гаджиево</t>
  </si>
  <si>
    <t>99 225.06</t>
  </si>
  <si>
    <t>Ремонт, окраска объектов и малых архитектурных форм (мангалы, скамейки, беседки, памятники)расположенных в зонах отдыха</t>
  </si>
  <si>
    <t xml:space="preserve"> Ремонт ограждений зеленых зон(скверов, парков)</t>
  </si>
  <si>
    <t>07 225.02</t>
  </si>
  <si>
    <t>Приложение № 8                                                                                к постановлению администрации                                                    ЗАТО Александровск                                                                        от "26" сентября 2014г. № 2399</t>
  </si>
  <si>
    <t>Приложение № 2                                                                 к постановлению администрации                                  ЗАТО Александровск                                                         от "26" сентября 2014г. № 2399</t>
  </si>
  <si>
    <t>Приложение № 3                                                                 к постановлению администрации                                  ЗАТО Александровск                                                         от "26" сентября 2014г. № 2399</t>
  </si>
  <si>
    <t>Приложение № 4                                                                 к постановлению администрации                                  ЗАТО Александровск                                                         от "26" сентября 2014г. № 2399</t>
  </si>
  <si>
    <t>Приложение № 5                                                                                к постановлению администрации                                                    ЗАТО Александровск                                                                        от "26" сентября 2014г. № 2399</t>
  </si>
  <si>
    <t>Приложение № 6                                                                                к постановлению администрации                                                    ЗАТО Александровск                                                                        от "26" сентября 2014г. № 2399</t>
  </si>
  <si>
    <t>Приложение № 7                                                                                к постановлению администрации                                                    ЗАТО Александровск                                                                        от "26" сентября 2014г. № 2399</t>
  </si>
  <si>
    <t>Приложение № 1                                                                 к постановлению администрации                                  ЗАТО Александровск                                                         от "26" сентября 2014г.№ 2399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</si>
</sst>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1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16" fontId="5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16" fontId="2" fillId="0" borderId="31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Fill="1" applyBorder="1" applyAlignment="1">
      <alignment horizontal="center" vertical="center" wrapText="1"/>
    </xf>
    <xf numFmtId="16" fontId="2" fillId="0" borderId="3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7" fontId="2" fillId="0" borderId="31" xfId="0" applyNumberFormat="1" applyFont="1" applyFill="1" applyBorder="1" applyAlignment="1">
      <alignment horizontal="center" vertical="center" wrapText="1"/>
    </xf>
    <xf numFmtId="17" fontId="2" fillId="0" borderId="34" xfId="0" applyNumberFormat="1" applyFont="1" applyFill="1" applyBorder="1" applyAlignment="1">
      <alignment horizontal="center" vertical="center" wrapText="1"/>
    </xf>
    <xf numFmtId="17" fontId="2" fillId="0" borderId="35" xfId="0" applyNumberFormat="1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 wrapText="1"/>
    </xf>
    <xf numFmtId="16" fontId="7" fillId="0" borderId="16" xfId="0" applyNumberFormat="1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UMAC~1\LOCALS~1\Temp\notesFE10AD\1%20&#1055;&#1088;&#1080;&#1083;&#1086;&#1078;&#1077;&#1085;&#1080;&#1077;%20&#1082;&#1072;&#1087;&#1088;&#1077;&#1084;&#1086;&#1085;&#1090;%20&#1052;&#1050;&#104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UMAC~1\LOCALS~1\Temp\notesFE10AD\2%20&#1055;&#1088;&#1080;&#1083;&#1086;&#1078;&#1077;&#1085;&#1080;&#1077;%20&#1054;&#104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6 Пок. ПП кап.рем.МКД"/>
      <sheetName val="Пр7 Фин.ПП кап.рем.МКД"/>
      <sheetName val="Пр8 ОМ кап.рем.МКД"/>
    </sheetNames>
    <sheetDataSet>
      <sheetData sheetId="2">
        <row r="7">
          <cell r="G7">
            <v>0</v>
          </cell>
          <cell r="H7">
            <v>0</v>
          </cell>
        </row>
        <row r="8">
          <cell r="G8">
            <v>0</v>
          </cell>
          <cell r="H8">
            <v>0</v>
          </cell>
        </row>
        <row r="9">
          <cell r="G9">
            <v>0</v>
          </cell>
          <cell r="H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6 Пок. ПП ОЗП"/>
      <sheetName val="Пр7 Фин.ПП ОЗП"/>
      <sheetName val="Пр8 ОМ ОЗП"/>
    </sheetNames>
    <sheetDataSet>
      <sheetData sheetId="2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4"/>
  <sheetViews>
    <sheetView tabSelected="1" view="pageBreakPreview" zoomScale="115" zoomScaleNormal="115" zoomScaleSheetLayoutView="115" zoomScalePageLayoutView="0" workbookViewId="0" topLeftCell="A1">
      <selection activeCell="E1" sqref="E1:F1"/>
    </sheetView>
  </sheetViews>
  <sheetFormatPr defaultColWidth="9.140625" defaultRowHeight="15"/>
  <cols>
    <col min="1" max="1" width="21.8515625" style="0" customWidth="1"/>
    <col min="2" max="2" width="5.7109375" style="0" customWidth="1"/>
    <col min="3" max="6" width="21.28125" style="0" customWidth="1"/>
  </cols>
  <sheetData>
    <row r="1" spans="5:6" ht="54.75" customHeight="1">
      <c r="E1" s="73" t="s">
        <v>242</v>
      </c>
      <c r="F1" s="73"/>
    </row>
    <row r="3" spans="5:7" ht="15">
      <c r="E3" s="71"/>
      <c r="F3" s="36" t="s">
        <v>161</v>
      </c>
      <c r="G3" s="36"/>
    </row>
    <row r="5" spans="1:6" ht="36" customHeight="1">
      <c r="A5" s="74" t="s">
        <v>95</v>
      </c>
      <c r="B5" s="74"/>
      <c r="C5" s="74"/>
      <c r="D5" s="74"/>
      <c r="E5" s="74"/>
      <c r="F5" s="74"/>
    </row>
    <row r="7" spans="1:6" ht="16.5" customHeight="1">
      <c r="A7" s="75"/>
      <c r="B7" s="78"/>
      <c r="C7" s="81" t="s">
        <v>55</v>
      </c>
      <c r="D7" s="82"/>
      <c r="E7" s="82"/>
      <c r="F7" s="82"/>
    </row>
    <row r="8" spans="1:6" ht="16.5" customHeight="1">
      <c r="A8" s="76"/>
      <c r="B8" s="79"/>
      <c r="C8" s="11" t="s">
        <v>28</v>
      </c>
      <c r="D8" s="11">
        <v>2014</v>
      </c>
      <c r="E8" s="11">
        <v>2015</v>
      </c>
      <c r="F8" s="11">
        <v>2016</v>
      </c>
    </row>
    <row r="9" spans="1:6" s="1" customFormat="1" ht="16.5" customHeight="1">
      <c r="A9" s="77"/>
      <c r="B9" s="80"/>
      <c r="C9" s="10" t="s">
        <v>57</v>
      </c>
      <c r="D9" s="10" t="s">
        <v>57</v>
      </c>
      <c r="E9" s="10" t="s">
        <v>57</v>
      </c>
      <c r="F9" s="10" t="s">
        <v>57</v>
      </c>
    </row>
    <row r="10" spans="1:6" ht="18" customHeight="1">
      <c r="A10" s="83" t="s">
        <v>96</v>
      </c>
      <c r="B10" s="40" t="s">
        <v>28</v>
      </c>
      <c r="C10" s="41">
        <f aca="true" t="shared" si="0" ref="C10:E13">C15+C20</f>
        <v>330502607.67</v>
      </c>
      <c r="D10" s="41">
        <f>D11+D12+D13+D14</f>
        <v>149416967.67000002</v>
      </c>
      <c r="E10" s="41">
        <f>E11+E12+E13+E14</f>
        <v>98556197</v>
      </c>
      <c r="F10" s="41">
        <f>F11+F12+F13+F14</f>
        <v>82529443</v>
      </c>
    </row>
    <row r="11" spans="1:6" ht="18" customHeight="1">
      <c r="A11" s="83"/>
      <c r="B11" s="42" t="s">
        <v>26</v>
      </c>
      <c r="C11" s="41">
        <f t="shared" si="0"/>
        <v>328357707.67</v>
      </c>
      <c r="D11" s="41">
        <f>D16+D21</f>
        <v>148729867.67000002</v>
      </c>
      <c r="E11" s="41">
        <f t="shared" si="0"/>
        <v>97841597</v>
      </c>
      <c r="F11" s="41">
        <f>F16+F21</f>
        <v>81786243</v>
      </c>
    </row>
    <row r="12" spans="1:6" ht="18" customHeight="1">
      <c r="A12" s="83"/>
      <c r="B12" s="42" t="s">
        <v>24</v>
      </c>
      <c r="C12" s="41">
        <f t="shared" si="0"/>
        <v>2144900</v>
      </c>
      <c r="D12" s="41">
        <f t="shared" si="0"/>
        <v>687100</v>
      </c>
      <c r="E12" s="41">
        <f t="shared" si="0"/>
        <v>714600</v>
      </c>
      <c r="F12" s="41">
        <f>F17+F22</f>
        <v>743200</v>
      </c>
    </row>
    <row r="13" spans="1:6" ht="18" customHeight="1">
      <c r="A13" s="83"/>
      <c r="B13" s="42" t="s">
        <v>25</v>
      </c>
      <c r="C13" s="41">
        <f t="shared" si="0"/>
        <v>0</v>
      </c>
      <c r="D13" s="41">
        <f t="shared" si="0"/>
        <v>0</v>
      </c>
      <c r="E13" s="41">
        <f t="shared" si="0"/>
        <v>0</v>
      </c>
      <c r="F13" s="41">
        <f>F18+F23</f>
        <v>0</v>
      </c>
    </row>
    <row r="14" spans="1:6" ht="18" customHeight="1">
      <c r="A14" s="83"/>
      <c r="B14" s="42" t="s">
        <v>27</v>
      </c>
      <c r="C14" s="41">
        <f>C19+C24</f>
        <v>0</v>
      </c>
      <c r="D14" s="41">
        <f>D19+D24</f>
        <v>0</v>
      </c>
      <c r="E14" s="41">
        <f>E19+E24</f>
        <v>0</v>
      </c>
      <c r="F14" s="41">
        <f>F19+F24</f>
        <v>0</v>
      </c>
    </row>
    <row r="15" spans="1:6" ht="16.5" customHeight="1">
      <c r="A15" s="72" t="s">
        <v>105</v>
      </c>
      <c r="B15" s="4" t="s">
        <v>28</v>
      </c>
      <c r="C15" s="13">
        <f>C25+C30+C35+C40+C45</f>
        <v>229416773.67000002</v>
      </c>
      <c r="D15" s="13">
        <f aca="true" t="shared" si="1" ref="C15:E18">D25+D30+D35+D40+D45</f>
        <v>115992467.67</v>
      </c>
      <c r="E15" s="13">
        <f t="shared" si="1"/>
        <v>63891067</v>
      </c>
      <c r="F15" s="13">
        <f>F25+F30+F35+F40+F45</f>
        <v>49533239</v>
      </c>
    </row>
    <row r="16" spans="1:6" ht="16.5" customHeight="1">
      <c r="A16" s="72"/>
      <c r="B16" s="2" t="s">
        <v>26</v>
      </c>
      <c r="C16" s="13">
        <f t="shared" si="1"/>
        <v>229416773.67000002</v>
      </c>
      <c r="D16" s="13">
        <f t="shared" si="1"/>
        <v>115992467.67</v>
      </c>
      <c r="E16" s="13">
        <f t="shared" si="1"/>
        <v>63891067</v>
      </c>
      <c r="F16" s="13">
        <f>F26+F31+F36+F41+F46</f>
        <v>49533239</v>
      </c>
    </row>
    <row r="17" spans="1:6" ht="16.5" customHeight="1">
      <c r="A17" s="72"/>
      <c r="B17" s="2" t="s">
        <v>24</v>
      </c>
      <c r="C17" s="13">
        <f t="shared" si="1"/>
        <v>0</v>
      </c>
      <c r="D17" s="13">
        <f t="shared" si="1"/>
        <v>0</v>
      </c>
      <c r="E17" s="13">
        <f t="shared" si="1"/>
        <v>0</v>
      </c>
      <c r="F17" s="13">
        <f>F27+F32+F37+F42+F47</f>
        <v>0</v>
      </c>
    </row>
    <row r="18" spans="1:6" ht="16.5" customHeight="1">
      <c r="A18" s="72"/>
      <c r="B18" s="2" t="s">
        <v>25</v>
      </c>
      <c r="C18" s="13">
        <f t="shared" si="1"/>
        <v>0</v>
      </c>
      <c r="D18" s="13">
        <f t="shared" si="1"/>
        <v>0</v>
      </c>
      <c r="E18" s="13">
        <f t="shared" si="1"/>
        <v>0</v>
      </c>
      <c r="F18" s="13">
        <f>F28+F33+F38+F43+F48</f>
        <v>0</v>
      </c>
    </row>
    <row r="19" spans="1:6" ht="16.5" customHeight="1">
      <c r="A19" s="72"/>
      <c r="B19" s="2" t="s">
        <v>27</v>
      </c>
      <c r="C19" s="13">
        <f>C29+C34+C39+C44+C49</f>
        <v>0</v>
      </c>
      <c r="D19" s="13">
        <f>D29+D34+D39+D44+D49</f>
        <v>0</v>
      </c>
      <c r="E19" s="13">
        <f>E29+E34+E39+E44+E49</f>
        <v>0</v>
      </c>
      <c r="F19" s="13">
        <f>F29+F34+F39+F44+F49</f>
        <v>0</v>
      </c>
    </row>
    <row r="20" spans="1:6" ht="16.5" customHeight="1">
      <c r="A20" s="72" t="s">
        <v>154</v>
      </c>
      <c r="B20" s="4" t="s">
        <v>28</v>
      </c>
      <c r="C20" s="13">
        <f aca="true" t="shared" si="2" ref="C20:E23">C50</f>
        <v>101085834</v>
      </c>
      <c r="D20" s="13">
        <f t="shared" si="2"/>
        <v>33424500</v>
      </c>
      <c r="E20" s="13">
        <f t="shared" si="2"/>
        <v>34665130</v>
      </c>
      <c r="F20" s="13">
        <f>F50</f>
        <v>32996204</v>
      </c>
    </row>
    <row r="21" spans="1:6" ht="16.5" customHeight="1">
      <c r="A21" s="72"/>
      <c r="B21" s="2" t="s">
        <v>26</v>
      </c>
      <c r="C21" s="13">
        <f t="shared" si="2"/>
        <v>98940934</v>
      </c>
      <c r="D21" s="13">
        <f t="shared" si="2"/>
        <v>32737400</v>
      </c>
      <c r="E21" s="13">
        <f t="shared" si="2"/>
        <v>33950530</v>
      </c>
      <c r="F21" s="13">
        <f>F51</f>
        <v>32253004</v>
      </c>
    </row>
    <row r="22" spans="1:6" ht="16.5" customHeight="1">
      <c r="A22" s="72"/>
      <c r="B22" s="2" t="s">
        <v>24</v>
      </c>
      <c r="C22" s="13">
        <f t="shared" si="2"/>
        <v>2144900</v>
      </c>
      <c r="D22" s="13">
        <f t="shared" si="2"/>
        <v>687100</v>
      </c>
      <c r="E22" s="13">
        <f t="shared" si="2"/>
        <v>714600</v>
      </c>
      <c r="F22" s="13">
        <f>F52</f>
        <v>743200</v>
      </c>
    </row>
    <row r="23" spans="1:6" ht="16.5" customHeight="1">
      <c r="A23" s="72"/>
      <c r="B23" s="2" t="s">
        <v>25</v>
      </c>
      <c r="C23" s="13">
        <f t="shared" si="2"/>
        <v>0</v>
      </c>
      <c r="D23" s="13">
        <f t="shared" si="2"/>
        <v>0</v>
      </c>
      <c r="E23" s="13">
        <f t="shared" si="2"/>
        <v>0</v>
      </c>
      <c r="F23" s="13">
        <f>F53</f>
        <v>0</v>
      </c>
    </row>
    <row r="24" spans="1:6" ht="16.5" customHeight="1">
      <c r="A24" s="72"/>
      <c r="B24" s="2" t="s">
        <v>27</v>
      </c>
      <c r="C24" s="13">
        <f>C54</f>
        <v>0</v>
      </c>
      <c r="D24" s="13">
        <f>D54</f>
        <v>0</v>
      </c>
      <c r="E24" s="13">
        <f>E54</f>
        <v>0</v>
      </c>
      <c r="F24" s="13">
        <f>F54</f>
        <v>0</v>
      </c>
    </row>
    <row r="25" spans="1:6" ht="16.5" customHeight="1">
      <c r="A25" s="72" t="s">
        <v>99</v>
      </c>
      <c r="B25" s="4" t="s">
        <v>28</v>
      </c>
      <c r="C25" s="12">
        <f>'Прилож.3'!C9</f>
        <v>38701802.120000005</v>
      </c>
      <c r="D25" s="12">
        <f>'Прилож.3'!D9</f>
        <v>24838272.12</v>
      </c>
      <c r="E25" s="12">
        <f>'Прилож.3'!E9</f>
        <v>10545400</v>
      </c>
      <c r="F25" s="12">
        <f>'Прилож.3'!F9</f>
        <v>3318130</v>
      </c>
    </row>
    <row r="26" spans="1:6" ht="16.5" customHeight="1">
      <c r="A26" s="72"/>
      <c r="B26" s="2" t="s">
        <v>26</v>
      </c>
      <c r="C26" s="12">
        <f>'Прилож.3'!C10</f>
        <v>38701802.120000005</v>
      </c>
      <c r="D26" s="12">
        <f>'Прилож.3'!D10</f>
        <v>24838272.12</v>
      </c>
      <c r="E26" s="12">
        <f>'Прилож.3'!E10</f>
        <v>10545400</v>
      </c>
      <c r="F26" s="12">
        <f>'Прилож.3'!F10</f>
        <v>3318130</v>
      </c>
    </row>
    <row r="27" spans="1:6" ht="16.5" customHeight="1">
      <c r="A27" s="72"/>
      <c r="B27" s="2" t="s">
        <v>24</v>
      </c>
      <c r="C27" s="12">
        <f>'Прилож.3'!C11</f>
        <v>0</v>
      </c>
      <c r="D27" s="12">
        <f>'Прилож.3'!D11</f>
        <v>0</v>
      </c>
      <c r="E27" s="12">
        <f>'Прилож.3'!E11</f>
        <v>0</v>
      </c>
      <c r="F27" s="12">
        <f>'Прилож.3'!F11</f>
        <v>0</v>
      </c>
    </row>
    <row r="28" spans="1:6" ht="16.5" customHeight="1">
      <c r="A28" s="72"/>
      <c r="B28" s="2" t="s">
        <v>25</v>
      </c>
      <c r="C28" s="12">
        <f>'Прилож.3'!C12</f>
        <v>0</v>
      </c>
      <c r="D28" s="12">
        <f>'Прилож.3'!D12</f>
        <v>0</v>
      </c>
      <c r="E28" s="12">
        <f>'Прилож.3'!E12</f>
        <v>0</v>
      </c>
      <c r="F28" s="12">
        <f>'Прилож.3'!F12</f>
        <v>0</v>
      </c>
    </row>
    <row r="29" spans="1:6" ht="16.5" customHeight="1">
      <c r="A29" s="72"/>
      <c r="B29" s="2" t="s">
        <v>27</v>
      </c>
      <c r="C29" s="12">
        <f>'Прилож.3'!C13</f>
        <v>0</v>
      </c>
      <c r="D29" s="12">
        <f>'Прилож.3'!D13</f>
        <v>0</v>
      </c>
      <c r="E29" s="12">
        <f>'Прилож.3'!E13</f>
        <v>0</v>
      </c>
      <c r="F29" s="12">
        <f>'Прилож.3'!F13</f>
        <v>0</v>
      </c>
    </row>
    <row r="30" spans="1:6" ht="16.5" customHeight="1">
      <c r="A30" s="72" t="s">
        <v>98</v>
      </c>
      <c r="B30" s="4" t="s">
        <v>28</v>
      </c>
      <c r="C30" s="12">
        <f>'Прилож.5'!C9</f>
        <v>11606673.879999999</v>
      </c>
      <c r="D30" s="12">
        <f>'Прилож.5'!D9</f>
        <v>7117196.879999999</v>
      </c>
      <c r="E30" s="12">
        <f>'Прилож.5'!E9</f>
        <v>2302296</v>
      </c>
      <c r="F30" s="12">
        <f>'Прилож.5'!F9</f>
        <v>2187181</v>
      </c>
    </row>
    <row r="31" spans="1:6" ht="16.5" customHeight="1">
      <c r="A31" s="72"/>
      <c r="B31" s="2" t="s">
        <v>26</v>
      </c>
      <c r="C31" s="12">
        <f>'Прилож.5'!C10</f>
        <v>11606673.879999999</v>
      </c>
      <c r="D31" s="12">
        <f>'Прилож.5'!D10</f>
        <v>7117196.879999999</v>
      </c>
      <c r="E31" s="12">
        <f>'Прилож.5'!E10</f>
        <v>2302296</v>
      </c>
      <c r="F31" s="12">
        <f>'Прилож.5'!F10</f>
        <v>2187181</v>
      </c>
    </row>
    <row r="32" spans="1:6" ht="16.5" customHeight="1">
      <c r="A32" s="72"/>
      <c r="B32" s="2" t="s">
        <v>24</v>
      </c>
      <c r="C32" s="12">
        <f>'Прилож.5'!C11</f>
        <v>0</v>
      </c>
      <c r="D32" s="12">
        <f>'Прилож.5'!D11</f>
        <v>0</v>
      </c>
      <c r="E32" s="12">
        <f>'Прилож.5'!E11</f>
        <v>0</v>
      </c>
      <c r="F32" s="12">
        <f>'Прилож.5'!F11</f>
        <v>0</v>
      </c>
    </row>
    <row r="33" spans="1:6" ht="16.5" customHeight="1">
      <c r="A33" s="72"/>
      <c r="B33" s="2" t="s">
        <v>25</v>
      </c>
      <c r="C33" s="12">
        <f>'Прилож.5'!C12</f>
        <v>0</v>
      </c>
      <c r="D33" s="12">
        <f>'Прилож.5'!D12</f>
        <v>0</v>
      </c>
      <c r="E33" s="12">
        <f>'Прилож.5'!E12</f>
        <v>0</v>
      </c>
      <c r="F33" s="12">
        <f>'Прилож.5'!F12</f>
        <v>0</v>
      </c>
    </row>
    <row r="34" spans="1:6" ht="16.5" customHeight="1">
      <c r="A34" s="72"/>
      <c r="B34" s="2" t="s">
        <v>27</v>
      </c>
      <c r="C34" s="12">
        <f>'Прилож.5'!C13</f>
        <v>0</v>
      </c>
      <c r="D34" s="12">
        <f>'Прилож.5'!D13</f>
        <v>0</v>
      </c>
      <c r="E34" s="12">
        <f>'Прилож.5'!E13</f>
        <v>0</v>
      </c>
      <c r="F34" s="12">
        <f>'Прилож.5'!F13</f>
        <v>0</v>
      </c>
    </row>
    <row r="35" spans="1:6" ht="18" customHeight="1">
      <c r="A35" s="72" t="s">
        <v>97</v>
      </c>
      <c r="B35" s="4" t="s">
        <v>28</v>
      </c>
      <c r="C35" s="12">
        <f aca="true" t="shared" si="3" ref="C35:C44">D35+E35+F35</f>
        <v>55183671.67</v>
      </c>
      <c r="D35" s="12">
        <f>D36+D37+D38+D39</f>
        <v>37302050.67</v>
      </c>
      <c r="E35" s="12">
        <f>E36+E37+E38+E39</f>
        <v>8806257</v>
      </c>
      <c r="F35" s="12">
        <f>F36+F37+F38+F39</f>
        <v>9075364</v>
      </c>
    </row>
    <row r="36" spans="1:6" ht="18" customHeight="1">
      <c r="A36" s="72"/>
      <c r="B36" s="2" t="s">
        <v>26</v>
      </c>
      <c r="C36" s="12">
        <f t="shared" si="3"/>
        <v>55183671.67</v>
      </c>
      <c r="D36" s="12">
        <v>37302050.67</v>
      </c>
      <c r="E36" s="12">
        <v>8806257</v>
      </c>
      <c r="F36" s="12">
        <v>9075364</v>
      </c>
    </row>
    <row r="37" spans="1:6" ht="18" customHeight="1">
      <c r="A37" s="72"/>
      <c r="B37" s="2" t="s">
        <v>24</v>
      </c>
      <c r="C37" s="12">
        <f t="shared" si="3"/>
        <v>0</v>
      </c>
      <c r="D37" s="12">
        <v>0</v>
      </c>
      <c r="E37" s="12">
        <v>0</v>
      </c>
      <c r="F37" s="12">
        <v>0</v>
      </c>
    </row>
    <row r="38" spans="1:6" ht="18" customHeight="1">
      <c r="A38" s="72"/>
      <c r="B38" s="2" t="s">
        <v>25</v>
      </c>
      <c r="C38" s="12">
        <f t="shared" si="3"/>
        <v>0</v>
      </c>
      <c r="D38" s="12">
        <v>0</v>
      </c>
      <c r="E38" s="12">
        <v>0</v>
      </c>
      <c r="F38" s="12">
        <v>0</v>
      </c>
    </row>
    <row r="39" spans="1:6" ht="18" customHeight="1">
      <c r="A39" s="72"/>
      <c r="B39" s="2" t="s">
        <v>27</v>
      </c>
      <c r="C39" s="12">
        <f t="shared" si="3"/>
        <v>0</v>
      </c>
      <c r="D39" s="12">
        <v>0</v>
      </c>
      <c r="E39" s="12">
        <v>0</v>
      </c>
      <c r="F39" s="12">
        <v>0</v>
      </c>
    </row>
    <row r="40" spans="1:6" ht="16.5" customHeight="1">
      <c r="A40" s="72" t="s">
        <v>100</v>
      </c>
      <c r="B40" s="4" t="s">
        <v>28</v>
      </c>
      <c r="C40" s="12">
        <f t="shared" si="3"/>
        <v>85177747</v>
      </c>
      <c r="D40" s="12">
        <f>D41+D42+D43+D44</f>
        <v>33671995</v>
      </c>
      <c r="E40" s="12">
        <f>E41+E42+E43+E44</f>
        <v>29626424</v>
      </c>
      <c r="F40" s="12">
        <f>F41+F42+F43+F44</f>
        <v>21879328</v>
      </c>
    </row>
    <row r="41" spans="1:6" ht="16.5" customHeight="1">
      <c r="A41" s="72"/>
      <c r="B41" s="2" t="s">
        <v>26</v>
      </c>
      <c r="C41" s="12">
        <f t="shared" si="3"/>
        <v>85177747</v>
      </c>
      <c r="D41" s="12">
        <v>33671995</v>
      </c>
      <c r="E41" s="12">
        <v>29626424</v>
      </c>
      <c r="F41" s="12">
        <v>21879328</v>
      </c>
    </row>
    <row r="42" spans="1:6" ht="16.5" customHeight="1">
      <c r="A42" s="72"/>
      <c r="B42" s="2" t="s">
        <v>24</v>
      </c>
      <c r="C42" s="12">
        <f t="shared" si="3"/>
        <v>0</v>
      </c>
      <c r="D42" s="12">
        <v>0</v>
      </c>
      <c r="E42" s="12">
        <v>0</v>
      </c>
      <c r="F42" s="12">
        <v>0</v>
      </c>
    </row>
    <row r="43" spans="1:6" ht="16.5" customHeight="1">
      <c r="A43" s="72"/>
      <c r="B43" s="2" t="s">
        <v>25</v>
      </c>
      <c r="C43" s="12">
        <f t="shared" si="3"/>
        <v>0</v>
      </c>
      <c r="D43" s="12">
        <v>0</v>
      </c>
      <c r="E43" s="12">
        <v>0</v>
      </c>
      <c r="F43" s="12">
        <v>0</v>
      </c>
    </row>
    <row r="44" spans="1:6" ht="16.5" customHeight="1">
      <c r="A44" s="72"/>
      <c r="B44" s="2" t="s">
        <v>27</v>
      </c>
      <c r="C44" s="12">
        <f t="shared" si="3"/>
        <v>0</v>
      </c>
      <c r="D44" s="12">
        <v>0</v>
      </c>
      <c r="E44" s="12">
        <v>0</v>
      </c>
      <c r="F44" s="12">
        <v>0</v>
      </c>
    </row>
    <row r="45" spans="1:6" ht="16.5" customHeight="1">
      <c r="A45" s="72" t="s">
        <v>101</v>
      </c>
      <c r="B45" s="4" t="s">
        <v>28</v>
      </c>
      <c r="C45" s="12">
        <f aca="true" t="shared" si="4" ref="C45:C54">D45+E45+F45</f>
        <v>38746879</v>
      </c>
      <c r="D45" s="12">
        <f>D46</f>
        <v>13062953</v>
      </c>
      <c r="E45" s="12">
        <f>E46</f>
        <v>12610690</v>
      </c>
      <c r="F45" s="12">
        <f>F46</f>
        <v>13073236</v>
      </c>
    </row>
    <row r="46" spans="1:6" ht="16.5" customHeight="1">
      <c r="A46" s="72"/>
      <c r="B46" s="2" t="s">
        <v>26</v>
      </c>
      <c r="C46" s="12">
        <f t="shared" si="4"/>
        <v>38746879</v>
      </c>
      <c r="D46" s="12">
        <v>13062953</v>
      </c>
      <c r="E46" s="12">
        <v>12610690</v>
      </c>
      <c r="F46" s="12">
        <v>13073236</v>
      </c>
    </row>
    <row r="47" spans="1:6" ht="16.5" customHeight="1">
      <c r="A47" s="72"/>
      <c r="B47" s="2" t="s">
        <v>24</v>
      </c>
      <c r="C47" s="12">
        <f t="shared" si="4"/>
        <v>0</v>
      </c>
      <c r="D47" s="12">
        <v>0</v>
      </c>
      <c r="E47" s="12">
        <v>0</v>
      </c>
      <c r="F47" s="12">
        <v>0</v>
      </c>
    </row>
    <row r="48" spans="1:6" ht="16.5" customHeight="1">
      <c r="A48" s="72"/>
      <c r="B48" s="2" t="s">
        <v>25</v>
      </c>
      <c r="C48" s="12">
        <f t="shared" si="4"/>
        <v>0</v>
      </c>
      <c r="D48" s="12">
        <v>0</v>
      </c>
      <c r="E48" s="12">
        <v>0</v>
      </c>
      <c r="F48" s="12">
        <v>0</v>
      </c>
    </row>
    <row r="49" spans="1:6" ht="16.5" customHeight="1">
      <c r="A49" s="72"/>
      <c r="B49" s="2" t="s">
        <v>27</v>
      </c>
      <c r="C49" s="12">
        <f t="shared" si="4"/>
        <v>0</v>
      </c>
      <c r="D49" s="12">
        <v>0</v>
      </c>
      <c r="E49" s="12">
        <v>0</v>
      </c>
      <c r="F49" s="12">
        <v>0</v>
      </c>
    </row>
    <row r="50" spans="1:6" ht="16.5" customHeight="1">
      <c r="A50" s="72" t="s">
        <v>102</v>
      </c>
      <c r="B50" s="4" t="s">
        <v>28</v>
      </c>
      <c r="C50" s="12">
        <f t="shared" si="4"/>
        <v>101085834</v>
      </c>
      <c r="D50" s="12">
        <f>D51+D52</f>
        <v>33424500</v>
      </c>
      <c r="E50" s="12">
        <f>E51+E52</f>
        <v>34665130</v>
      </c>
      <c r="F50" s="12">
        <f>F51+F52</f>
        <v>32996204</v>
      </c>
    </row>
    <row r="51" spans="1:6" ht="16.5" customHeight="1">
      <c r="A51" s="72"/>
      <c r="B51" s="2" t="s">
        <v>26</v>
      </c>
      <c r="C51" s="12">
        <f t="shared" si="4"/>
        <v>98940934</v>
      </c>
      <c r="D51" s="13">
        <v>32737400</v>
      </c>
      <c r="E51" s="13">
        <v>33950530</v>
      </c>
      <c r="F51" s="13">
        <v>32253004</v>
      </c>
    </row>
    <row r="52" spans="1:6" ht="16.5" customHeight="1">
      <c r="A52" s="72"/>
      <c r="B52" s="2" t="s">
        <v>24</v>
      </c>
      <c r="C52" s="12">
        <f t="shared" si="4"/>
        <v>2144900</v>
      </c>
      <c r="D52" s="13">
        <v>687100</v>
      </c>
      <c r="E52" s="13">
        <v>714600</v>
      </c>
      <c r="F52" s="13">
        <v>743200</v>
      </c>
    </row>
    <row r="53" spans="1:6" ht="16.5" customHeight="1">
      <c r="A53" s="72"/>
      <c r="B53" s="2" t="s">
        <v>25</v>
      </c>
      <c r="C53" s="12">
        <f t="shared" si="4"/>
        <v>0</v>
      </c>
      <c r="D53" s="12">
        <v>0</v>
      </c>
      <c r="E53" s="12">
        <v>0</v>
      </c>
      <c r="F53" s="12">
        <v>0</v>
      </c>
    </row>
    <row r="54" spans="1:6" ht="16.5" customHeight="1">
      <c r="A54" s="72"/>
      <c r="B54" s="2" t="s">
        <v>27</v>
      </c>
      <c r="C54" s="12">
        <f t="shared" si="4"/>
        <v>0</v>
      </c>
      <c r="D54" s="12">
        <v>0</v>
      </c>
      <c r="E54" s="12">
        <v>0</v>
      </c>
      <c r="F54" s="12">
        <v>0</v>
      </c>
    </row>
  </sheetData>
  <sheetProtection/>
  <mergeCells count="14">
    <mergeCell ref="A50:A54"/>
    <mergeCell ref="A25:A29"/>
    <mergeCell ref="A10:A14"/>
    <mergeCell ref="A20:A24"/>
    <mergeCell ref="A15:A19"/>
    <mergeCell ref="A30:A34"/>
    <mergeCell ref="A35:A39"/>
    <mergeCell ref="A40:A44"/>
    <mergeCell ref="A45:A49"/>
    <mergeCell ref="E1:F1"/>
    <mergeCell ref="A5:F5"/>
    <mergeCell ref="A7:A9"/>
    <mergeCell ref="B7:B9"/>
    <mergeCell ref="C7:F7"/>
  </mergeCells>
  <printOptions/>
  <pageMargins left="0.7" right="0.7" top="0.33" bottom="0.16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N19"/>
  <sheetViews>
    <sheetView view="pageBreakPreview" zoomScaleSheetLayoutView="100" zoomScalePageLayoutView="0" workbookViewId="0" topLeftCell="A1">
      <selection activeCell="L1" sqref="L1:N1"/>
    </sheetView>
  </sheetViews>
  <sheetFormatPr defaultColWidth="9.140625" defaultRowHeight="15"/>
  <cols>
    <col min="2" max="2" width="19.421875" style="0" customWidth="1"/>
    <col min="13" max="13" width="14.421875" style="0" customWidth="1"/>
    <col min="14" max="14" width="19.00390625" style="0" customWidth="1"/>
  </cols>
  <sheetData>
    <row r="1" spans="12:14" ht="71.25" customHeight="1">
      <c r="L1" s="92" t="s">
        <v>236</v>
      </c>
      <c r="M1" s="92"/>
      <c r="N1" s="92"/>
    </row>
    <row r="2" ht="37.5" customHeight="1">
      <c r="N2" s="43" t="s">
        <v>162</v>
      </c>
    </row>
    <row r="3" spans="1:13" ht="15">
      <c r="A3" s="90" t="s">
        <v>145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5" spans="1:14" ht="15">
      <c r="A5" s="91" t="s">
        <v>37</v>
      </c>
      <c r="B5" s="91" t="s">
        <v>48</v>
      </c>
      <c r="C5" s="91" t="s">
        <v>38</v>
      </c>
      <c r="D5" s="91" t="s">
        <v>45</v>
      </c>
      <c r="E5" s="91"/>
      <c r="F5" s="91"/>
      <c r="G5" s="91"/>
      <c r="H5" s="91"/>
      <c r="I5" s="91"/>
      <c r="J5" s="91"/>
      <c r="K5" s="91"/>
      <c r="L5" s="91"/>
      <c r="M5" s="96" t="s">
        <v>41</v>
      </c>
      <c r="N5" s="91" t="s">
        <v>52</v>
      </c>
    </row>
    <row r="6" spans="1:14" ht="15">
      <c r="A6" s="91"/>
      <c r="B6" s="91"/>
      <c r="C6" s="91"/>
      <c r="D6" s="5">
        <v>2012</v>
      </c>
      <c r="E6" s="93">
        <v>2013</v>
      </c>
      <c r="F6" s="94"/>
      <c r="G6" s="95">
        <v>2014</v>
      </c>
      <c r="H6" s="95"/>
      <c r="I6" s="95">
        <v>2015</v>
      </c>
      <c r="J6" s="95"/>
      <c r="K6" s="95">
        <v>2016</v>
      </c>
      <c r="L6" s="95"/>
      <c r="M6" s="97"/>
      <c r="N6" s="91"/>
    </row>
    <row r="7" spans="1:14" ht="30.75" customHeight="1">
      <c r="A7" s="91"/>
      <c r="B7" s="91"/>
      <c r="C7" s="91"/>
      <c r="D7" s="5" t="s">
        <v>39</v>
      </c>
      <c r="E7" s="5" t="s">
        <v>40</v>
      </c>
      <c r="F7" s="5" t="s">
        <v>39</v>
      </c>
      <c r="G7" s="5" t="s">
        <v>40</v>
      </c>
      <c r="H7" s="5" t="s">
        <v>39</v>
      </c>
      <c r="I7" s="5" t="s">
        <v>40</v>
      </c>
      <c r="J7" s="5" t="s">
        <v>39</v>
      </c>
      <c r="K7" s="5" t="s">
        <v>40</v>
      </c>
      <c r="L7" s="5" t="s">
        <v>39</v>
      </c>
      <c r="M7" s="98"/>
      <c r="N7" s="91"/>
    </row>
    <row r="8" spans="1:14" ht="15">
      <c r="A8" s="5"/>
      <c r="B8" s="87" t="s">
        <v>146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</row>
    <row r="9" spans="1:14" ht="15">
      <c r="A9" s="5" t="s">
        <v>46</v>
      </c>
      <c r="B9" s="87" t="s">
        <v>64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ht="75.75" customHeight="1">
      <c r="A10" s="5" t="s">
        <v>29</v>
      </c>
      <c r="B10" s="30" t="s">
        <v>103</v>
      </c>
      <c r="C10" s="17" t="s">
        <v>61</v>
      </c>
      <c r="D10" s="17">
        <v>10</v>
      </c>
      <c r="E10" s="17">
        <v>30</v>
      </c>
      <c r="F10" s="17">
        <v>30</v>
      </c>
      <c r="G10" s="17">
        <v>30</v>
      </c>
      <c r="H10" s="17"/>
      <c r="I10" s="17">
        <v>30</v>
      </c>
      <c r="J10" s="17"/>
      <c r="K10" s="17">
        <v>30</v>
      </c>
      <c r="L10" s="17"/>
      <c r="M10" s="33" t="s">
        <v>107</v>
      </c>
      <c r="N10" s="33" t="s">
        <v>60</v>
      </c>
    </row>
    <row r="11" spans="1:14" ht="15">
      <c r="A11" s="5" t="s">
        <v>47</v>
      </c>
      <c r="B11" s="84" t="s">
        <v>49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1:14" ht="33" customHeight="1">
      <c r="A12" s="5" t="s">
        <v>34</v>
      </c>
      <c r="B12" s="84" t="s">
        <v>136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1:14" ht="78" customHeight="1">
      <c r="A13" s="5" t="s">
        <v>42</v>
      </c>
      <c r="B13" s="33" t="s">
        <v>130</v>
      </c>
      <c r="C13" s="31" t="s">
        <v>71</v>
      </c>
      <c r="D13" s="32">
        <v>9960</v>
      </c>
      <c r="E13" s="66">
        <v>11017</v>
      </c>
      <c r="F13" s="66">
        <v>11017</v>
      </c>
      <c r="G13" s="66">
        <v>5839.37</v>
      </c>
      <c r="H13" s="66"/>
      <c r="I13" s="66">
        <v>5056.9</v>
      </c>
      <c r="J13" s="66"/>
      <c r="K13" s="66">
        <v>4508</v>
      </c>
      <c r="L13" s="31"/>
      <c r="M13" s="33" t="s">
        <v>107</v>
      </c>
      <c r="N13" s="33" t="s">
        <v>60</v>
      </c>
    </row>
    <row r="14" spans="1:14" ht="78" customHeight="1">
      <c r="A14" s="5" t="s">
        <v>43</v>
      </c>
      <c r="B14" s="33" t="s">
        <v>131</v>
      </c>
      <c r="C14" s="31" t="s">
        <v>71</v>
      </c>
      <c r="D14" s="32">
        <v>13691</v>
      </c>
      <c r="E14" s="66">
        <v>8780</v>
      </c>
      <c r="F14" s="66">
        <v>8780</v>
      </c>
      <c r="G14" s="66">
        <v>13062</v>
      </c>
      <c r="H14" s="66"/>
      <c r="I14" s="66">
        <v>13408</v>
      </c>
      <c r="J14" s="66"/>
      <c r="K14" s="66">
        <v>13806</v>
      </c>
      <c r="L14" s="31"/>
      <c r="M14" s="33" t="s">
        <v>107</v>
      </c>
      <c r="N14" s="33" t="s">
        <v>60</v>
      </c>
    </row>
    <row r="15" spans="1:14" ht="78" customHeight="1">
      <c r="A15" s="18" t="s">
        <v>66</v>
      </c>
      <c r="B15" s="33" t="s">
        <v>129</v>
      </c>
      <c r="C15" s="31" t="s">
        <v>132</v>
      </c>
      <c r="D15" s="32">
        <v>5640</v>
      </c>
      <c r="E15" s="66">
        <v>3742</v>
      </c>
      <c r="F15" s="66">
        <v>3742</v>
      </c>
      <c r="G15" s="66">
        <v>7456</v>
      </c>
      <c r="H15" s="66"/>
      <c r="I15" s="66">
        <v>7587</v>
      </c>
      <c r="J15" s="66"/>
      <c r="K15" s="66">
        <v>7961</v>
      </c>
      <c r="L15" s="31"/>
      <c r="M15" s="33" t="s">
        <v>107</v>
      </c>
      <c r="N15" s="33" t="s">
        <v>60</v>
      </c>
    </row>
    <row r="16" spans="1:14" ht="31.5" customHeight="1">
      <c r="A16" s="5" t="s">
        <v>36</v>
      </c>
      <c r="B16" s="84" t="s">
        <v>137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1:14" ht="73.5" customHeight="1">
      <c r="A17" s="5" t="s">
        <v>53</v>
      </c>
      <c r="B17" s="33" t="s">
        <v>126</v>
      </c>
      <c r="C17" s="31" t="s">
        <v>132</v>
      </c>
      <c r="D17" s="32">
        <v>0</v>
      </c>
      <c r="E17" s="66">
        <v>2216</v>
      </c>
      <c r="F17" s="66">
        <v>2216</v>
      </c>
      <c r="G17" s="66">
        <v>1362.36</v>
      </c>
      <c r="H17" s="66"/>
      <c r="I17" s="66">
        <v>1281.03</v>
      </c>
      <c r="J17" s="66"/>
      <c r="K17" s="66">
        <v>1025.45</v>
      </c>
      <c r="L17" s="32"/>
      <c r="M17" s="33" t="s">
        <v>107</v>
      </c>
      <c r="N17" s="33" t="s">
        <v>60</v>
      </c>
    </row>
    <row r="18" spans="1:14" ht="73.5" customHeight="1">
      <c r="A18" s="18" t="s">
        <v>54</v>
      </c>
      <c r="B18" s="33" t="s">
        <v>127</v>
      </c>
      <c r="C18" s="31" t="s">
        <v>61</v>
      </c>
      <c r="D18" s="31">
        <v>6</v>
      </c>
      <c r="E18" s="31">
        <v>8</v>
      </c>
      <c r="F18" s="31">
        <v>8</v>
      </c>
      <c r="G18" s="31">
        <v>5</v>
      </c>
      <c r="H18" s="31"/>
      <c r="I18" s="31">
        <v>4</v>
      </c>
      <c r="J18" s="31"/>
      <c r="K18" s="31">
        <v>3</v>
      </c>
      <c r="L18" s="31"/>
      <c r="M18" s="33" t="s">
        <v>107</v>
      </c>
      <c r="N18" s="33" t="s">
        <v>60</v>
      </c>
    </row>
    <row r="19" spans="1:14" ht="73.5" customHeight="1">
      <c r="A19" s="5" t="s">
        <v>67</v>
      </c>
      <c r="B19" s="33" t="s">
        <v>128</v>
      </c>
      <c r="C19" s="31" t="s">
        <v>68</v>
      </c>
      <c r="D19" s="31">
        <v>4</v>
      </c>
      <c r="E19" s="31">
        <v>39</v>
      </c>
      <c r="F19" s="31">
        <v>39</v>
      </c>
      <c r="G19" s="31">
        <v>8</v>
      </c>
      <c r="H19" s="31"/>
      <c r="I19" s="31">
        <v>12</v>
      </c>
      <c r="J19" s="31"/>
      <c r="K19" s="31">
        <v>14</v>
      </c>
      <c r="L19" s="31"/>
      <c r="M19" s="33" t="s">
        <v>107</v>
      </c>
      <c r="N19" s="33" t="s">
        <v>60</v>
      </c>
    </row>
  </sheetData>
  <sheetProtection/>
  <mergeCells count="17">
    <mergeCell ref="L1:N1"/>
    <mergeCell ref="N5:N7"/>
    <mergeCell ref="E6:F6"/>
    <mergeCell ref="G6:H6"/>
    <mergeCell ref="I6:J6"/>
    <mergeCell ref="K6:L6"/>
    <mergeCell ref="M5:M7"/>
    <mergeCell ref="B16:N16"/>
    <mergeCell ref="B8:N8"/>
    <mergeCell ref="B9:N9"/>
    <mergeCell ref="B11:N11"/>
    <mergeCell ref="B12:N12"/>
    <mergeCell ref="A3:M3"/>
    <mergeCell ref="A5:A7"/>
    <mergeCell ref="B5:B7"/>
    <mergeCell ref="C5:C7"/>
    <mergeCell ref="D5:L5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18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24.57421875" style="0" customWidth="1"/>
    <col min="3" max="6" width="21.421875" style="0" customWidth="1"/>
  </cols>
  <sheetData>
    <row r="1" spans="5:7" ht="68.25" customHeight="1">
      <c r="E1" s="92" t="s">
        <v>237</v>
      </c>
      <c r="F1" s="92"/>
      <c r="G1" s="92"/>
    </row>
    <row r="2" spans="5:7" ht="15">
      <c r="E2" s="99" t="s">
        <v>163</v>
      </c>
      <c r="F2" s="99"/>
      <c r="G2" s="99"/>
    </row>
    <row r="4" spans="1:6" ht="30.75" customHeight="1">
      <c r="A4" s="74" t="s">
        <v>143</v>
      </c>
      <c r="B4" s="74"/>
      <c r="C4" s="74"/>
      <c r="D4" s="74"/>
      <c r="E4" s="74"/>
      <c r="F4" s="74"/>
    </row>
    <row r="6" spans="1:6" ht="15">
      <c r="A6" s="75"/>
      <c r="B6" s="78"/>
      <c r="C6" s="72" t="s">
        <v>58</v>
      </c>
      <c r="D6" s="72"/>
      <c r="E6" s="72"/>
      <c r="F6" s="72"/>
    </row>
    <row r="7" spans="1:6" ht="15">
      <c r="A7" s="76"/>
      <c r="B7" s="79"/>
      <c r="C7" s="11" t="s">
        <v>28</v>
      </c>
      <c r="D7" s="11">
        <v>2014</v>
      </c>
      <c r="E7" s="11">
        <v>2015</v>
      </c>
      <c r="F7" s="3">
        <v>2016</v>
      </c>
    </row>
    <row r="8" spans="1:6" ht="15">
      <c r="A8" s="77"/>
      <c r="B8" s="80"/>
      <c r="C8" s="10" t="s">
        <v>57</v>
      </c>
      <c r="D8" s="10" t="s">
        <v>57</v>
      </c>
      <c r="E8" s="10" t="s">
        <v>57</v>
      </c>
      <c r="F8" s="10" t="s">
        <v>57</v>
      </c>
    </row>
    <row r="9" spans="1:6" ht="22.5" customHeight="1">
      <c r="A9" s="72" t="s">
        <v>144</v>
      </c>
      <c r="B9" s="4" t="s">
        <v>28</v>
      </c>
      <c r="C9" s="29">
        <f aca="true" t="shared" si="0" ref="C9:C18">D9+E9+F9</f>
        <v>38701802.120000005</v>
      </c>
      <c r="D9" s="12">
        <f>'Прилож.4'!E8</f>
        <v>24838272.12</v>
      </c>
      <c r="E9" s="12">
        <f>'Прилож.4'!E9</f>
        <v>10545400</v>
      </c>
      <c r="F9" s="12">
        <f>'Прилож.4'!E10</f>
        <v>3318130</v>
      </c>
    </row>
    <row r="10" spans="1:6" ht="22.5" customHeight="1">
      <c r="A10" s="72"/>
      <c r="B10" s="2" t="s">
        <v>26</v>
      </c>
      <c r="C10" s="29">
        <f t="shared" si="0"/>
        <v>38701802.120000005</v>
      </c>
      <c r="D10" s="12">
        <f>'Прилож.4'!F8</f>
        <v>24838272.12</v>
      </c>
      <c r="E10" s="12">
        <f>'Прилож.4'!F9</f>
        <v>10545400</v>
      </c>
      <c r="F10" s="12">
        <f>'Прилож.4'!F10</f>
        <v>3318130</v>
      </c>
    </row>
    <row r="11" spans="1:6" ht="22.5" customHeight="1">
      <c r="A11" s="72"/>
      <c r="B11" s="2" t="s">
        <v>24</v>
      </c>
      <c r="C11" s="29">
        <f t="shared" si="0"/>
        <v>0</v>
      </c>
      <c r="D11" s="12">
        <f>D16</f>
        <v>0</v>
      </c>
      <c r="E11" s="12">
        <f>E16</f>
        <v>0</v>
      </c>
      <c r="F11" s="12">
        <f>F16</f>
        <v>0</v>
      </c>
    </row>
    <row r="12" spans="1:6" ht="22.5" customHeight="1">
      <c r="A12" s="78"/>
      <c r="B12" s="2" t="s">
        <v>25</v>
      </c>
      <c r="C12" s="29">
        <f t="shared" si="0"/>
        <v>0</v>
      </c>
      <c r="D12" s="12">
        <f>D16</f>
        <v>0</v>
      </c>
      <c r="E12" s="12">
        <f>E16</f>
        <v>0</v>
      </c>
      <c r="F12" s="12">
        <f>F16</f>
        <v>0</v>
      </c>
    </row>
    <row r="13" spans="1:6" ht="22.5" customHeight="1">
      <c r="A13" s="78"/>
      <c r="B13" s="2" t="s">
        <v>27</v>
      </c>
      <c r="C13" s="29">
        <f t="shared" si="0"/>
        <v>0</v>
      </c>
      <c r="D13" s="12">
        <f>D18</f>
        <v>0</v>
      </c>
      <c r="E13" s="12">
        <f>E18</f>
        <v>0</v>
      </c>
      <c r="F13" s="12">
        <v>0</v>
      </c>
    </row>
    <row r="14" spans="1:6" ht="22.5" customHeight="1">
      <c r="A14" s="78" t="s">
        <v>105</v>
      </c>
      <c r="B14" s="23" t="s">
        <v>28</v>
      </c>
      <c r="C14" s="29">
        <f t="shared" si="0"/>
        <v>38701802.120000005</v>
      </c>
      <c r="D14" s="12">
        <f>D15</f>
        <v>24838272.12</v>
      </c>
      <c r="E14" s="12">
        <f>E15</f>
        <v>10545400</v>
      </c>
      <c r="F14" s="12">
        <f>F15</f>
        <v>3318130</v>
      </c>
    </row>
    <row r="15" spans="1:6" ht="22.5" customHeight="1">
      <c r="A15" s="79"/>
      <c r="B15" s="24" t="s">
        <v>26</v>
      </c>
      <c r="C15" s="29">
        <f t="shared" si="0"/>
        <v>38701802.120000005</v>
      </c>
      <c r="D15" s="12">
        <f>'Прилож.4'!F8</f>
        <v>24838272.12</v>
      </c>
      <c r="E15" s="12">
        <f>'Прилож.4'!F9</f>
        <v>10545400</v>
      </c>
      <c r="F15" s="12">
        <f>'Прилож.4'!F10</f>
        <v>3318130</v>
      </c>
    </row>
    <row r="16" spans="1:6" ht="22.5" customHeight="1">
      <c r="A16" s="79"/>
      <c r="B16" s="24" t="s">
        <v>24</v>
      </c>
      <c r="C16" s="29">
        <f t="shared" si="0"/>
        <v>0</v>
      </c>
      <c r="D16" s="12">
        <f>'[1]Пр8 ОМ кап.рем.МКД'!G7</f>
        <v>0</v>
      </c>
      <c r="E16" s="12">
        <f>'[1]Пр8 ОМ кап.рем.МКД'!G8</f>
        <v>0</v>
      </c>
      <c r="F16" s="12">
        <f>'[1]Пр8 ОМ кап.рем.МКД'!G9</f>
        <v>0</v>
      </c>
    </row>
    <row r="17" spans="1:6" ht="22.5" customHeight="1">
      <c r="A17" s="79"/>
      <c r="B17" s="2" t="s">
        <v>25</v>
      </c>
      <c r="C17" s="29">
        <f t="shared" si="0"/>
        <v>0</v>
      </c>
      <c r="D17" s="12">
        <f>D21</f>
        <v>0</v>
      </c>
      <c r="E17" s="12">
        <f>E21</f>
        <v>0</v>
      </c>
      <c r="F17" s="12">
        <f>F21</f>
        <v>0</v>
      </c>
    </row>
    <row r="18" spans="1:6" ht="22.5" customHeight="1">
      <c r="A18" s="80"/>
      <c r="B18" s="24" t="s">
        <v>27</v>
      </c>
      <c r="C18" s="29">
        <f t="shared" si="0"/>
        <v>0</v>
      </c>
      <c r="D18" s="12">
        <f>'[1]Пр8 ОМ кап.рем.МКД'!H7</f>
        <v>0</v>
      </c>
      <c r="E18" s="12">
        <f>'[1]Пр8 ОМ кап.рем.МКД'!H8</f>
        <v>0</v>
      </c>
      <c r="F18" s="12">
        <f>'[1]Пр8 ОМ кап.рем.МКД'!H9</f>
        <v>0</v>
      </c>
    </row>
  </sheetData>
  <sheetProtection/>
  <mergeCells count="8">
    <mergeCell ref="E1:G1"/>
    <mergeCell ref="E2:G2"/>
    <mergeCell ref="A9:A13"/>
    <mergeCell ref="A14:A18"/>
    <mergeCell ref="A4:F4"/>
    <mergeCell ref="A6:A8"/>
    <mergeCell ref="B6:B8"/>
    <mergeCell ref="C6:F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42"/>
  <sheetViews>
    <sheetView view="pageBreakPreview" zoomScaleSheetLayoutView="100" zoomScalePageLayoutView="0" workbookViewId="0" topLeftCell="A1">
      <selection activeCell="H1" sqref="H1:J1"/>
    </sheetView>
  </sheetViews>
  <sheetFormatPr defaultColWidth="9.140625" defaultRowHeight="15"/>
  <cols>
    <col min="2" max="2" width="24.8515625" style="0" customWidth="1"/>
    <col min="4" max="4" width="12.421875" style="0" customWidth="1"/>
    <col min="5" max="5" width="13.140625" style="0" customWidth="1"/>
    <col min="6" max="6" width="13.57421875" style="0" customWidth="1"/>
    <col min="7" max="7" width="11.00390625" style="0" customWidth="1"/>
    <col min="8" max="8" width="11.28125" style="0" customWidth="1"/>
    <col min="9" max="9" width="17.421875" style="0" customWidth="1"/>
    <col min="10" max="10" width="22.7109375" style="0" customWidth="1"/>
  </cols>
  <sheetData>
    <row r="1" spans="8:10" ht="63" customHeight="1">
      <c r="H1" s="92" t="s">
        <v>238</v>
      </c>
      <c r="I1" s="92"/>
      <c r="J1" s="92"/>
    </row>
    <row r="2" spans="6:10" ht="15">
      <c r="F2" s="14"/>
      <c r="G2" s="28"/>
      <c r="H2" s="7"/>
      <c r="J2" s="36" t="s">
        <v>164</v>
      </c>
    </row>
    <row r="3" spans="6:7" ht="15.75">
      <c r="F3" s="15"/>
      <c r="G3" s="28"/>
    </row>
    <row r="4" spans="1:10" ht="35.25" customHeight="1" thickBo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">
      <c r="A5" s="111" t="s">
        <v>22</v>
      </c>
      <c r="B5" s="112" t="s">
        <v>113</v>
      </c>
      <c r="C5" s="112" t="s">
        <v>35</v>
      </c>
      <c r="D5" s="112" t="s">
        <v>59</v>
      </c>
      <c r="E5" s="112"/>
      <c r="F5" s="112"/>
      <c r="G5" s="112"/>
      <c r="H5" s="112"/>
      <c r="I5" s="100" t="s">
        <v>44</v>
      </c>
      <c r="J5" s="103" t="s">
        <v>31</v>
      </c>
    </row>
    <row r="6" spans="1:10" ht="22.5">
      <c r="A6" s="105"/>
      <c r="B6" s="107"/>
      <c r="C6" s="107"/>
      <c r="D6" s="9" t="s">
        <v>23</v>
      </c>
      <c r="E6" s="9" t="s">
        <v>28</v>
      </c>
      <c r="F6" s="9" t="s">
        <v>26</v>
      </c>
      <c r="G6" s="25" t="s">
        <v>24</v>
      </c>
      <c r="H6" s="9" t="s">
        <v>27</v>
      </c>
      <c r="I6" s="101"/>
      <c r="J6" s="104"/>
    </row>
    <row r="7" spans="1:10" ht="21" customHeight="1">
      <c r="A7" s="105"/>
      <c r="B7" s="106" t="s">
        <v>0</v>
      </c>
      <c r="C7" s="107" t="s">
        <v>104</v>
      </c>
      <c r="D7" s="9" t="s">
        <v>28</v>
      </c>
      <c r="E7" s="19">
        <f>E11+E27</f>
        <v>38701802.120000005</v>
      </c>
      <c r="F7" s="19">
        <f>F11+F27</f>
        <v>38701802.120000005</v>
      </c>
      <c r="G7" s="26">
        <f>G11+G27</f>
        <v>0</v>
      </c>
      <c r="H7" s="26">
        <f>H11+H27</f>
        <v>0</v>
      </c>
      <c r="I7" s="108"/>
      <c r="J7" s="109"/>
    </row>
    <row r="8" spans="1:10" ht="21" customHeight="1">
      <c r="A8" s="105"/>
      <c r="B8" s="106"/>
      <c r="C8" s="107"/>
      <c r="D8" s="9">
        <v>2014</v>
      </c>
      <c r="E8" s="19">
        <f aca="true" t="shared" si="0" ref="E8:G10">E12+E28</f>
        <v>24838272.12</v>
      </c>
      <c r="F8" s="19">
        <f>F12+F28</f>
        <v>24838272.12</v>
      </c>
      <c r="G8" s="26">
        <f t="shared" si="0"/>
        <v>0</v>
      </c>
      <c r="H8" s="26">
        <f>H12+H28</f>
        <v>0</v>
      </c>
      <c r="I8" s="101"/>
      <c r="J8" s="110"/>
    </row>
    <row r="9" spans="1:10" ht="21" customHeight="1">
      <c r="A9" s="105"/>
      <c r="B9" s="106"/>
      <c r="C9" s="107"/>
      <c r="D9" s="9">
        <v>2015</v>
      </c>
      <c r="E9" s="19">
        <f t="shared" si="0"/>
        <v>10545400</v>
      </c>
      <c r="F9" s="19">
        <f t="shared" si="0"/>
        <v>10545400</v>
      </c>
      <c r="G9" s="26">
        <f t="shared" si="0"/>
        <v>0</v>
      </c>
      <c r="H9" s="26">
        <f>H13+H29</f>
        <v>0</v>
      </c>
      <c r="I9" s="101"/>
      <c r="J9" s="110"/>
    </row>
    <row r="10" spans="1:10" ht="21.75" customHeight="1">
      <c r="A10" s="105"/>
      <c r="B10" s="106"/>
      <c r="C10" s="107"/>
      <c r="D10" s="9">
        <v>2016</v>
      </c>
      <c r="E10" s="19">
        <f t="shared" si="0"/>
        <v>3318130</v>
      </c>
      <c r="F10" s="19">
        <f t="shared" si="0"/>
        <v>3318130</v>
      </c>
      <c r="G10" s="26">
        <f t="shared" si="0"/>
        <v>0</v>
      </c>
      <c r="H10" s="26">
        <f>H14+H30</f>
        <v>0</v>
      </c>
      <c r="I10" s="101"/>
      <c r="J10" s="110"/>
    </row>
    <row r="11" spans="1:10" ht="19.5" customHeight="1">
      <c r="A11" s="105" t="s">
        <v>32</v>
      </c>
      <c r="B11" s="113" t="s">
        <v>119</v>
      </c>
      <c r="C11" s="115" t="s">
        <v>104</v>
      </c>
      <c r="D11" s="9" t="s">
        <v>28</v>
      </c>
      <c r="E11" s="19">
        <f>E15+E19+E23</f>
        <v>25942059.69</v>
      </c>
      <c r="F11" s="19">
        <f>F15+F19+F23</f>
        <v>25942059.69</v>
      </c>
      <c r="G11" s="26">
        <f>G15+G19+G23</f>
        <v>0</v>
      </c>
      <c r="H11" s="26">
        <f>H15+H19+H23</f>
        <v>0</v>
      </c>
      <c r="I11" s="108"/>
      <c r="J11" s="109"/>
    </row>
    <row r="12" spans="1:10" ht="23.25" customHeight="1">
      <c r="A12" s="105"/>
      <c r="B12" s="113"/>
      <c r="C12" s="115"/>
      <c r="D12" s="9">
        <v>2014</v>
      </c>
      <c r="E12" s="19">
        <f aca="true" t="shared" si="1" ref="E12:G14">E16+E20+E24</f>
        <v>15985929.690000001</v>
      </c>
      <c r="F12" s="19">
        <f>F16+F20+F24</f>
        <v>15985929.690000001</v>
      </c>
      <c r="G12" s="26">
        <f t="shared" si="1"/>
        <v>0</v>
      </c>
      <c r="H12" s="26">
        <f>H16+H20+H24</f>
        <v>0</v>
      </c>
      <c r="I12" s="101"/>
      <c r="J12" s="110"/>
    </row>
    <row r="13" spans="1:10" ht="18" customHeight="1">
      <c r="A13" s="105"/>
      <c r="B13" s="113"/>
      <c r="C13" s="115"/>
      <c r="D13" s="9">
        <v>2015</v>
      </c>
      <c r="E13" s="19">
        <f t="shared" si="1"/>
        <v>6638000</v>
      </c>
      <c r="F13" s="19">
        <f t="shared" si="1"/>
        <v>6638000</v>
      </c>
      <c r="G13" s="26">
        <f t="shared" si="1"/>
        <v>0</v>
      </c>
      <c r="H13" s="26">
        <f>H17+H21+H25</f>
        <v>0</v>
      </c>
      <c r="I13" s="101"/>
      <c r="J13" s="110"/>
    </row>
    <row r="14" spans="1:10" ht="38.25" customHeight="1">
      <c r="A14" s="105"/>
      <c r="B14" s="113"/>
      <c r="C14" s="115"/>
      <c r="D14" s="9">
        <v>2016</v>
      </c>
      <c r="E14" s="19">
        <f t="shared" si="1"/>
        <v>3318130</v>
      </c>
      <c r="F14" s="19">
        <f t="shared" si="1"/>
        <v>3318130</v>
      </c>
      <c r="G14" s="26">
        <f t="shared" si="1"/>
        <v>0</v>
      </c>
      <c r="H14" s="26">
        <f>H18+H22+H26</f>
        <v>0</v>
      </c>
      <c r="I14" s="101"/>
      <c r="J14" s="110"/>
    </row>
    <row r="15" spans="1:10" ht="15">
      <c r="A15" s="105" t="s">
        <v>29</v>
      </c>
      <c r="B15" s="113" t="s">
        <v>120</v>
      </c>
      <c r="C15" s="107" t="s">
        <v>104</v>
      </c>
      <c r="D15" s="9" t="s">
        <v>28</v>
      </c>
      <c r="E15" s="19">
        <f>E16+E17+E18</f>
        <v>14502868.32</v>
      </c>
      <c r="F15" s="19">
        <f>F16+F17+F18</f>
        <v>14502868.32</v>
      </c>
      <c r="G15" s="26">
        <f>G16+G17+G18</f>
        <v>0</v>
      </c>
      <c r="H15" s="26">
        <f>H16+H17+H18</f>
        <v>0</v>
      </c>
      <c r="I15" s="114" t="s">
        <v>139</v>
      </c>
      <c r="J15" s="109" t="s">
        <v>118</v>
      </c>
    </row>
    <row r="16" spans="1:10" ht="15">
      <c r="A16" s="105"/>
      <c r="B16" s="113"/>
      <c r="C16" s="107"/>
      <c r="D16" s="9">
        <v>2014</v>
      </c>
      <c r="E16" s="19">
        <f>F16+G16+H16</f>
        <v>9009738.32</v>
      </c>
      <c r="F16" s="19">
        <f>9500000-143612-1500000+1153350.32</f>
        <v>9009738.32</v>
      </c>
      <c r="G16" s="26">
        <v>0</v>
      </c>
      <c r="H16" s="26">
        <v>0</v>
      </c>
      <c r="I16" s="114"/>
      <c r="J16" s="110"/>
    </row>
    <row r="17" spans="1:10" ht="15">
      <c r="A17" s="105"/>
      <c r="B17" s="113"/>
      <c r="C17" s="107"/>
      <c r="D17" s="9">
        <v>2015</v>
      </c>
      <c r="E17" s="19">
        <f>F17+G17+H17</f>
        <v>2175000</v>
      </c>
      <c r="F17" s="19">
        <v>2175000</v>
      </c>
      <c r="G17" s="26">
        <v>0</v>
      </c>
      <c r="H17" s="26">
        <v>0</v>
      </c>
      <c r="I17" s="114"/>
      <c r="J17" s="110"/>
    </row>
    <row r="18" spans="1:10" ht="30" customHeight="1">
      <c r="A18" s="105"/>
      <c r="B18" s="113"/>
      <c r="C18" s="107"/>
      <c r="D18" s="9">
        <v>2016</v>
      </c>
      <c r="E18" s="19">
        <f>F18+G18+H18</f>
        <v>3318130</v>
      </c>
      <c r="F18" s="19">
        <v>3318130</v>
      </c>
      <c r="G18" s="26">
        <v>0</v>
      </c>
      <c r="H18" s="26">
        <v>0</v>
      </c>
      <c r="I18" s="114"/>
      <c r="J18" s="110"/>
    </row>
    <row r="19" spans="1:10" ht="15">
      <c r="A19" s="105" t="s">
        <v>30</v>
      </c>
      <c r="B19" s="113" t="s">
        <v>121</v>
      </c>
      <c r="C19" s="115" t="s">
        <v>104</v>
      </c>
      <c r="D19" s="9" t="s">
        <v>28</v>
      </c>
      <c r="E19" s="19">
        <f>E20+E21+E22</f>
        <v>8976000</v>
      </c>
      <c r="F19" s="19">
        <f>F20+F21+F22</f>
        <v>8976000</v>
      </c>
      <c r="G19" s="26">
        <f>G20+G21+G22</f>
        <v>0</v>
      </c>
      <c r="H19" s="26">
        <f>H20+H21+H22</f>
        <v>0</v>
      </c>
      <c r="I19" s="114" t="s">
        <v>140</v>
      </c>
      <c r="J19" s="109" t="s">
        <v>118</v>
      </c>
    </row>
    <row r="20" spans="1:10" ht="15">
      <c r="A20" s="105"/>
      <c r="B20" s="113"/>
      <c r="C20" s="115"/>
      <c r="D20" s="9">
        <v>2014</v>
      </c>
      <c r="E20" s="19">
        <f>F20+G20+H20</f>
        <v>5988000</v>
      </c>
      <c r="F20" s="19">
        <f>7388000-1400000</f>
        <v>5988000</v>
      </c>
      <c r="G20" s="26">
        <v>0</v>
      </c>
      <c r="H20" s="26">
        <v>0</v>
      </c>
      <c r="I20" s="114"/>
      <c r="J20" s="110"/>
    </row>
    <row r="21" spans="1:10" ht="15">
      <c r="A21" s="105"/>
      <c r="B21" s="113"/>
      <c r="C21" s="115"/>
      <c r="D21" s="9">
        <v>2015</v>
      </c>
      <c r="E21" s="19">
        <f>F21+G21+H21</f>
        <v>2988000</v>
      </c>
      <c r="F21" s="19">
        <v>2988000</v>
      </c>
      <c r="G21" s="26">
        <v>0</v>
      </c>
      <c r="H21" s="26">
        <v>0</v>
      </c>
      <c r="I21" s="114"/>
      <c r="J21" s="110"/>
    </row>
    <row r="22" spans="1:10" ht="39.75" customHeight="1">
      <c r="A22" s="105"/>
      <c r="B22" s="113"/>
      <c r="C22" s="115"/>
      <c r="D22" s="9">
        <v>2016</v>
      </c>
      <c r="E22" s="19">
        <f>F22+G22+H22</f>
        <v>0</v>
      </c>
      <c r="F22" s="19">
        <v>0</v>
      </c>
      <c r="G22" s="26">
        <v>0</v>
      </c>
      <c r="H22" s="26">
        <v>0</v>
      </c>
      <c r="I22" s="114"/>
      <c r="J22" s="110"/>
    </row>
    <row r="23" spans="1:10" ht="15">
      <c r="A23" s="105" t="s">
        <v>50</v>
      </c>
      <c r="B23" s="113" t="s">
        <v>122</v>
      </c>
      <c r="C23" s="107" t="s">
        <v>104</v>
      </c>
      <c r="D23" s="9" t="s">
        <v>28</v>
      </c>
      <c r="E23" s="19">
        <f>E24+E25+E26</f>
        <v>2463191.37</v>
      </c>
      <c r="F23" s="19">
        <f>F24+F25+F26</f>
        <v>2463191.37</v>
      </c>
      <c r="G23" s="26">
        <f>G24+G25+G26</f>
        <v>0</v>
      </c>
      <c r="H23" s="26">
        <f>H24+H25+H26</f>
        <v>0</v>
      </c>
      <c r="I23" s="114" t="s">
        <v>141</v>
      </c>
      <c r="J23" s="109" t="s">
        <v>118</v>
      </c>
    </row>
    <row r="24" spans="1:10" ht="15">
      <c r="A24" s="105"/>
      <c r="B24" s="113"/>
      <c r="C24" s="107"/>
      <c r="D24" s="9">
        <v>2014</v>
      </c>
      <c r="E24" s="19">
        <f>F24+G24+H24</f>
        <v>988191.3700000001</v>
      </c>
      <c r="F24" s="19">
        <f>5500000-2000000-2511808.63</f>
        <v>988191.3700000001</v>
      </c>
      <c r="G24" s="26">
        <v>0</v>
      </c>
      <c r="H24" s="26">
        <v>0</v>
      </c>
      <c r="I24" s="114"/>
      <c r="J24" s="110"/>
    </row>
    <row r="25" spans="1:10" ht="15">
      <c r="A25" s="105"/>
      <c r="B25" s="113"/>
      <c r="C25" s="107"/>
      <c r="D25" s="9">
        <v>2015</v>
      </c>
      <c r="E25" s="19">
        <f>F25+G25+H25</f>
        <v>1475000</v>
      </c>
      <c r="F25" s="19">
        <v>1475000</v>
      </c>
      <c r="G25" s="26">
        <v>0</v>
      </c>
      <c r="H25" s="26">
        <v>0</v>
      </c>
      <c r="I25" s="114"/>
      <c r="J25" s="110"/>
    </row>
    <row r="26" spans="1:10" ht="21" customHeight="1">
      <c r="A26" s="105"/>
      <c r="B26" s="113"/>
      <c r="C26" s="107"/>
      <c r="D26" s="9">
        <v>2016</v>
      </c>
      <c r="E26" s="19">
        <f>F26+G26+H26</f>
        <v>0</v>
      </c>
      <c r="F26" s="19">
        <v>0</v>
      </c>
      <c r="G26" s="26">
        <v>0</v>
      </c>
      <c r="H26" s="26">
        <v>0</v>
      </c>
      <c r="I26" s="114"/>
      <c r="J26" s="110"/>
    </row>
    <row r="27" spans="1:10" ht="27" customHeight="1">
      <c r="A27" s="105" t="s">
        <v>33</v>
      </c>
      <c r="B27" s="113" t="s">
        <v>142</v>
      </c>
      <c r="C27" s="115" t="s">
        <v>104</v>
      </c>
      <c r="D27" s="9" t="s">
        <v>28</v>
      </c>
      <c r="E27" s="19">
        <f aca="true" t="shared" si="2" ref="E27:G30">E31+E35+E39</f>
        <v>12759742.43</v>
      </c>
      <c r="F27" s="19">
        <f t="shared" si="2"/>
        <v>12759742.43</v>
      </c>
      <c r="G27" s="26">
        <f t="shared" si="2"/>
        <v>0</v>
      </c>
      <c r="H27" s="26">
        <f>H31+H35+H39</f>
        <v>0</v>
      </c>
      <c r="I27" s="108"/>
      <c r="J27" s="109"/>
    </row>
    <row r="28" spans="1:10" ht="31.5" customHeight="1">
      <c r="A28" s="105"/>
      <c r="B28" s="113"/>
      <c r="C28" s="115"/>
      <c r="D28" s="9">
        <v>2014</v>
      </c>
      <c r="E28" s="19">
        <f t="shared" si="2"/>
        <v>8852342.43</v>
      </c>
      <c r="F28" s="19">
        <f t="shared" si="2"/>
        <v>8852342.43</v>
      </c>
      <c r="G28" s="26">
        <f t="shared" si="2"/>
        <v>0</v>
      </c>
      <c r="H28" s="26">
        <f>H32+H36+H40</f>
        <v>0</v>
      </c>
      <c r="I28" s="101"/>
      <c r="J28" s="110"/>
    </row>
    <row r="29" spans="1:10" ht="23.25" customHeight="1">
      <c r="A29" s="105"/>
      <c r="B29" s="113"/>
      <c r="C29" s="115"/>
      <c r="D29" s="9">
        <v>2015</v>
      </c>
      <c r="E29" s="19">
        <f t="shared" si="2"/>
        <v>3907400</v>
      </c>
      <c r="F29" s="19">
        <f t="shared" si="2"/>
        <v>3907400</v>
      </c>
      <c r="G29" s="26">
        <f t="shared" si="2"/>
        <v>0</v>
      </c>
      <c r="H29" s="26">
        <f>H33+H37+H41</f>
        <v>0</v>
      </c>
      <c r="I29" s="101"/>
      <c r="J29" s="110"/>
    </row>
    <row r="30" spans="1:10" ht="20.25" customHeight="1">
      <c r="A30" s="105"/>
      <c r="B30" s="113"/>
      <c r="C30" s="115"/>
      <c r="D30" s="9">
        <v>2016</v>
      </c>
      <c r="E30" s="19">
        <f t="shared" si="2"/>
        <v>0</v>
      </c>
      <c r="F30" s="19">
        <f t="shared" si="2"/>
        <v>0</v>
      </c>
      <c r="G30" s="26">
        <f t="shared" si="2"/>
        <v>0</v>
      </c>
      <c r="H30" s="26">
        <f>H34+H38+H42</f>
        <v>0</v>
      </c>
      <c r="I30" s="101"/>
      <c r="J30" s="110"/>
    </row>
    <row r="31" spans="1:10" ht="15">
      <c r="A31" s="105" t="s">
        <v>34</v>
      </c>
      <c r="B31" s="113" t="s">
        <v>123</v>
      </c>
      <c r="C31" s="107" t="s">
        <v>104</v>
      </c>
      <c r="D31" s="9" t="s">
        <v>28</v>
      </c>
      <c r="E31" s="19">
        <f>E32+E33+E34</f>
        <v>9854454.98</v>
      </c>
      <c r="F31" s="19">
        <f>F32+F33+F34</f>
        <v>9854454.98</v>
      </c>
      <c r="G31" s="26">
        <f>G32+G33+G34</f>
        <v>0</v>
      </c>
      <c r="H31" s="26">
        <f>H32+H33+H34</f>
        <v>0</v>
      </c>
      <c r="I31" s="116" t="s">
        <v>133</v>
      </c>
      <c r="J31" s="109" t="s">
        <v>118</v>
      </c>
    </row>
    <row r="32" spans="1:10" ht="15">
      <c r="A32" s="105"/>
      <c r="B32" s="113"/>
      <c r="C32" s="107"/>
      <c r="D32" s="9">
        <v>2014</v>
      </c>
      <c r="E32" s="19">
        <f>F32+G32+H32</f>
        <v>7614666.9799999995</v>
      </c>
      <c r="F32" s="19">
        <f>2600000+3908394.86+1106272.12</f>
        <v>7614666.9799999995</v>
      </c>
      <c r="G32" s="26">
        <v>0</v>
      </c>
      <c r="H32" s="26">
        <v>0</v>
      </c>
      <c r="I32" s="117"/>
      <c r="J32" s="110"/>
    </row>
    <row r="33" spans="1:10" ht="15">
      <c r="A33" s="105"/>
      <c r="B33" s="113"/>
      <c r="C33" s="107"/>
      <c r="D33" s="9">
        <v>2015</v>
      </c>
      <c r="E33" s="19">
        <f>F33+G33+H33</f>
        <v>2239788</v>
      </c>
      <c r="F33" s="19">
        <f>2444788-205000</f>
        <v>2239788</v>
      </c>
      <c r="G33" s="26">
        <v>0</v>
      </c>
      <c r="H33" s="26">
        <v>0</v>
      </c>
      <c r="I33" s="117"/>
      <c r="J33" s="110"/>
    </row>
    <row r="34" spans="1:10" ht="24" customHeight="1">
      <c r="A34" s="105"/>
      <c r="B34" s="113"/>
      <c r="C34" s="107"/>
      <c r="D34" s="9">
        <v>2016</v>
      </c>
      <c r="E34" s="19">
        <f>F34+G34+H34</f>
        <v>0</v>
      </c>
      <c r="F34" s="19">
        <v>0</v>
      </c>
      <c r="G34" s="26">
        <v>0</v>
      </c>
      <c r="H34" s="26">
        <v>0</v>
      </c>
      <c r="I34" s="117"/>
      <c r="J34" s="110"/>
    </row>
    <row r="35" spans="1:10" ht="15">
      <c r="A35" s="105" t="s">
        <v>36</v>
      </c>
      <c r="B35" s="113" t="s">
        <v>124</v>
      </c>
      <c r="C35" s="115" t="s">
        <v>104</v>
      </c>
      <c r="D35" s="9" t="s">
        <v>28</v>
      </c>
      <c r="E35" s="19">
        <f>E36+E37+E38</f>
        <v>1186045</v>
      </c>
      <c r="F35" s="19">
        <f>F36+F37+F38</f>
        <v>1186045</v>
      </c>
      <c r="G35" s="26">
        <f>G36+G37+G38</f>
        <v>0</v>
      </c>
      <c r="H35" s="26">
        <f>H36+H37+H38</f>
        <v>0</v>
      </c>
      <c r="I35" s="116" t="s">
        <v>134</v>
      </c>
      <c r="J35" s="109" t="s">
        <v>118</v>
      </c>
    </row>
    <row r="36" spans="1:10" ht="15">
      <c r="A36" s="105"/>
      <c r="B36" s="113"/>
      <c r="C36" s="115"/>
      <c r="D36" s="9">
        <v>2014</v>
      </c>
      <c r="E36" s="19">
        <f>F36+G36+H36</f>
        <v>208445</v>
      </c>
      <c r="F36" s="19">
        <f>997600-789155</f>
        <v>208445</v>
      </c>
      <c r="G36" s="26">
        <v>0</v>
      </c>
      <c r="H36" s="26">
        <v>0</v>
      </c>
      <c r="I36" s="118"/>
      <c r="J36" s="110"/>
    </row>
    <row r="37" spans="1:10" ht="15">
      <c r="A37" s="105"/>
      <c r="B37" s="113"/>
      <c r="C37" s="115"/>
      <c r="D37" s="9">
        <v>2015</v>
      </c>
      <c r="E37" s="19">
        <f>F37+G37+H37</f>
        <v>977600</v>
      </c>
      <c r="F37" s="19">
        <f>997600-20000</f>
        <v>977600</v>
      </c>
      <c r="G37" s="26">
        <v>0</v>
      </c>
      <c r="H37" s="26">
        <v>0</v>
      </c>
      <c r="I37" s="118"/>
      <c r="J37" s="110"/>
    </row>
    <row r="38" spans="1:10" ht="29.25" customHeight="1">
      <c r="A38" s="105"/>
      <c r="B38" s="113"/>
      <c r="C38" s="115"/>
      <c r="D38" s="9">
        <v>2016</v>
      </c>
      <c r="E38" s="19">
        <f>F38+G38+H38</f>
        <v>0</v>
      </c>
      <c r="F38" s="19">
        <v>0</v>
      </c>
      <c r="G38" s="26">
        <v>0</v>
      </c>
      <c r="H38" s="26">
        <v>0</v>
      </c>
      <c r="I38" s="118"/>
      <c r="J38" s="110"/>
    </row>
    <row r="39" spans="1:10" ht="15">
      <c r="A39" s="105" t="s">
        <v>63</v>
      </c>
      <c r="B39" s="113" t="s">
        <v>125</v>
      </c>
      <c r="C39" s="121" t="s">
        <v>104</v>
      </c>
      <c r="D39" s="9" t="s">
        <v>28</v>
      </c>
      <c r="E39" s="19">
        <f>E40+E41+E42</f>
        <v>1719242.45</v>
      </c>
      <c r="F39" s="19">
        <f>F40+F41+F42</f>
        <v>1719242.45</v>
      </c>
      <c r="G39" s="26">
        <f>G40+G41+G42</f>
        <v>0</v>
      </c>
      <c r="H39" s="26">
        <f>H40+H41+H42</f>
        <v>0</v>
      </c>
      <c r="I39" s="116" t="s">
        <v>135</v>
      </c>
      <c r="J39" s="109" t="s">
        <v>118</v>
      </c>
    </row>
    <row r="40" spans="1:10" ht="15">
      <c r="A40" s="105"/>
      <c r="B40" s="113"/>
      <c r="C40" s="122"/>
      <c r="D40" s="9">
        <v>2014</v>
      </c>
      <c r="E40" s="19">
        <f>F40+G40+H40</f>
        <v>1029230.45</v>
      </c>
      <c r="F40" s="19">
        <f>1387600+2412-360781.55</f>
        <v>1029230.45</v>
      </c>
      <c r="G40" s="26">
        <v>0</v>
      </c>
      <c r="H40" s="26">
        <v>0</v>
      </c>
      <c r="I40" s="118"/>
      <c r="J40" s="110"/>
    </row>
    <row r="41" spans="1:10" ht="15">
      <c r="A41" s="105"/>
      <c r="B41" s="113"/>
      <c r="C41" s="122"/>
      <c r="D41" s="9">
        <v>2015</v>
      </c>
      <c r="E41" s="19">
        <f>F41+G41+H41</f>
        <v>690012</v>
      </c>
      <c r="F41" s="19">
        <v>690012</v>
      </c>
      <c r="G41" s="26">
        <v>0</v>
      </c>
      <c r="H41" s="26">
        <v>0</v>
      </c>
      <c r="I41" s="118"/>
      <c r="J41" s="110"/>
    </row>
    <row r="42" spans="1:10" ht="24.75" customHeight="1" thickBot="1">
      <c r="A42" s="119"/>
      <c r="B42" s="120"/>
      <c r="C42" s="123"/>
      <c r="D42" s="20">
        <v>2016</v>
      </c>
      <c r="E42" s="21">
        <f>F42+G42+H42</f>
        <v>0</v>
      </c>
      <c r="F42" s="21">
        <v>0</v>
      </c>
      <c r="G42" s="27">
        <v>0</v>
      </c>
      <c r="H42" s="27">
        <v>0</v>
      </c>
      <c r="I42" s="124"/>
      <c r="J42" s="125"/>
    </row>
  </sheetData>
  <sheetProtection/>
  <mergeCells count="53">
    <mergeCell ref="H1:J1"/>
    <mergeCell ref="J35:J38"/>
    <mergeCell ref="A39:A42"/>
    <mergeCell ref="B39:B42"/>
    <mergeCell ref="C39:C42"/>
    <mergeCell ref="I39:I42"/>
    <mergeCell ref="J39:J42"/>
    <mergeCell ref="A35:A38"/>
    <mergeCell ref="B35:B38"/>
    <mergeCell ref="C35:C38"/>
    <mergeCell ref="I35:I38"/>
    <mergeCell ref="C19:C22"/>
    <mergeCell ref="I19:I22"/>
    <mergeCell ref="C27:C30"/>
    <mergeCell ref="I27:I30"/>
    <mergeCell ref="J27:J30"/>
    <mergeCell ref="A31:A34"/>
    <mergeCell ref="B31:B34"/>
    <mergeCell ref="C31:C34"/>
    <mergeCell ref="I31:I34"/>
    <mergeCell ref="J31:J34"/>
    <mergeCell ref="A27:A30"/>
    <mergeCell ref="B27:B30"/>
    <mergeCell ref="C11:C14"/>
    <mergeCell ref="I11:I14"/>
    <mergeCell ref="J19:J22"/>
    <mergeCell ref="A23:A26"/>
    <mergeCell ref="B23:B26"/>
    <mergeCell ref="C23:C26"/>
    <mergeCell ref="I23:I26"/>
    <mergeCell ref="J23:J26"/>
    <mergeCell ref="A19:A22"/>
    <mergeCell ref="B19:B22"/>
    <mergeCell ref="C5:C6"/>
    <mergeCell ref="D5:H5"/>
    <mergeCell ref="J11:J14"/>
    <mergeCell ref="A15:A18"/>
    <mergeCell ref="B15:B18"/>
    <mergeCell ref="C15:C18"/>
    <mergeCell ref="I15:I18"/>
    <mergeCell ref="J15:J18"/>
    <mergeCell ref="A11:A14"/>
    <mergeCell ref="B11:B14"/>
    <mergeCell ref="I5:I6"/>
    <mergeCell ref="A4:J4"/>
    <mergeCell ref="J5:J6"/>
    <mergeCell ref="A7:A10"/>
    <mergeCell ref="B7:B10"/>
    <mergeCell ref="C7:C10"/>
    <mergeCell ref="I7:I10"/>
    <mergeCell ref="J7:J10"/>
    <mergeCell ref="A5:A6"/>
    <mergeCell ref="B5:B6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F26"/>
  <sheetViews>
    <sheetView zoomScalePageLayoutView="0" workbookViewId="0" topLeftCell="A1">
      <selection activeCell="D1" sqref="D1:F1"/>
    </sheetView>
  </sheetViews>
  <sheetFormatPr defaultColWidth="9.140625" defaultRowHeight="15"/>
  <cols>
    <col min="1" max="1" width="22.7109375" style="0" customWidth="1"/>
    <col min="2" max="6" width="18.7109375" style="0" customWidth="1"/>
  </cols>
  <sheetData>
    <row r="1" spans="4:6" ht="66" customHeight="1">
      <c r="D1" s="92" t="s">
        <v>239</v>
      </c>
      <c r="E1" s="92"/>
      <c r="F1" s="92"/>
    </row>
    <row r="2" ht="15.75">
      <c r="F2" s="38" t="s">
        <v>165</v>
      </c>
    </row>
    <row r="4" spans="1:6" ht="30.75" customHeight="1">
      <c r="A4" s="74" t="s">
        <v>152</v>
      </c>
      <c r="B4" s="74"/>
      <c r="C4" s="74"/>
      <c r="D4" s="74"/>
      <c r="E4" s="74"/>
      <c r="F4" s="74"/>
    </row>
    <row r="6" spans="1:6" ht="17.25" customHeight="1">
      <c r="A6" s="126"/>
      <c r="B6" s="72"/>
      <c r="C6" s="72" t="s">
        <v>58</v>
      </c>
      <c r="D6" s="72"/>
      <c r="E6" s="72"/>
      <c r="F6" s="72"/>
    </row>
    <row r="7" spans="1:6" ht="15">
      <c r="A7" s="126"/>
      <c r="B7" s="72"/>
      <c r="C7" s="3" t="s">
        <v>28</v>
      </c>
      <c r="D7" s="3">
        <v>2014</v>
      </c>
      <c r="E7" s="3">
        <v>2015</v>
      </c>
      <c r="F7" s="3">
        <v>2016</v>
      </c>
    </row>
    <row r="8" spans="1:6" ht="15">
      <c r="A8" s="126"/>
      <c r="B8" s="72"/>
      <c r="C8" s="3" t="s">
        <v>57</v>
      </c>
      <c r="D8" s="3" t="s">
        <v>57</v>
      </c>
      <c r="E8" s="3" t="s">
        <v>57</v>
      </c>
      <c r="F8" s="3" t="s">
        <v>57</v>
      </c>
    </row>
    <row r="9" spans="1:6" ht="24.75" customHeight="1">
      <c r="A9" s="72" t="s">
        <v>153</v>
      </c>
      <c r="B9" s="4" t="s">
        <v>28</v>
      </c>
      <c r="C9" s="12">
        <f>D9+E9+F9</f>
        <v>11606673.879999999</v>
      </c>
      <c r="D9" s="12">
        <f aca="true" t="shared" si="0" ref="D9:F11">D14</f>
        <v>7117196.879999999</v>
      </c>
      <c r="E9" s="12">
        <f t="shared" si="0"/>
        <v>2302296</v>
      </c>
      <c r="F9" s="12">
        <f t="shared" si="0"/>
        <v>2187181</v>
      </c>
    </row>
    <row r="10" spans="1:6" ht="24.75" customHeight="1">
      <c r="A10" s="72"/>
      <c r="B10" s="2" t="s">
        <v>26</v>
      </c>
      <c r="C10" s="12">
        <f aca="true" t="shared" si="1" ref="C10:C16">D10+E10+F10</f>
        <v>11606673.879999999</v>
      </c>
      <c r="D10" s="12">
        <f t="shared" si="0"/>
        <v>7117196.879999999</v>
      </c>
      <c r="E10" s="12">
        <f t="shared" si="0"/>
        <v>2302296</v>
      </c>
      <c r="F10" s="12">
        <f t="shared" si="0"/>
        <v>2187181</v>
      </c>
    </row>
    <row r="11" spans="1:6" ht="24.75" customHeight="1">
      <c r="A11" s="72"/>
      <c r="B11" s="2" t="s">
        <v>24</v>
      </c>
      <c r="C11" s="12">
        <f t="shared" si="1"/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</row>
    <row r="12" spans="1:6" ht="24.75" customHeight="1">
      <c r="A12" s="72"/>
      <c r="B12" s="2" t="s">
        <v>25</v>
      </c>
      <c r="C12" s="12">
        <f>D12+E12+F12</f>
        <v>0</v>
      </c>
      <c r="D12" s="12">
        <v>0</v>
      </c>
      <c r="E12" s="12">
        <v>0</v>
      </c>
      <c r="F12" s="12">
        <v>0</v>
      </c>
    </row>
    <row r="13" spans="1:6" ht="24.75" customHeight="1">
      <c r="A13" s="72"/>
      <c r="B13" s="2" t="s">
        <v>27</v>
      </c>
      <c r="C13" s="12">
        <f t="shared" si="1"/>
        <v>0</v>
      </c>
      <c r="D13" s="12">
        <v>0</v>
      </c>
      <c r="E13" s="12">
        <v>0</v>
      </c>
      <c r="F13" s="12">
        <v>0</v>
      </c>
    </row>
    <row r="14" spans="1:6" ht="24.75" customHeight="1">
      <c r="A14" s="72" t="s">
        <v>105</v>
      </c>
      <c r="B14" s="4" t="s">
        <v>28</v>
      </c>
      <c r="C14" s="12">
        <f t="shared" si="1"/>
        <v>11606673.879999999</v>
      </c>
      <c r="D14" s="12">
        <f>D15+D16</f>
        <v>7117196.879999999</v>
      </c>
      <c r="E14" s="12">
        <f>E15+E16</f>
        <v>2302296</v>
      </c>
      <c r="F14" s="12">
        <f>F15+F16</f>
        <v>2187181</v>
      </c>
    </row>
    <row r="15" spans="1:6" ht="24.75" customHeight="1">
      <c r="A15" s="72"/>
      <c r="B15" s="2" t="s">
        <v>26</v>
      </c>
      <c r="C15" s="12">
        <f t="shared" si="1"/>
        <v>11606673.879999999</v>
      </c>
      <c r="D15" s="12">
        <f>'Прилож.6'!F9</f>
        <v>7117196.879999999</v>
      </c>
      <c r="E15" s="12">
        <f>'Прилож.6'!F10</f>
        <v>2302296</v>
      </c>
      <c r="F15" s="12">
        <f>'Прилож.6'!F11</f>
        <v>2187181</v>
      </c>
    </row>
    <row r="16" spans="1:6" ht="24.75" customHeight="1">
      <c r="A16" s="72"/>
      <c r="B16" s="2" t="s">
        <v>24</v>
      </c>
      <c r="C16" s="12">
        <f t="shared" si="1"/>
        <v>0</v>
      </c>
      <c r="D16" s="12">
        <f>'[2]Пр8 ОМ ОЗП'!G8</f>
        <v>0</v>
      </c>
      <c r="E16" s="12">
        <f>'[2]Пр8 ОМ ОЗП'!G9</f>
        <v>0</v>
      </c>
      <c r="F16" s="12">
        <f>'[2]Пр8 ОМ ОЗП'!G10</f>
        <v>0</v>
      </c>
    </row>
    <row r="17" spans="1:6" ht="24.75" customHeight="1">
      <c r="A17" s="72"/>
      <c r="B17" s="2" t="s">
        <v>25</v>
      </c>
      <c r="C17" s="12">
        <f>D17+E17+F17</f>
        <v>0</v>
      </c>
      <c r="D17" s="12">
        <v>0</v>
      </c>
      <c r="E17" s="12">
        <v>0</v>
      </c>
      <c r="F17" s="12">
        <v>0</v>
      </c>
    </row>
    <row r="18" spans="1:6" ht="24.75" customHeight="1">
      <c r="A18" s="72"/>
      <c r="B18" s="2" t="s">
        <v>27</v>
      </c>
      <c r="C18" s="12">
        <f>D18+E18+F18</f>
        <v>0</v>
      </c>
      <c r="D18" s="12">
        <v>0</v>
      </c>
      <c r="E18" s="12">
        <v>0</v>
      </c>
      <c r="F18" s="12">
        <v>0</v>
      </c>
    </row>
    <row r="26" ht="15">
      <c r="F26" s="22"/>
    </row>
  </sheetData>
  <sheetProtection/>
  <mergeCells count="7">
    <mergeCell ref="D1:F1"/>
    <mergeCell ref="A9:A13"/>
    <mergeCell ref="A14:A18"/>
    <mergeCell ref="A4:F4"/>
    <mergeCell ref="A6:A8"/>
    <mergeCell ref="B6:B8"/>
    <mergeCell ref="C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55"/>
  <sheetViews>
    <sheetView zoomScalePageLayoutView="0" workbookViewId="0" topLeftCell="A1">
      <selection activeCell="I1" sqref="I1:K1"/>
    </sheetView>
  </sheetViews>
  <sheetFormatPr defaultColWidth="9.140625" defaultRowHeight="15"/>
  <cols>
    <col min="2" max="2" width="27.140625" style="0" customWidth="1"/>
    <col min="5" max="5" width="12.28125" style="0" customWidth="1"/>
    <col min="6" max="6" width="13.57421875" style="0" customWidth="1"/>
    <col min="10" max="10" width="21.421875" style="0" customWidth="1"/>
    <col min="11" max="11" width="24.28125" style="0" customWidth="1"/>
  </cols>
  <sheetData>
    <row r="1" spans="9:11" ht="66" customHeight="1">
      <c r="I1" s="92" t="s">
        <v>240</v>
      </c>
      <c r="J1" s="92"/>
      <c r="K1" s="92"/>
    </row>
    <row r="2" spans="6:11" ht="15">
      <c r="F2" s="14"/>
      <c r="G2" s="34"/>
      <c r="K2" s="44" t="s">
        <v>166</v>
      </c>
    </row>
    <row r="3" spans="6:7" ht="15.75">
      <c r="F3" s="15"/>
      <c r="G3" s="34"/>
    </row>
    <row r="4" spans="1:11" ht="32.25" customHeight="1">
      <c r="A4" s="74" t="s">
        <v>159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6:7" ht="15.75" thickBot="1">
      <c r="F5" s="14"/>
      <c r="G5" s="34"/>
    </row>
    <row r="6" spans="1:11" ht="15">
      <c r="A6" s="111" t="s">
        <v>22</v>
      </c>
      <c r="B6" s="112" t="s">
        <v>113</v>
      </c>
      <c r="C6" s="112" t="s">
        <v>35</v>
      </c>
      <c r="D6" s="112" t="s">
        <v>59</v>
      </c>
      <c r="E6" s="112"/>
      <c r="F6" s="112"/>
      <c r="G6" s="112"/>
      <c r="H6" s="112"/>
      <c r="I6" s="112"/>
      <c r="J6" s="100" t="s">
        <v>44</v>
      </c>
      <c r="K6" s="103" t="s">
        <v>31</v>
      </c>
    </row>
    <row r="7" spans="1:11" ht="22.5">
      <c r="A7" s="105"/>
      <c r="B7" s="107"/>
      <c r="C7" s="107"/>
      <c r="D7" s="9" t="s">
        <v>23</v>
      </c>
      <c r="E7" s="9" t="s">
        <v>28</v>
      </c>
      <c r="F7" s="9" t="s">
        <v>26</v>
      </c>
      <c r="G7" s="25" t="s">
        <v>24</v>
      </c>
      <c r="H7" s="9" t="s">
        <v>25</v>
      </c>
      <c r="I7" s="9" t="s">
        <v>27</v>
      </c>
      <c r="J7" s="101"/>
      <c r="K7" s="104"/>
    </row>
    <row r="8" spans="1:11" ht="15">
      <c r="A8" s="105"/>
      <c r="B8" s="106" t="s">
        <v>147</v>
      </c>
      <c r="C8" s="107" t="s">
        <v>104</v>
      </c>
      <c r="D8" s="9" t="s">
        <v>28</v>
      </c>
      <c r="E8" s="19">
        <f>F8+G8</f>
        <v>11606673.879999999</v>
      </c>
      <c r="F8" s="19">
        <f>F9+F10+F11</f>
        <v>11606673.879999999</v>
      </c>
      <c r="G8" s="26">
        <f>G12+G20+G32+G40</f>
        <v>0</v>
      </c>
      <c r="H8" s="19"/>
      <c r="I8" s="19"/>
      <c r="J8" s="108"/>
      <c r="K8" s="109" t="s">
        <v>118</v>
      </c>
    </row>
    <row r="9" spans="1:11" ht="15">
      <c r="A9" s="105"/>
      <c r="B9" s="106"/>
      <c r="C9" s="107"/>
      <c r="D9" s="9">
        <v>2014</v>
      </c>
      <c r="E9" s="19">
        <f>F9+G9</f>
        <v>7117196.879999999</v>
      </c>
      <c r="F9" s="19">
        <f>F13+F21+F33+F41+F49</f>
        <v>7117196.879999999</v>
      </c>
      <c r="G9" s="26">
        <f>G13+G21+G33+G41</f>
        <v>0</v>
      </c>
      <c r="H9" s="19"/>
      <c r="I9" s="19"/>
      <c r="J9" s="101"/>
      <c r="K9" s="110"/>
    </row>
    <row r="10" spans="1:11" ht="15">
      <c r="A10" s="105"/>
      <c r="B10" s="106"/>
      <c r="C10" s="107"/>
      <c r="D10" s="9">
        <v>2015</v>
      </c>
      <c r="E10" s="19">
        <f>F10+G10</f>
        <v>2302296</v>
      </c>
      <c r="F10" s="19">
        <f>F14+F22+F34+F42</f>
        <v>2302296</v>
      </c>
      <c r="G10" s="26">
        <f>G14+G22+G34+G42</f>
        <v>0</v>
      </c>
      <c r="H10" s="19"/>
      <c r="I10" s="19"/>
      <c r="J10" s="101"/>
      <c r="K10" s="110"/>
    </row>
    <row r="11" spans="1:11" ht="15">
      <c r="A11" s="105"/>
      <c r="B11" s="106"/>
      <c r="C11" s="107"/>
      <c r="D11" s="9">
        <v>2016</v>
      </c>
      <c r="E11" s="19">
        <f>F11+G11</f>
        <v>2187181</v>
      </c>
      <c r="F11" s="19">
        <f>F15+F23+F35+F43</f>
        <v>2187181</v>
      </c>
      <c r="G11" s="26">
        <f>G15+G23+G35+G43</f>
        <v>0</v>
      </c>
      <c r="H11" s="19"/>
      <c r="I11" s="19"/>
      <c r="J11" s="101"/>
      <c r="K11" s="110"/>
    </row>
    <row r="12" spans="1:11" ht="15">
      <c r="A12" s="105" t="s">
        <v>32</v>
      </c>
      <c r="B12" s="113" t="s">
        <v>148</v>
      </c>
      <c r="C12" s="107" t="s">
        <v>104</v>
      </c>
      <c r="D12" s="9" t="s">
        <v>28</v>
      </c>
      <c r="E12" s="19">
        <f>E16</f>
        <v>1832462.1600000001</v>
      </c>
      <c r="F12" s="19">
        <f>F16</f>
        <v>1832462.1600000001</v>
      </c>
      <c r="G12" s="26">
        <f>G16</f>
        <v>0</v>
      </c>
      <c r="H12" s="19">
        <f>H16</f>
        <v>0</v>
      </c>
      <c r="I12" s="19">
        <f>I16</f>
        <v>0</v>
      </c>
      <c r="J12" s="108" t="s">
        <v>117</v>
      </c>
      <c r="K12" s="109" t="s">
        <v>118</v>
      </c>
    </row>
    <row r="13" spans="1:11" ht="15">
      <c r="A13" s="105"/>
      <c r="B13" s="113"/>
      <c r="C13" s="107"/>
      <c r="D13" s="9">
        <v>2014</v>
      </c>
      <c r="E13" s="19">
        <f aca="true" t="shared" si="0" ref="E13:G15">E17</f>
        <v>737784.16</v>
      </c>
      <c r="F13" s="19">
        <f>F17</f>
        <v>737784.16</v>
      </c>
      <c r="G13" s="26">
        <f t="shared" si="0"/>
        <v>0</v>
      </c>
      <c r="H13" s="19"/>
      <c r="I13" s="19"/>
      <c r="J13" s="101"/>
      <c r="K13" s="110"/>
    </row>
    <row r="14" spans="1:11" ht="15">
      <c r="A14" s="105"/>
      <c r="B14" s="113"/>
      <c r="C14" s="107"/>
      <c r="D14" s="9">
        <v>2015</v>
      </c>
      <c r="E14" s="19">
        <f t="shared" si="0"/>
        <v>561617</v>
      </c>
      <c r="F14" s="19">
        <f t="shared" si="0"/>
        <v>561617</v>
      </c>
      <c r="G14" s="26">
        <f t="shared" si="0"/>
        <v>0</v>
      </c>
      <c r="H14" s="19"/>
      <c r="I14" s="19"/>
      <c r="J14" s="101"/>
      <c r="K14" s="110"/>
    </row>
    <row r="15" spans="1:11" ht="15">
      <c r="A15" s="105"/>
      <c r="B15" s="113"/>
      <c r="C15" s="107"/>
      <c r="D15" s="9">
        <v>2016</v>
      </c>
      <c r="E15" s="19">
        <f t="shared" si="0"/>
        <v>533061</v>
      </c>
      <c r="F15" s="19">
        <f t="shared" si="0"/>
        <v>533061</v>
      </c>
      <c r="G15" s="26">
        <f t="shared" si="0"/>
        <v>0</v>
      </c>
      <c r="H15" s="19"/>
      <c r="I15" s="19"/>
      <c r="J15" s="127"/>
      <c r="K15" s="110"/>
    </row>
    <row r="16" spans="1:11" ht="15">
      <c r="A16" s="105" t="s">
        <v>29</v>
      </c>
      <c r="B16" s="113" t="s">
        <v>109</v>
      </c>
      <c r="C16" s="107" t="s">
        <v>104</v>
      </c>
      <c r="D16" s="9" t="s">
        <v>28</v>
      </c>
      <c r="E16" s="19">
        <f>E17+E18+E19</f>
        <v>1832462.1600000001</v>
      </c>
      <c r="F16" s="19">
        <f>F17+F18+F19</f>
        <v>1832462.1600000001</v>
      </c>
      <c r="G16" s="26">
        <f>G17+G18+G19</f>
        <v>0</v>
      </c>
      <c r="H16" s="19">
        <f>SUM(H17:H19)</f>
        <v>0</v>
      </c>
      <c r="I16" s="19">
        <f>SUM(I17:I19)</f>
        <v>0</v>
      </c>
      <c r="J16" s="108" t="s">
        <v>149</v>
      </c>
      <c r="K16" s="109" t="s">
        <v>118</v>
      </c>
    </row>
    <row r="17" spans="1:11" ht="15">
      <c r="A17" s="105"/>
      <c r="B17" s="113"/>
      <c r="C17" s="107"/>
      <c r="D17" s="9">
        <v>2014</v>
      </c>
      <c r="E17" s="19">
        <f aca="true" t="shared" si="1" ref="E17:E27">F17+G17</f>
        <v>737784.16</v>
      </c>
      <c r="F17" s="19">
        <f>640649-50000+147135.16</f>
        <v>737784.16</v>
      </c>
      <c r="G17" s="26">
        <v>0</v>
      </c>
      <c r="H17" s="19"/>
      <c r="I17" s="19"/>
      <c r="J17" s="101"/>
      <c r="K17" s="110"/>
    </row>
    <row r="18" spans="1:11" ht="15">
      <c r="A18" s="105"/>
      <c r="B18" s="113"/>
      <c r="C18" s="107"/>
      <c r="D18" s="9">
        <v>2015</v>
      </c>
      <c r="E18" s="19">
        <f t="shared" si="1"/>
        <v>561617</v>
      </c>
      <c r="F18" s="19">
        <f>561114+503</f>
        <v>561617</v>
      </c>
      <c r="G18" s="26">
        <v>0</v>
      </c>
      <c r="H18" s="19"/>
      <c r="I18" s="19"/>
      <c r="J18" s="101"/>
      <c r="K18" s="110"/>
    </row>
    <row r="19" spans="1:11" ht="15">
      <c r="A19" s="105"/>
      <c r="B19" s="113"/>
      <c r="C19" s="107"/>
      <c r="D19" s="9">
        <v>2016</v>
      </c>
      <c r="E19" s="19">
        <f t="shared" si="1"/>
        <v>533061</v>
      </c>
      <c r="F19" s="19">
        <v>533061</v>
      </c>
      <c r="G19" s="26">
        <v>0</v>
      </c>
      <c r="H19" s="19"/>
      <c r="I19" s="19"/>
      <c r="J19" s="127"/>
      <c r="K19" s="110"/>
    </row>
    <row r="20" spans="1:11" ht="15">
      <c r="A20" s="105" t="s">
        <v>33</v>
      </c>
      <c r="B20" s="113" t="s">
        <v>110</v>
      </c>
      <c r="C20" s="107" t="s">
        <v>104</v>
      </c>
      <c r="D20" s="9" t="s">
        <v>28</v>
      </c>
      <c r="E20" s="19">
        <f t="shared" si="1"/>
        <v>2092984.77</v>
      </c>
      <c r="F20" s="19">
        <f>F21+F22+F23</f>
        <v>2092984.77</v>
      </c>
      <c r="G20" s="26">
        <f>G21+G22+G23</f>
        <v>0</v>
      </c>
      <c r="H20" s="19"/>
      <c r="I20" s="19"/>
      <c r="J20" s="108"/>
      <c r="K20" s="109" t="s">
        <v>108</v>
      </c>
    </row>
    <row r="21" spans="1:11" ht="15">
      <c r="A21" s="105"/>
      <c r="B21" s="113"/>
      <c r="C21" s="107"/>
      <c r="D21" s="9">
        <v>2014</v>
      </c>
      <c r="E21" s="19">
        <f t="shared" si="1"/>
        <v>1886730.77</v>
      </c>
      <c r="F21" s="19">
        <f>F25+F29</f>
        <v>1886730.77</v>
      </c>
      <c r="G21" s="26">
        <f aca="true" t="shared" si="2" ref="F21:G23">G25</f>
        <v>0</v>
      </c>
      <c r="H21" s="19"/>
      <c r="I21" s="19"/>
      <c r="J21" s="101"/>
      <c r="K21" s="128"/>
    </row>
    <row r="22" spans="1:11" ht="15">
      <c r="A22" s="105"/>
      <c r="B22" s="113"/>
      <c r="C22" s="107"/>
      <c r="D22" s="9">
        <v>2015</v>
      </c>
      <c r="E22" s="19">
        <f t="shared" si="1"/>
        <v>105771</v>
      </c>
      <c r="F22" s="19">
        <f t="shared" si="2"/>
        <v>105771</v>
      </c>
      <c r="G22" s="26">
        <f t="shared" si="2"/>
        <v>0</v>
      </c>
      <c r="H22" s="19"/>
      <c r="I22" s="19"/>
      <c r="J22" s="101"/>
      <c r="K22" s="128"/>
    </row>
    <row r="23" spans="1:11" ht="15">
      <c r="A23" s="105"/>
      <c r="B23" s="113"/>
      <c r="C23" s="107"/>
      <c r="D23" s="9">
        <v>2016</v>
      </c>
      <c r="E23" s="19">
        <f t="shared" si="1"/>
        <v>100483</v>
      </c>
      <c r="F23" s="19">
        <f t="shared" si="2"/>
        <v>100483</v>
      </c>
      <c r="G23" s="26">
        <f t="shared" si="2"/>
        <v>0</v>
      </c>
      <c r="H23" s="19"/>
      <c r="I23" s="19"/>
      <c r="J23" s="127"/>
      <c r="K23" s="128"/>
    </row>
    <row r="24" spans="1:11" ht="15">
      <c r="A24" s="105" t="s">
        <v>228</v>
      </c>
      <c r="B24" s="113" t="s">
        <v>227</v>
      </c>
      <c r="C24" s="107" t="s">
        <v>104</v>
      </c>
      <c r="D24" s="9" t="s">
        <v>28</v>
      </c>
      <c r="E24" s="19">
        <f t="shared" si="1"/>
        <v>1131158</v>
      </c>
      <c r="F24" s="19">
        <f>F25+F26+F27</f>
        <v>1131158</v>
      </c>
      <c r="G24" s="26">
        <f>G25+G26+G27</f>
        <v>0</v>
      </c>
      <c r="H24" s="19"/>
      <c r="I24" s="19"/>
      <c r="J24" s="108" t="s">
        <v>114</v>
      </c>
      <c r="K24" s="109" t="s">
        <v>118</v>
      </c>
    </row>
    <row r="25" spans="1:11" ht="15">
      <c r="A25" s="105"/>
      <c r="B25" s="113"/>
      <c r="C25" s="107"/>
      <c r="D25" s="9">
        <v>2014</v>
      </c>
      <c r="E25" s="19">
        <f t="shared" si="1"/>
        <v>924904</v>
      </c>
      <c r="F25" s="19">
        <f>121338-10000+813566</f>
        <v>924904</v>
      </c>
      <c r="G25" s="26">
        <v>0</v>
      </c>
      <c r="H25" s="19"/>
      <c r="I25" s="19"/>
      <c r="J25" s="101"/>
      <c r="K25" s="110"/>
    </row>
    <row r="26" spans="1:11" ht="15">
      <c r="A26" s="105"/>
      <c r="B26" s="113"/>
      <c r="C26" s="107"/>
      <c r="D26" s="9">
        <v>2015</v>
      </c>
      <c r="E26" s="19">
        <f t="shared" si="1"/>
        <v>105771</v>
      </c>
      <c r="F26" s="19">
        <v>105771</v>
      </c>
      <c r="G26" s="26">
        <v>0</v>
      </c>
      <c r="H26" s="19"/>
      <c r="I26" s="19"/>
      <c r="J26" s="101"/>
      <c r="K26" s="110"/>
    </row>
    <row r="27" spans="1:11" ht="15">
      <c r="A27" s="105"/>
      <c r="B27" s="113"/>
      <c r="C27" s="107"/>
      <c r="D27" s="9">
        <v>2016</v>
      </c>
      <c r="E27" s="19">
        <f t="shared" si="1"/>
        <v>100483</v>
      </c>
      <c r="F27" s="19">
        <v>100483</v>
      </c>
      <c r="G27" s="26">
        <v>0</v>
      </c>
      <c r="H27" s="19"/>
      <c r="I27" s="19"/>
      <c r="J27" s="127"/>
      <c r="K27" s="110"/>
    </row>
    <row r="28" spans="1:11" ht="15">
      <c r="A28" s="105" t="s">
        <v>229</v>
      </c>
      <c r="B28" s="113" t="s">
        <v>230</v>
      </c>
      <c r="C28" s="107" t="s">
        <v>104</v>
      </c>
      <c r="D28" s="9" t="s">
        <v>28</v>
      </c>
      <c r="E28" s="19">
        <f>F28+G28</f>
        <v>961826.77</v>
      </c>
      <c r="F28" s="19">
        <f>F29+F30+F31</f>
        <v>961826.77</v>
      </c>
      <c r="G28" s="26">
        <f>G29+G30+G31</f>
        <v>0</v>
      </c>
      <c r="H28" s="19"/>
      <c r="I28" s="19"/>
      <c r="J28" s="108" t="s">
        <v>114</v>
      </c>
      <c r="K28" s="109" t="s">
        <v>118</v>
      </c>
    </row>
    <row r="29" spans="1:11" ht="15">
      <c r="A29" s="105"/>
      <c r="B29" s="113"/>
      <c r="C29" s="107"/>
      <c r="D29" s="9">
        <v>2014</v>
      </c>
      <c r="E29" s="19">
        <f>F29+G29</f>
        <v>961826.77</v>
      </c>
      <c r="F29" s="19">
        <v>961826.77</v>
      </c>
      <c r="G29" s="26">
        <v>0</v>
      </c>
      <c r="H29" s="19"/>
      <c r="I29" s="19"/>
      <c r="J29" s="101"/>
      <c r="K29" s="110"/>
    </row>
    <row r="30" spans="1:11" ht="15">
      <c r="A30" s="105"/>
      <c r="B30" s="113"/>
      <c r="C30" s="107"/>
      <c r="D30" s="9">
        <v>2015</v>
      </c>
      <c r="E30" s="19">
        <f>F30+G30</f>
        <v>0</v>
      </c>
      <c r="F30" s="19">
        <v>0</v>
      </c>
      <c r="G30" s="26">
        <v>0</v>
      </c>
      <c r="H30" s="19"/>
      <c r="I30" s="19"/>
      <c r="J30" s="101"/>
      <c r="K30" s="110"/>
    </row>
    <row r="31" spans="1:11" ht="15">
      <c r="A31" s="105"/>
      <c r="B31" s="113"/>
      <c r="C31" s="107"/>
      <c r="D31" s="9">
        <v>2016</v>
      </c>
      <c r="E31" s="19">
        <f>F31+G31</f>
        <v>0</v>
      </c>
      <c r="F31" s="19">
        <v>0</v>
      </c>
      <c r="G31" s="26">
        <v>0</v>
      </c>
      <c r="H31" s="19"/>
      <c r="I31" s="19"/>
      <c r="J31" s="127"/>
      <c r="K31" s="110"/>
    </row>
    <row r="32" spans="1:11" ht="15">
      <c r="A32" s="105" t="s">
        <v>51</v>
      </c>
      <c r="B32" s="113" t="s">
        <v>111</v>
      </c>
      <c r="C32" s="107" t="s">
        <v>104</v>
      </c>
      <c r="D32" s="9" t="s">
        <v>28</v>
      </c>
      <c r="E32" s="19">
        <f>E36</f>
        <v>3460717</v>
      </c>
      <c r="F32" s="19">
        <f>F36</f>
        <v>3460717</v>
      </c>
      <c r="G32" s="26">
        <f>G36</f>
        <v>0</v>
      </c>
      <c r="H32" s="19"/>
      <c r="I32" s="19"/>
      <c r="J32" s="108"/>
      <c r="K32" s="129" t="s">
        <v>108</v>
      </c>
    </row>
    <row r="33" spans="1:11" ht="15">
      <c r="A33" s="105"/>
      <c r="B33" s="113"/>
      <c r="C33" s="107"/>
      <c r="D33" s="9">
        <v>2014</v>
      </c>
      <c r="E33" s="19">
        <f aca="true" t="shared" si="3" ref="E33:G35">E37</f>
        <v>1213398</v>
      </c>
      <c r="F33" s="19">
        <f t="shared" si="3"/>
        <v>1213398</v>
      </c>
      <c r="G33" s="26">
        <f>G37</f>
        <v>0</v>
      </c>
      <c r="H33" s="19"/>
      <c r="I33" s="19"/>
      <c r="J33" s="101"/>
      <c r="K33" s="129"/>
    </row>
    <row r="34" spans="1:11" ht="15">
      <c r="A34" s="105"/>
      <c r="B34" s="113"/>
      <c r="C34" s="107"/>
      <c r="D34" s="9">
        <v>2015</v>
      </c>
      <c r="E34" s="19">
        <f t="shared" si="3"/>
        <v>1152228</v>
      </c>
      <c r="F34" s="19">
        <f t="shared" si="3"/>
        <v>1152228</v>
      </c>
      <c r="G34" s="26">
        <f t="shared" si="3"/>
        <v>0</v>
      </c>
      <c r="H34" s="19"/>
      <c r="I34" s="19"/>
      <c r="J34" s="101"/>
      <c r="K34" s="129"/>
    </row>
    <row r="35" spans="1:11" ht="15">
      <c r="A35" s="105"/>
      <c r="B35" s="113"/>
      <c r="C35" s="107"/>
      <c r="D35" s="9">
        <v>2016</v>
      </c>
      <c r="E35" s="19">
        <f t="shared" si="3"/>
        <v>1095091</v>
      </c>
      <c r="F35" s="19">
        <f t="shared" si="3"/>
        <v>1095091</v>
      </c>
      <c r="G35" s="26">
        <f t="shared" si="3"/>
        <v>0</v>
      </c>
      <c r="H35" s="19"/>
      <c r="I35" s="19"/>
      <c r="J35" s="127"/>
      <c r="K35" s="129"/>
    </row>
    <row r="36" spans="1:11" ht="15">
      <c r="A36" s="105" t="s">
        <v>50</v>
      </c>
      <c r="B36" s="113" t="s">
        <v>115</v>
      </c>
      <c r="C36" s="107" t="s">
        <v>104</v>
      </c>
      <c r="D36" s="9" t="s">
        <v>28</v>
      </c>
      <c r="E36" s="19">
        <f>E37+E38+E39</f>
        <v>3460717</v>
      </c>
      <c r="F36" s="19">
        <f>F37+F38+F39</f>
        <v>3460717</v>
      </c>
      <c r="G36" s="26">
        <f>G37+G38+G39</f>
        <v>0</v>
      </c>
      <c r="H36" s="19"/>
      <c r="I36" s="19"/>
      <c r="J36" s="108" t="s">
        <v>150</v>
      </c>
      <c r="K36" s="109" t="s">
        <v>118</v>
      </c>
    </row>
    <row r="37" spans="1:11" ht="15">
      <c r="A37" s="105"/>
      <c r="B37" s="113"/>
      <c r="C37" s="107"/>
      <c r="D37" s="9">
        <v>2014</v>
      </c>
      <c r="E37" s="19">
        <f>F37+G37</f>
        <v>1213398</v>
      </c>
      <c r="F37" s="19">
        <f>1270951-57553</f>
        <v>1213398</v>
      </c>
      <c r="G37" s="26">
        <v>0</v>
      </c>
      <c r="H37" s="19"/>
      <c r="I37" s="19"/>
      <c r="J37" s="101"/>
      <c r="K37" s="110"/>
    </row>
    <row r="38" spans="1:11" ht="15">
      <c r="A38" s="105"/>
      <c r="B38" s="113"/>
      <c r="C38" s="107"/>
      <c r="D38" s="9">
        <v>2015</v>
      </c>
      <c r="E38" s="19">
        <f>F38+G38</f>
        <v>1152228</v>
      </c>
      <c r="F38" s="19">
        <f>1152728-500</f>
        <v>1152228</v>
      </c>
      <c r="G38" s="26">
        <v>0</v>
      </c>
      <c r="H38" s="19"/>
      <c r="I38" s="19"/>
      <c r="J38" s="101"/>
      <c r="K38" s="110"/>
    </row>
    <row r="39" spans="1:11" ht="15">
      <c r="A39" s="105"/>
      <c r="B39" s="113"/>
      <c r="C39" s="107"/>
      <c r="D39" s="9">
        <v>2016</v>
      </c>
      <c r="E39" s="19">
        <f>F39+G39</f>
        <v>1095091</v>
      </c>
      <c r="F39" s="19">
        <v>1095091</v>
      </c>
      <c r="G39" s="26">
        <v>0</v>
      </c>
      <c r="H39" s="19"/>
      <c r="I39" s="19"/>
      <c r="J39" s="127"/>
      <c r="K39" s="110"/>
    </row>
    <row r="40" spans="1:11" ht="15">
      <c r="A40" s="105" t="s">
        <v>75</v>
      </c>
      <c r="B40" s="113" t="s">
        <v>112</v>
      </c>
      <c r="C40" s="107" t="s">
        <v>104</v>
      </c>
      <c r="D40" s="9" t="s">
        <v>28</v>
      </c>
      <c r="E40" s="19">
        <f>E41+E42+E43</f>
        <v>1449310</v>
      </c>
      <c r="F40" s="19">
        <f>F41+F42+F43</f>
        <v>1449310</v>
      </c>
      <c r="G40" s="26">
        <f>G41+G42+G43</f>
        <v>0</v>
      </c>
      <c r="H40" s="19"/>
      <c r="I40" s="19"/>
      <c r="J40" s="108"/>
      <c r="K40" s="129" t="s">
        <v>108</v>
      </c>
    </row>
    <row r="41" spans="1:11" ht="15">
      <c r="A41" s="105"/>
      <c r="B41" s="113"/>
      <c r="C41" s="107"/>
      <c r="D41" s="9">
        <v>2014</v>
      </c>
      <c r="E41" s="19">
        <f>F41+G41</f>
        <v>508084</v>
      </c>
      <c r="F41" s="19">
        <f aca="true" t="shared" si="4" ref="F41:G43">F45</f>
        <v>508084</v>
      </c>
      <c r="G41" s="26">
        <f t="shared" si="4"/>
        <v>0</v>
      </c>
      <c r="H41" s="19"/>
      <c r="I41" s="19"/>
      <c r="J41" s="101"/>
      <c r="K41" s="129"/>
    </row>
    <row r="42" spans="1:11" ht="15">
      <c r="A42" s="105"/>
      <c r="B42" s="113"/>
      <c r="C42" s="107"/>
      <c r="D42" s="9">
        <v>2015</v>
      </c>
      <c r="E42" s="19">
        <f>F42+G42</f>
        <v>482680</v>
      </c>
      <c r="F42" s="19">
        <f t="shared" si="4"/>
        <v>482680</v>
      </c>
      <c r="G42" s="26">
        <f t="shared" si="4"/>
        <v>0</v>
      </c>
      <c r="H42" s="19"/>
      <c r="I42" s="19"/>
      <c r="J42" s="101"/>
      <c r="K42" s="129"/>
    </row>
    <row r="43" spans="1:11" ht="15">
      <c r="A43" s="105"/>
      <c r="B43" s="113"/>
      <c r="C43" s="107"/>
      <c r="D43" s="9">
        <v>2016</v>
      </c>
      <c r="E43" s="19">
        <f>F43+G43</f>
        <v>458546</v>
      </c>
      <c r="F43" s="19">
        <f t="shared" si="4"/>
        <v>458546</v>
      </c>
      <c r="G43" s="26">
        <f t="shared" si="4"/>
        <v>0</v>
      </c>
      <c r="H43" s="19"/>
      <c r="I43" s="19"/>
      <c r="J43" s="127"/>
      <c r="K43" s="129"/>
    </row>
    <row r="44" spans="1:11" ht="15" customHeight="1">
      <c r="A44" s="105" t="s">
        <v>62</v>
      </c>
      <c r="B44" s="113" t="s">
        <v>116</v>
      </c>
      <c r="C44" s="113" t="s">
        <v>104</v>
      </c>
      <c r="D44" s="9" t="s">
        <v>28</v>
      </c>
      <c r="E44" s="19">
        <f>E45+E46+E47</f>
        <v>1449310</v>
      </c>
      <c r="F44" s="19">
        <f>F45+F46+F47</f>
        <v>1449310</v>
      </c>
      <c r="G44" s="26">
        <f>G45+G46+G47</f>
        <v>0</v>
      </c>
      <c r="H44" s="19"/>
      <c r="I44" s="19"/>
      <c r="J44" s="108" t="s">
        <v>151</v>
      </c>
      <c r="K44" s="129" t="s">
        <v>118</v>
      </c>
    </row>
    <row r="45" spans="1:11" ht="15">
      <c r="A45" s="105"/>
      <c r="B45" s="113"/>
      <c r="C45" s="113"/>
      <c r="D45" s="9">
        <v>2014</v>
      </c>
      <c r="E45" s="19">
        <f>F45+G45</f>
        <v>508084</v>
      </c>
      <c r="F45" s="19">
        <f>518083.62+0.08+0.3-10000</f>
        <v>508084</v>
      </c>
      <c r="G45" s="26">
        <v>0</v>
      </c>
      <c r="H45" s="19"/>
      <c r="I45" s="19"/>
      <c r="J45" s="101"/>
      <c r="K45" s="129"/>
    </row>
    <row r="46" spans="1:11" ht="15">
      <c r="A46" s="105"/>
      <c r="B46" s="113"/>
      <c r="C46" s="113"/>
      <c r="D46" s="9">
        <v>2015</v>
      </c>
      <c r="E46" s="19">
        <f>F46+G46</f>
        <v>482680</v>
      </c>
      <c r="F46" s="19">
        <v>482680</v>
      </c>
      <c r="G46" s="26">
        <v>0</v>
      </c>
      <c r="H46" s="19"/>
      <c r="I46" s="19"/>
      <c r="J46" s="101"/>
      <c r="K46" s="129"/>
    </row>
    <row r="47" spans="1:11" ht="15">
      <c r="A47" s="131"/>
      <c r="B47" s="132"/>
      <c r="C47" s="132"/>
      <c r="D47" s="45">
        <v>2016</v>
      </c>
      <c r="E47" s="46">
        <f>F47+G47</f>
        <v>458546</v>
      </c>
      <c r="F47" s="46">
        <v>458546</v>
      </c>
      <c r="G47" s="46">
        <v>0</v>
      </c>
      <c r="H47" s="46"/>
      <c r="I47" s="46"/>
      <c r="J47" s="101"/>
      <c r="K47" s="109"/>
    </row>
    <row r="48" spans="1:11" ht="15">
      <c r="A48" s="105" t="s">
        <v>156</v>
      </c>
      <c r="B48" s="113" t="s">
        <v>157</v>
      </c>
      <c r="C48" s="107" t="s">
        <v>104</v>
      </c>
      <c r="D48" s="9" t="s">
        <v>28</v>
      </c>
      <c r="E48" s="19">
        <f>E49+E50+E51</f>
        <v>2771199.9499999997</v>
      </c>
      <c r="F48" s="19">
        <f>F49+F50+F51</f>
        <v>2771199.9499999997</v>
      </c>
      <c r="G48" s="26">
        <f>G49+G50+G51</f>
        <v>0</v>
      </c>
      <c r="H48" s="19"/>
      <c r="I48" s="19"/>
      <c r="J48" s="108"/>
      <c r="K48" s="129" t="s">
        <v>108</v>
      </c>
    </row>
    <row r="49" spans="1:11" ht="15">
      <c r="A49" s="105"/>
      <c r="B49" s="113"/>
      <c r="C49" s="107"/>
      <c r="D49" s="9">
        <v>2014</v>
      </c>
      <c r="E49" s="19">
        <f>F49+G49</f>
        <v>2771199.9499999997</v>
      </c>
      <c r="F49" s="19">
        <f aca="true" t="shared" si="5" ref="F49:G51">F53</f>
        <v>2771199.9499999997</v>
      </c>
      <c r="G49" s="26">
        <f t="shared" si="5"/>
        <v>0</v>
      </c>
      <c r="H49" s="19"/>
      <c r="I49" s="19"/>
      <c r="J49" s="101"/>
      <c r="K49" s="129"/>
    </row>
    <row r="50" spans="1:11" ht="15">
      <c r="A50" s="105"/>
      <c r="B50" s="113"/>
      <c r="C50" s="107"/>
      <c r="D50" s="9">
        <v>2015</v>
      </c>
      <c r="E50" s="19">
        <f>F50+G50</f>
        <v>0</v>
      </c>
      <c r="F50" s="19">
        <f t="shared" si="5"/>
        <v>0</v>
      </c>
      <c r="G50" s="26">
        <f t="shared" si="5"/>
        <v>0</v>
      </c>
      <c r="H50" s="19"/>
      <c r="I50" s="19"/>
      <c r="J50" s="101"/>
      <c r="K50" s="129"/>
    </row>
    <row r="51" spans="1:11" ht="15">
      <c r="A51" s="105"/>
      <c r="B51" s="113"/>
      <c r="C51" s="107"/>
      <c r="D51" s="9">
        <v>2016</v>
      </c>
      <c r="E51" s="19">
        <f>F51+G51</f>
        <v>0</v>
      </c>
      <c r="F51" s="19">
        <f t="shared" si="5"/>
        <v>0</v>
      </c>
      <c r="G51" s="26">
        <f t="shared" si="5"/>
        <v>0</v>
      </c>
      <c r="H51" s="19"/>
      <c r="I51" s="19"/>
      <c r="J51" s="127"/>
      <c r="K51" s="129"/>
    </row>
    <row r="52" spans="1:11" ht="15" customHeight="1">
      <c r="A52" s="105" t="s">
        <v>155</v>
      </c>
      <c r="B52" s="113" t="s">
        <v>158</v>
      </c>
      <c r="C52" s="113" t="s">
        <v>104</v>
      </c>
      <c r="D52" s="9" t="s">
        <v>28</v>
      </c>
      <c r="E52" s="19">
        <f>E53+E54+E55</f>
        <v>2771199.9499999997</v>
      </c>
      <c r="F52" s="19">
        <f>F53+F54+F55</f>
        <v>2771199.9499999997</v>
      </c>
      <c r="G52" s="26">
        <f>G53+G54+G55</f>
        <v>0</v>
      </c>
      <c r="H52" s="19"/>
      <c r="I52" s="19"/>
      <c r="J52" s="108" t="s">
        <v>160</v>
      </c>
      <c r="K52" s="129" t="s">
        <v>118</v>
      </c>
    </row>
    <row r="53" spans="1:11" ht="15">
      <c r="A53" s="105"/>
      <c r="B53" s="113"/>
      <c r="C53" s="113"/>
      <c r="D53" s="9">
        <v>2014</v>
      </c>
      <c r="E53" s="19">
        <f>F53+G53</f>
        <v>2771199.9499999997</v>
      </c>
      <c r="F53" s="19">
        <f>5800000-960701.16-1106272.12-961826.77</f>
        <v>2771199.9499999997</v>
      </c>
      <c r="G53" s="26">
        <v>0</v>
      </c>
      <c r="H53" s="19"/>
      <c r="I53" s="19"/>
      <c r="J53" s="101"/>
      <c r="K53" s="129"/>
    </row>
    <row r="54" spans="1:11" ht="15">
      <c r="A54" s="105"/>
      <c r="B54" s="113"/>
      <c r="C54" s="113"/>
      <c r="D54" s="9">
        <v>2015</v>
      </c>
      <c r="E54" s="19">
        <f>F54+G54</f>
        <v>0</v>
      </c>
      <c r="F54" s="19">
        <v>0</v>
      </c>
      <c r="G54" s="26">
        <v>0</v>
      </c>
      <c r="H54" s="19"/>
      <c r="I54" s="19"/>
      <c r="J54" s="101"/>
      <c r="K54" s="129"/>
    </row>
    <row r="55" spans="1:11" ht="15.75" thickBot="1">
      <c r="A55" s="119"/>
      <c r="B55" s="120"/>
      <c r="C55" s="120"/>
      <c r="D55" s="20">
        <v>2016</v>
      </c>
      <c r="E55" s="21">
        <f>F55+G55</f>
        <v>0</v>
      </c>
      <c r="F55" s="21">
        <v>0</v>
      </c>
      <c r="G55" s="21">
        <v>0</v>
      </c>
      <c r="H55" s="21"/>
      <c r="I55" s="21"/>
      <c r="J55" s="130"/>
      <c r="K55" s="133"/>
    </row>
  </sheetData>
  <sheetProtection/>
  <mergeCells count="68">
    <mergeCell ref="I1:K1"/>
    <mergeCell ref="K52:K55"/>
    <mergeCell ref="A48:A51"/>
    <mergeCell ref="B48:B51"/>
    <mergeCell ref="C48:C51"/>
    <mergeCell ref="J48:J51"/>
    <mergeCell ref="K48:K51"/>
    <mergeCell ref="A52:A55"/>
    <mergeCell ref="B52:B55"/>
    <mergeCell ref="C52:C55"/>
    <mergeCell ref="C36:C39"/>
    <mergeCell ref="J36:J39"/>
    <mergeCell ref="J52:J55"/>
    <mergeCell ref="K44:K47"/>
    <mergeCell ref="A44:A47"/>
    <mergeCell ref="B44:B47"/>
    <mergeCell ref="C44:C47"/>
    <mergeCell ref="J44:J47"/>
    <mergeCell ref="C24:C27"/>
    <mergeCell ref="J24:J27"/>
    <mergeCell ref="K36:K39"/>
    <mergeCell ref="A40:A43"/>
    <mergeCell ref="B40:B43"/>
    <mergeCell ref="C40:C43"/>
    <mergeCell ref="J40:J43"/>
    <mergeCell ref="K40:K43"/>
    <mergeCell ref="A36:A39"/>
    <mergeCell ref="B36:B39"/>
    <mergeCell ref="C16:C19"/>
    <mergeCell ref="J16:J19"/>
    <mergeCell ref="K24:K27"/>
    <mergeCell ref="A32:A35"/>
    <mergeCell ref="B32:B35"/>
    <mergeCell ref="C32:C35"/>
    <mergeCell ref="J32:J35"/>
    <mergeCell ref="K32:K35"/>
    <mergeCell ref="A24:A27"/>
    <mergeCell ref="B24:B27"/>
    <mergeCell ref="C8:C11"/>
    <mergeCell ref="J8:J11"/>
    <mergeCell ref="K16:K19"/>
    <mergeCell ref="A20:A23"/>
    <mergeCell ref="B20:B23"/>
    <mergeCell ref="C20:C23"/>
    <mergeCell ref="J20:J23"/>
    <mergeCell ref="K20:K23"/>
    <mergeCell ref="A16:A19"/>
    <mergeCell ref="B16:B19"/>
    <mergeCell ref="J6:J7"/>
    <mergeCell ref="K6:K7"/>
    <mergeCell ref="K8:K11"/>
    <mergeCell ref="A12:A15"/>
    <mergeCell ref="B12:B15"/>
    <mergeCell ref="C12:C15"/>
    <mergeCell ref="J12:J15"/>
    <mergeCell ref="K12:K15"/>
    <mergeCell ref="A8:A11"/>
    <mergeCell ref="B8:B11"/>
    <mergeCell ref="K28:K31"/>
    <mergeCell ref="A28:A31"/>
    <mergeCell ref="B28:B31"/>
    <mergeCell ref="C28:C31"/>
    <mergeCell ref="J28:J31"/>
    <mergeCell ref="A4:K4"/>
    <mergeCell ref="A6:A7"/>
    <mergeCell ref="B6:B7"/>
    <mergeCell ref="C6:C7"/>
    <mergeCell ref="D6:I6"/>
  </mergeCell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B1:Q17"/>
  <sheetViews>
    <sheetView view="pageBreakPreview" zoomScaleSheetLayoutView="100" zoomScalePageLayoutView="0" workbookViewId="0" topLeftCell="A1">
      <selection activeCell="M1" sqref="M1:O1"/>
    </sheetView>
  </sheetViews>
  <sheetFormatPr defaultColWidth="9.140625" defaultRowHeight="15"/>
  <cols>
    <col min="1" max="1" width="2.7109375" style="0" customWidth="1"/>
    <col min="3" max="3" width="24.7109375" style="0" customWidth="1"/>
    <col min="5" max="6" width="9.7109375" style="0" bestFit="1" customWidth="1"/>
    <col min="8" max="8" width="9.7109375" style="0" bestFit="1" customWidth="1"/>
    <col min="10" max="10" width="9.7109375" style="0" bestFit="1" customWidth="1"/>
    <col min="12" max="12" width="9.7109375" style="0" bestFit="1" customWidth="1"/>
    <col min="14" max="14" width="14.8515625" style="0" customWidth="1"/>
    <col min="15" max="15" width="19.00390625" style="0" customWidth="1"/>
  </cols>
  <sheetData>
    <row r="1" spans="13:15" ht="73.5" customHeight="1">
      <c r="M1" s="92" t="s">
        <v>241</v>
      </c>
      <c r="N1" s="92"/>
      <c r="O1" s="92"/>
    </row>
    <row r="2" spans="10:17" ht="15.75">
      <c r="J2" s="135" t="s">
        <v>167</v>
      </c>
      <c r="K2" s="135"/>
      <c r="L2" s="135"/>
      <c r="M2" s="135"/>
      <c r="N2" s="135"/>
      <c r="O2" s="135"/>
      <c r="P2" s="22"/>
      <c r="Q2" s="22"/>
    </row>
    <row r="3" spans="2:15" ht="40.5" customHeight="1">
      <c r="B3" s="136" t="s">
        <v>18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5">
      <c r="B4" s="91" t="s">
        <v>37</v>
      </c>
      <c r="C4" s="91" t="s">
        <v>48</v>
      </c>
      <c r="D4" s="91" t="s">
        <v>38</v>
      </c>
      <c r="E4" s="91" t="s">
        <v>45</v>
      </c>
      <c r="F4" s="91"/>
      <c r="G4" s="91"/>
      <c r="H4" s="91"/>
      <c r="I4" s="91"/>
      <c r="J4" s="91"/>
      <c r="K4" s="91"/>
      <c r="L4" s="91"/>
      <c r="M4" s="91"/>
      <c r="N4" s="96" t="s">
        <v>41</v>
      </c>
      <c r="O4" s="91" t="s">
        <v>52</v>
      </c>
    </row>
    <row r="5" spans="2:15" ht="15">
      <c r="B5" s="91"/>
      <c r="C5" s="91"/>
      <c r="D5" s="91"/>
      <c r="E5" s="5">
        <v>2012</v>
      </c>
      <c r="F5" s="93">
        <v>2013</v>
      </c>
      <c r="G5" s="94"/>
      <c r="H5" s="95">
        <v>2014</v>
      </c>
      <c r="I5" s="95"/>
      <c r="J5" s="95">
        <v>2015</v>
      </c>
      <c r="K5" s="95"/>
      <c r="L5" s="95">
        <v>2016</v>
      </c>
      <c r="M5" s="95"/>
      <c r="N5" s="97"/>
      <c r="O5" s="91"/>
    </row>
    <row r="6" spans="2:15" ht="23.25" customHeight="1">
      <c r="B6" s="91"/>
      <c r="C6" s="91"/>
      <c r="D6" s="91"/>
      <c r="E6" s="5" t="s">
        <v>39</v>
      </c>
      <c r="F6" s="5" t="s">
        <v>40</v>
      </c>
      <c r="G6" s="5" t="s">
        <v>39</v>
      </c>
      <c r="H6" s="5" t="s">
        <v>40</v>
      </c>
      <c r="I6" s="5" t="s">
        <v>39</v>
      </c>
      <c r="J6" s="5" t="s">
        <v>40</v>
      </c>
      <c r="K6" s="5" t="s">
        <v>39</v>
      </c>
      <c r="L6" s="5" t="s">
        <v>40</v>
      </c>
      <c r="M6" s="5" t="s">
        <v>39</v>
      </c>
      <c r="N6" s="98"/>
      <c r="O6" s="91"/>
    </row>
    <row r="7" spans="2:15" ht="15">
      <c r="B7" s="5"/>
      <c r="C7" s="87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2:15" ht="15">
      <c r="B8" s="5" t="s">
        <v>46</v>
      </c>
      <c r="C8" s="87" t="s">
        <v>64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2:15" ht="57" customHeight="1">
      <c r="B9" s="5" t="s">
        <v>29</v>
      </c>
      <c r="C9" s="6" t="s">
        <v>138</v>
      </c>
      <c r="D9" s="17" t="s">
        <v>69</v>
      </c>
      <c r="E9" s="5">
        <v>50</v>
      </c>
      <c r="F9" s="5">
        <v>57</v>
      </c>
      <c r="G9" s="5">
        <v>57</v>
      </c>
      <c r="H9" s="5">
        <v>62</v>
      </c>
      <c r="I9" s="5"/>
      <c r="J9" s="5">
        <v>65</v>
      </c>
      <c r="K9" s="5"/>
      <c r="L9" s="5">
        <v>70</v>
      </c>
      <c r="M9" s="5"/>
      <c r="N9" s="8" t="s">
        <v>107</v>
      </c>
      <c r="O9" s="8" t="s">
        <v>106</v>
      </c>
    </row>
    <row r="10" spans="2:15" ht="15">
      <c r="B10" s="5" t="s">
        <v>47</v>
      </c>
      <c r="C10" s="87" t="s">
        <v>49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2:15" ht="15">
      <c r="B11" s="5" t="s">
        <v>34</v>
      </c>
      <c r="C11" s="134" t="s">
        <v>19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2:15" ht="93.75" customHeight="1">
      <c r="B12" s="5" t="s">
        <v>42</v>
      </c>
      <c r="C12" s="8" t="s">
        <v>20</v>
      </c>
      <c r="D12" s="16" t="s">
        <v>65</v>
      </c>
      <c r="E12" s="35">
        <v>56150</v>
      </c>
      <c r="F12" s="35">
        <v>56150</v>
      </c>
      <c r="G12" s="35">
        <v>56150</v>
      </c>
      <c r="H12" s="35">
        <v>56150</v>
      </c>
      <c r="I12" s="35"/>
      <c r="J12" s="35">
        <v>56150</v>
      </c>
      <c r="K12" s="35"/>
      <c r="L12" s="35">
        <v>56150</v>
      </c>
      <c r="M12" s="16"/>
      <c r="N12" s="8" t="s">
        <v>107</v>
      </c>
      <c r="O12" s="8" t="s">
        <v>106</v>
      </c>
    </row>
    <row r="13" spans="2:15" ht="102" customHeight="1">
      <c r="B13" s="5" t="s">
        <v>43</v>
      </c>
      <c r="C13" s="8" t="s">
        <v>70</v>
      </c>
      <c r="D13" s="16" t="s">
        <v>71</v>
      </c>
      <c r="E13" s="35">
        <v>147105.89</v>
      </c>
      <c r="F13" s="35">
        <v>147105.89</v>
      </c>
      <c r="G13" s="35">
        <v>147105.89</v>
      </c>
      <c r="H13" s="35">
        <v>147105.89</v>
      </c>
      <c r="I13" s="35"/>
      <c r="J13" s="35">
        <v>147105.89</v>
      </c>
      <c r="K13" s="35"/>
      <c r="L13" s="35">
        <v>147105.89</v>
      </c>
      <c r="M13" s="16"/>
      <c r="N13" s="8" t="s">
        <v>107</v>
      </c>
      <c r="O13" s="8" t="s">
        <v>106</v>
      </c>
    </row>
    <row r="14" spans="2:15" ht="59.25" customHeight="1">
      <c r="B14" s="5" t="s">
        <v>66</v>
      </c>
      <c r="C14" s="8" t="s">
        <v>72</v>
      </c>
      <c r="D14" s="16" t="s">
        <v>61</v>
      </c>
      <c r="E14" s="16">
        <v>2</v>
      </c>
      <c r="F14" s="16">
        <v>2</v>
      </c>
      <c r="G14" s="16">
        <v>2</v>
      </c>
      <c r="H14" s="16">
        <v>2</v>
      </c>
      <c r="I14" s="16"/>
      <c r="J14" s="16">
        <v>2</v>
      </c>
      <c r="K14" s="16"/>
      <c r="L14" s="16">
        <v>2</v>
      </c>
      <c r="M14" s="16"/>
      <c r="N14" s="8" t="s">
        <v>107</v>
      </c>
      <c r="O14" s="8" t="s">
        <v>106</v>
      </c>
    </row>
    <row r="15" spans="2:15" ht="15">
      <c r="B15" s="39" t="s">
        <v>36</v>
      </c>
      <c r="C15" s="134" t="s">
        <v>21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</row>
    <row r="16" spans="2:15" ht="49.5" customHeight="1">
      <c r="B16" s="5" t="s">
        <v>53</v>
      </c>
      <c r="C16" s="8" t="s">
        <v>73</v>
      </c>
      <c r="D16" s="16" t="s">
        <v>61</v>
      </c>
      <c r="E16" s="16">
        <v>3</v>
      </c>
      <c r="F16" s="16">
        <v>3</v>
      </c>
      <c r="G16" s="16">
        <v>3</v>
      </c>
      <c r="H16" s="16">
        <v>3</v>
      </c>
      <c r="I16" s="16"/>
      <c r="J16" s="16">
        <v>3</v>
      </c>
      <c r="K16" s="16"/>
      <c r="L16" s="16">
        <v>3</v>
      </c>
      <c r="M16" s="16"/>
      <c r="N16" s="8" t="s">
        <v>107</v>
      </c>
      <c r="O16" s="8" t="s">
        <v>106</v>
      </c>
    </row>
    <row r="17" spans="2:15" ht="50.25" customHeight="1">
      <c r="B17" s="5" t="s">
        <v>67</v>
      </c>
      <c r="C17" s="8" t="s">
        <v>74</v>
      </c>
      <c r="D17" s="16" t="s">
        <v>61</v>
      </c>
      <c r="E17" s="31">
        <v>425</v>
      </c>
      <c r="F17" s="31">
        <v>300</v>
      </c>
      <c r="G17" s="16">
        <v>300</v>
      </c>
      <c r="H17" s="31">
        <v>422</v>
      </c>
      <c r="I17" s="16"/>
      <c r="J17" s="16">
        <v>300</v>
      </c>
      <c r="K17" s="16"/>
      <c r="L17" s="16">
        <v>300</v>
      </c>
      <c r="M17" s="16"/>
      <c r="N17" s="8" t="s">
        <v>107</v>
      </c>
      <c r="O17" s="8" t="s">
        <v>106</v>
      </c>
    </row>
  </sheetData>
  <sheetProtection/>
  <mergeCells count="18">
    <mergeCell ref="M1:O1"/>
    <mergeCell ref="C11:O11"/>
    <mergeCell ref="C15:O15"/>
    <mergeCell ref="J2:O2"/>
    <mergeCell ref="L5:M5"/>
    <mergeCell ref="C7:O7"/>
    <mergeCell ref="C8:O8"/>
    <mergeCell ref="C10:O10"/>
    <mergeCell ref="B3:O3"/>
    <mergeCell ref="B4:B6"/>
    <mergeCell ref="C4:C6"/>
    <mergeCell ref="D4:D6"/>
    <mergeCell ref="E4:M4"/>
    <mergeCell ref="N4:N6"/>
    <mergeCell ref="O4:O6"/>
    <mergeCell ref="F5:G5"/>
    <mergeCell ref="H5:I5"/>
    <mergeCell ref="J5:K5"/>
  </mergeCells>
  <printOptions/>
  <pageMargins left="0.75" right="0.75" top="0.47" bottom="0.5" header="0.49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O316"/>
  <sheetViews>
    <sheetView view="pageBreakPreview" zoomScaleSheetLayoutView="100" zoomScalePageLayoutView="0" workbookViewId="0" topLeftCell="A1">
      <selection activeCell="I1" sqref="I1:K1"/>
    </sheetView>
  </sheetViews>
  <sheetFormatPr defaultColWidth="9.140625" defaultRowHeight="15"/>
  <cols>
    <col min="1" max="1" width="9.140625" style="47" customWidth="1"/>
    <col min="2" max="2" width="32.7109375" style="47" customWidth="1"/>
    <col min="3" max="4" width="9.140625" style="47" customWidth="1"/>
    <col min="5" max="6" width="15.421875" style="47" customWidth="1"/>
    <col min="7" max="7" width="13.7109375" style="47" customWidth="1"/>
    <col min="8" max="9" width="12.421875" style="47" customWidth="1"/>
    <col min="10" max="10" width="22.8515625" style="47" customWidth="1"/>
    <col min="11" max="11" width="17.8515625" style="47" customWidth="1"/>
    <col min="12" max="12" width="26.140625" style="47" customWidth="1"/>
    <col min="13" max="13" width="19.00390625" style="47" customWidth="1"/>
    <col min="14" max="16384" width="9.140625" style="47" customWidth="1"/>
  </cols>
  <sheetData>
    <row r="1" spans="9:11" ht="67.5" customHeight="1">
      <c r="I1" s="92" t="s">
        <v>235</v>
      </c>
      <c r="J1" s="92"/>
      <c r="K1" s="92"/>
    </row>
    <row r="2" spans="1:11" ht="15.75">
      <c r="A2" s="37"/>
      <c r="B2" s="37"/>
      <c r="C2" s="37"/>
      <c r="D2" s="37"/>
      <c r="E2" s="37"/>
      <c r="F2" s="37"/>
      <c r="G2" s="48"/>
      <c r="H2" s="37"/>
      <c r="I2" s="37"/>
      <c r="J2" s="49"/>
      <c r="K2" s="49" t="s">
        <v>168</v>
      </c>
    </row>
    <row r="3" spans="1:11" ht="15.75">
      <c r="A3" s="37"/>
      <c r="B3" s="37"/>
      <c r="C3" s="37"/>
      <c r="D3" s="37"/>
      <c r="E3" s="37"/>
      <c r="F3" s="15"/>
      <c r="G3" s="48"/>
      <c r="H3" s="37"/>
      <c r="I3" s="37"/>
      <c r="J3" s="37"/>
      <c r="K3" s="50"/>
    </row>
    <row r="4" spans="1:11" ht="15.75" customHeight="1">
      <c r="A4" s="165" t="s">
        <v>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7:11" ht="15.75" thickBot="1">
      <c r="G5" s="51"/>
      <c r="K5" s="52"/>
    </row>
    <row r="6" spans="1:11" ht="15" customHeight="1">
      <c r="A6" s="166" t="s">
        <v>22</v>
      </c>
      <c r="B6" s="100" t="s">
        <v>56</v>
      </c>
      <c r="C6" s="100" t="s">
        <v>35</v>
      </c>
      <c r="D6" s="167" t="s">
        <v>59</v>
      </c>
      <c r="E6" s="168"/>
      <c r="F6" s="168"/>
      <c r="G6" s="168"/>
      <c r="H6" s="168"/>
      <c r="I6" s="169"/>
      <c r="J6" s="100" t="s">
        <v>44</v>
      </c>
      <c r="K6" s="170" t="s">
        <v>31</v>
      </c>
    </row>
    <row r="7" spans="1:11" ht="22.5">
      <c r="A7" s="146"/>
      <c r="B7" s="127"/>
      <c r="C7" s="127"/>
      <c r="D7" s="9" t="s">
        <v>23</v>
      </c>
      <c r="E7" s="9" t="s">
        <v>28</v>
      </c>
      <c r="F7" s="9" t="s">
        <v>26</v>
      </c>
      <c r="G7" s="9" t="s">
        <v>24</v>
      </c>
      <c r="H7" s="9" t="s">
        <v>25</v>
      </c>
      <c r="I7" s="9" t="s">
        <v>27</v>
      </c>
      <c r="J7" s="127"/>
      <c r="K7" s="171"/>
    </row>
    <row r="8" spans="1:12" ht="21" customHeight="1">
      <c r="A8" s="131"/>
      <c r="B8" s="142" t="s">
        <v>169</v>
      </c>
      <c r="C8" s="108" t="s">
        <v>104</v>
      </c>
      <c r="D8" s="9" t="s">
        <v>28</v>
      </c>
      <c r="E8" s="19">
        <f>E9+E10+E11</f>
        <v>85177747.12</v>
      </c>
      <c r="F8" s="19">
        <f>F9+F10+F11</f>
        <v>85177747.12</v>
      </c>
      <c r="G8" s="19">
        <f>G9+G10+G11</f>
        <v>0</v>
      </c>
      <c r="H8" s="19">
        <f>H9+H10+H11</f>
        <v>0</v>
      </c>
      <c r="I8" s="19">
        <f>I9+I10+I11</f>
        <v>0</v>
      </c>
      <c r="J8" s="159"/>
      <c r="K8" s="162"/>
      <c r="L8" s="55">
        <f>E8-F8</f>
        <v>0</v>
      </c>
    </row>
    <row r="9" spans="1:12" ht="21" customHeight="1">
      <c r="A9" s="145"/>
      <c r="B9" s="143"/>
      <c r="C9" s="101"/>
      <c r="D9" s="9">
        <v>2014</v>
      </c>
      <c r="E9" s="19">
        <f aca="true" t="shared" si="0" ref="E9:I11">E13+E106</f>
        <v>33671995</v>
      </c>
      <c r="F9" s="19">
        <f t="shared" si="0"/>
        <v>33671995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60"/>
      <c r="K9" s="163"/>
      <c r="L9" s="55">
        <f aca="true" t="shared" si="1" ref="L9:L72">E9-F9</f>
        <v>0</v>
      </c>
    </row>
    <row r="10" spans="1:12" ht="21" customHeight="1">
      <c r="A10" s="145"/>
      <c r="B10" s="143"/>
      <c r="C10" s="101"/>
      <c r="D10" s="9">
        <v>2015</v>
      </c>
      <c r="E10" s="19">
        <f t="shared" si="0"/>
        <v>29626424.12</v>
      </c>
      <c r="F10" s="19">
        <f t="shared" si="0"/>
        <v>29626424.12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60"/>
      <c r="K10" s="163"/>
      <c r="L10" s="55">
        <f t="shared" si="1"/>
        <v>0</v>
      </c>
    </row>
    <row r="11" spans="1:12" ht="21" customHeight="1">
      <c r="A11" s="146"/>
      <c r="B11" s="144"/>
      <c r="C11" s="127"/>
      <c r="D11" s="9">
        <v>2016</v>
      </c>
      <c r="E11" s="19">
        <f t="shared" si="0"/>
        <v>21879328</v>
      </c>
      <c r="F11" s="19">
        <f t="shared" si="0"/>
        <v>21879328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61"/>
      <c r="K11" s="164"/>
      <c r="L11" s="55">
        <f t="shared" si="1"/>
        <v>0</v>
      </c>
    </row>
    <row r="12" spans="1:12" ht="18" customHeight="1">
      <c r="A12" s="131" t="s">
        <v>4</v>
      </c>
      <c r="B12" s="142" t="s">
        <v>5</v>
      </c>
      <c r="C12" s="108" t="s">
        <v>104</v>
      </c>
      <c r="D12" s="9" t="s">
        <v>28</v>
      </c>
      <c r="E12" s="19">
        <f>E13+E14+E15</f>
        <v>61573463.050000004</v>
      </c>
      <c r="F12" s="19">
        <f>F13+F14+F15</f>
        <v>61573463.05</v>
      </c>
      <c r="G12" s="19">
        <f>G13+G14+G15</f>
        <v>0</v>
      </c>
      <c r="H12" s="19">
        <f>H13+H14+H15</f>
        <v>0</v>
      </c>
      <c r="I12" s="19">
        <f>I13+I14+I15</f>
        <v>0</v>
      </c>
      <c r="J12" s="67"/>
      <c r="K12" s="68"/>
      <c r="L12" s="55">
        <f t="shared" si="1"/>
        <v>0</v>
      </c>
    </row>
    <row r="13" spans="1:12" ht="18" customHeight="1">
      <c r="A13" s="145"/>
      <c r="B13" s="143"/>
      <c r="C13" s="101"/>
      <c r="D13" s="9">
        <v>2014</v>
      </c>
      <c r="E13" s="19">
        <f aca="true" t="shared" si="2" ref="E13:I15">E17+E41+E94</f>
        <v>25298832.930000003</v>
      </c>
      <c r="F13" s="19">
        <f t="shared" si="2"/>
        <v>25298832.93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69"/>
      <c r="K13" s="70"/>
      <c r="L13" s="55">
        <f t="shared" si="1"/>
        <v>0</v>
      </c>
    </row>
    <row r="14" spans="1:15" ht="18" customHeight="1">
      <c r="A14" s="145"/>
      <c r="B14" s="143"/>
      <c r="C14" s="101"/>
      <c r="D14" s="9">
        <v>2015</v>
      </c>
      <c r="E14" s="19">
        <f t="shared" si="2"/>
        <v>21935863.12</v>
      </c>
      <c r="F14" s="19">
        <f t="shared" si="2"/>
        <v>21935863.12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69"/>
      <c r="K14" s="70"/>
      <c r="L14" s="55">
        <f t="shared" si="1"/>
        <v>0</v>
      </c>
      <c r="M14" s="53"/>
      <c r="N14" s="53"/>
      <c r="O14" s="53"/>
    </row>
    <row r="15" spans="1:15" ht="18" customHeight="1">
      <c r="A15" s="146"/>
      <c r="B15" s="144"/>
      <c r="C15" s="127"/>
      <c r="D15" s="9">
        <v>2016</v>
      </c>
      <c r="E15" s="19">
        <f t="shared" si="2"/>
        <v>14338767</v>
      </c>
      <c r="F15" s="19">
        <f t="shared" si="2"/>
        <v>14338767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69"/>
      <c r="K15" s="70"/>
      <c r="L15" s="55">
        <f t="shared" si="1"/>
        <v>0</v>
      </c>
      <c r="M15" s="53"/>
      <c r="N15" s="53"/>
      <c r="O15" s="53"/>
    </row>
    <row r="16" spans="1:15" ht="20.25" customHeight="1">
      <c r="A16" s="156" t="s">
        <v>29</v>
      </c>
      <c r="B16" s="132" t="s">
        <v>6</v>
      </c>
      <c r="C16" s="108" t="s">
        <v>104</v>
      </c>
      <c r="D16" s="9" t="s">
        <v>28</v>
      </c>
      <c r="E16" s="19">
        <f>E17+E18+E19</f>
        <v>33690567.010000005</v>
      </c>
      <c r="F16" s="19">
        <f>F17+F18+F19</f>
        <v>33690567.01</v>
      </c>
      <c r="G16" s="19">
        <f>G17+G18+G19</f>
        <v>0</v>
      </c>
      <c r="H16" s="19">
        <f>H17+H18+H19</f>
        <v>0</v>
      </c>
      <c r="I16" s="19">
        <f>I17+I18+I19</f>
        <v>0</v>
      </c>
      <c r="J16" s="142" t="s">
        <v>7</v>
      </c>
      <c r="K16" s="116" t="s">
        <v>8</v>
      </c>
      <c r="L16" s="55">
        <f t="shared" si="1"/>
        <v>0</v>
      </c>
      <c r="M16" s="54"/>
      <c r="N16" s="53"/>
      <c r="O16" s="53"/>
    </row>
    <row r="17" spans="1:15" ht="20.25" customHeight="1">
      <c r="A17" s="157"/>
      <c r="B17" s="140"/>
      <c r="C17" s="101"/>
      <c r="D17" s="9">
        <v>2014</v>
      </c>
      <c r="E17" s="19">
        <f>E21+E25+E29+E33+E37</f>
        <v>12140353.010000002</v>
      </c>
      <c r="F17" s="19">
        <f>F25+F29+F37+F33</f>
        <v>12140353.01</v>
      </c>
      <c r="G17" s="19">
        <f aca="true" t="shared" si="3" ref="G17:I18">G21+G25+G29+G33</f>
        <v>0</v>
      </c>
      <c r="H17" s="19">
        <f t="shared" si="3"/>
        <v>0</v>
      </c>
      <c r="I17" s="19">
        <f t="shared" si="3"/>
        <v>0</v>
      </c>
      <c r="J17" s="143"/>
      <c r="K17" s="118"/>
      <c r="L17" s="55">
        <f t="shared" si="1"/>
        <v>0</v>
      </c>
      <c r="M17" s="54"/>
      <c r="N17" s="53"/>
      <c r="O17" s="53"/>
    </row>
    <row r="18" spans="1:15" ht="20.25" customHeight="1">
      <c r="A18" s="157"/>
      <c r="B18" s="140"/>
      <c r="C18" s="101"/>
      <c r="D18" s="9">
        <v>2015</v>
      </c>
      <c r="E18" s="19">
        <f>E22+E26+E30+E34+E38</f>
        <v>10775107</v>
      </c>
      <c r="F18" s="19">
        <f>F26+F30+F38</f>
        <v>10775107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43"/>
      <c r="K18" s="118"/>
      <c r="L18" s="55">
        <f t="shared" si="1"/>
        <v>0</v>
      </c>
      <c r="M18" s="54"/>
      <c r="N18" s="53"/>
      <c r="O18" s="53"/>
    </row>
    <row r="19" spans="1:15" ht="20.25" customHeight="1">
      <c r="A19" s="158"/>
      <c r="B19" s="141"/>
      <c r="C19" s="127"/>
      <c r="D19" s="9">
        <v>2016</v>
      </c>
      <c r="E19" s="19">
        <f>E23+E27+E31+E35+E39</f>
        <v>10775107</v>
      </c>
      <c r="F19" s="19">
        <f>F27+F31+F39</f>
        <v>10775107</v>
      </c>
      <c r="G19" s="19">
        <f>G23+G31+G27+G35</f>
        <v>0</v>
      </c>
      <c r="H19" s="19">
        <f>H23+H31+H27+H35</f>
        <v>0</v>
      </c>
      <c r="I19" s="19">
        <f>I23+I31+I27+I35</f>
        <v>0</v>
      </c>
      <c r="J19" s="144"/>
      <c r="K19" s="138"/>
      <c r="L19" s="55">
        <f t="shared" si="1"/>
        <v>0</v>
      </c>
      <c r="M19" s="54"/>
      <c r="N19" s="53"/>
      <c r="O19" s="53"/>
    </row>
    <row r="20" spans="1:15" ht="15" customHeight="1" hidden="1">
      <c r="A20" s="153"/>
      <c r="B20" s="132" t="s">
        <v>76</v>
      </c>
      <c r="C20" s="108" t="s">
        <v>104</v>
      </c>
      <c r="D20" s="9" t="s">
        <v>28</v>
      </c>
      <c r="E20" s="19">
        <f aca="true" t="shared" si="4" ref="E20:E39">F20+G20</f>
        <v>0</v>
      </c>
      <c r="F20" s="19">
        <f>F21+F22+F23</f>
        <v>0</v>
      </c>
      <c r="G20" s="19">
        <f>G21+G22+G23</f>
        <v>0</v>
      </c>
      <c r="H20" s="19">
        <f>SUM(H21:H23)</f>
        <v>0</v>
      </c>
      <c r="I20" s="19">
        <f>SUM(I21:I23)</f>
        <v>0</v>
      </c>
      <c r="J20" s="108" t="s">
        <v>91</v>
      </c>
      <c r="K20" s="116"/>
      <c r="L20" s="55">
        <f t="shared" si="1"/>
        <v>0</v>
      </c>
      <c r="M20" s="53"/>
      <c r="N20" s="53"/>
      <c r="O20" s="53"/>
    </row>
    <row r="21" spans="1:15" ht="15" hidden="1">
      <c r="A21" s="154"/>
      <c r="B21" s="140"/>
      <c r="C21" s="101"/>
      <c r="D21" s="9">
        <v>2014</v>
      </c>
      <c r="E21" s="19">
        <f t="shared" si="4"/>
        <v>0</v>
      </c>
      <c r="F21" s="19"/>
      <c r="G21" s="19">
        <v>0</v>
      </c>
      <c r="H21" s="19">
        <v>0</v>
      </c>
      <c r="I21" s="19">
        <v>0</v>
      </c>
      <c r="J21" s="101"/>
      <c r="K21" s="118"/>
      <c r="L21" s="55">
        <f t="shared" si="1"/>
        <v>0</v>
      </c>
      <c r="M21" s="53"/>
      <c r="N21" s="53"/>
      <c r="O21" s="53"/>
    </row>
    <row r="22" spans="1:15" ht="15" hidden="1">
      <c r="A22" s="154"/>
      <c r="B22" s="140"/>
      <c r="C22" s="101"/>
      <c r="D22" s="9">
        <v>2015</v>
      </c>
      <c r="E22" s="19">
        <f t="shared" si="4"/>
        <v>0</v>
      </c>
      <c r="F22" s="19"/>
      <c r="G22" s="19">
        <v>0</v>
      </c>
      <c r="H22" s="19">
        <v>0</v>
      </c>
      <c r="I22" s="19">
        <v>0</v>
      </c>
      <c r="J22" s="101"/>
      <c r="K22" s="118"/>
      <c r="L22" s="55">
        <f t="shared" si="1"/>
        <v>0</v>
      </c>
      <c r="M22" s="53"/>
      <c r="N22" s="53"/>
      <c r="O22" s="53"/>
    </row>
    <row r="23" spans="1:15" ht="15" hidden="1">
      <c r="A23" s="155"/>
      <c r="B23" s="141"/>
      <c r="C23" s="127"/>
      <c r="D23" s="9">
        <v>2016</v>
      </c>
      <c r="E23" s="19">
        <f t="shared" si="4"/>
        <v>0</v>
      </c>
      <c r="F23" s="19"/>
      <c r="G23" s="19">
        <v>0</v>
      </c>
      <c r="H23" s="19">
        <v>0</v>
      </c>
      <c r="I23" s="19">
        <v>0</v>
      </c>
      <c r="J23" s="127"/>
      <c r="K23" s="138"/>
      <c r="L23" s="55">
        <f t="shared" si="1"/>
        <v>0</v>
      </c>
      <c r="M23" s="53"/>
      <c r="N23" s="53"/>
      <c r="O23" s="53"/>
    </row>
    <row r="24" spans="1:15" ht="15" customHeight="1" hidden="1">
      <c r="A24" s="153"/>
      <c r="B24" s="132" t="s">
        <v>77</v>
      </c>
      <c r="C24" s="108" t="s">
        <v>104</v>
      </c>
      <c r="D24" s="9" t="s">
        <v>28</v>
      </c>
      <c r="E24" s="19">
        <f t="shared" si="4"/>
        <v>6192238.62</v>
      </c>
      <c r="F24" s="19">
        <f>F25+F26+F27</f>
        <v>6192238.62</v>
      </c>
      <c r="G24" s="19">
        <f>G25+G26+G27</f>
        <v>0</v>
      </c>
      <c r="H24" s="19">
        <f>H25+H26+H27</f>
        <v>0</v>
      </c>
      <c r="I24" s="19">
        <f>I25+I26+I27</f>
        <v>0</v>
      </c>
      <c r="J24" s="108" t="s">
        <v>92</v>
      </c>
      <c r="K24" s="116" t="s">
        <v>215</v>
      </c>
      <c r="L24" s="55">
        <f t="shared" si="1"/>
        <v>0</v>
      </c>
      <c r="M24" s="53"/>
      <c r="N24" s="53"/>
      <c r="O24" s="53"/>
    </row>
    <row r="25" spans="1:15" ht="15" hidden="1">
      <c r="A25" s="154"/>
      <c r="B25" s="140"/>
      <c r="C25" s="101"/>
      <c r="D25" s="9">
        <v>2014</v>
      </c>
      <c r="E25" s="19">
        <f t="shared" si="4"/>
        <v>2392238.62</v>
      </c>
      <c r="F25" s="19">
        <f>1900000+492238.62</f>
        <v>2392238.62</v>
      </c>
      <c r="G25" s="19">
        <v>0</v>
      </c>
      <c r="H25" s="19">
        <v>0</v>
      </c>
      <c r="I25" s="19">
        <v>0</v>
      </c>
      <c r="J25" s="101"/>
      <c r="K25" s="118"/>
      <c r="L25" s="55">
        <f t="shared" si="1"/>
        <v>0</v>
      </c>
      <c r="M25" s="53"/>
      <c r="N25" s="53"/>
      <c r="O25" s="53"/>
    </row>
    <row r="26" spans="1:15" ht="15" hidden="1">
      <c r="A26" s="154"/>
      <c r="B26" s="140"/>
      <c r="C26" s="101"/>
      <c r="D26" s="9">
        <v>2015</v>
      </c>
      <c r="E26" s="19">
        <f t="shared" si="4"/>
        <v>1900000</v>
      </c>
      <c r="F26" s="19">
        <v>1900000</v>
      </c>
      <c r="G26" s="19">
        <v>0</v>
      </c>
      <c r="H26" s="19">
        <v>0</v>
      </c>
      <c r="I26" s="19">
        <v>0</v>
      </c>
      <c r="J26" s="101"/>
      <c r="K26" s="118"/>
      <c r="L26" s="55">
        <f t="shared" si="1"/>
        <v>0</v>
      </c>
      <c r="M26" s="53"/>
      <c r="N26" s="53"/>
      <c r="O26" s="53"/>
    </row>
    <row r="27" spans="1:15" ht="15" hidden="1">
      <c r="A27" s="155"/>
      <c r="B27" s="141"/>
      <c r="C27" s="127"/>
      <c r="D27" s="9">
        <v>2016</v>
      </c>
      <c r="E27" s="19">
        <f t="shared" si="4"/>
        <v>1900000</v>
      </c>
      <c r="F27" s="19">
        <v>1900000</v>
      </c>
      <c r="G27" s="19">
        <v>0</v>
      </c>
      <c r="H27" s="19">
        <v>0</v>
      </c>
      <c r="I27" s="19">
        <v>0</v>
      </c>
      <c r="J27" s="127"/>
      <c r="K27" s="138"/>
      <c r="L27" s="55">
        <f t="shared" si="1"/>
        <v>0</v>
      </c>
      <c r="M27" s="53"/>
      <c r="N27" s="53"/>
      <c r="O27" s="53"/>
    </row>
    <row r="28" spans="1:15" ht="15" customHeight="1" hidden="1">
      <c r="A28" s="131"/>
      <c r="B28" s="132" t="s">
        <v>171</v>
      </c>
      <c r="C28" s="108" t="s">
        <v>104</v>
      </c>
      <c r="D28" s="9" t="s">
        <v>28</v>
      </c>
      <c r="E28" s="19">
        <f t="shared" si="4"/>
        <v>7624682.24</v>
      </c>
      <c r="F28" s="19">
        <f>F29+F30+F31</f>
        <v>7624682.24</v>
      </c>
      <c r="G28" s="19">
        <f>G29+G30+G31</f>
        <v>0</v>
      </c>
      <c r="H28" s="19">
        <f>H29+H30+H31</f>
        <v>0</v>
      </c>
      <c r="I28" s="19">
        <f>I29+I30+I31</f>
        <v>0</v>
      </c>
      <c r="J28" s="108" t="s">
        <v>172</v>
      </c>
      <c r="K28" s="116" t="s">
        <v>215</v>
      </c>
      <c r="L28" s="55">
        <f t="shared" si="1"/>
        <v>0</v>
      </c>
      <c r="M28" s="53"/>
      <c r="N28" s="53"/>
      <c r="O28" s="53"/>
    </row>
    <row r="29" spans="1:15" ht="15" hidden="1">
      <c r="A29" s="145"/>
      <c r="B29" s="140"/>
      <c r="C29" s="101"/>
      <c r="D29" s="9">
        <v>2014</v>
      </c>
      <c r="E29" s="19">
        <f t="shared" si="4"/>
        <v>2874468.24</v>
      </c>
      <c r="F29" s="19">
        <f>2375110+499358.24</f>
        <v>2874468.24</v>
      </c>
      <c r="G29" s="19">
        <v>0</v>
      </c>
      <c r="H29" s="19">
        <v>0</v>
      </c>
      <c r="I29" s="19">
        <v>0</v>
      </c>
      <c r="J29" s="101"/>
      <c r="K29" s="118"/>
      <c r="L29" s="55">
        <f t="shared" si="1"/>
        <v>0</v>
      </c>
      <c r="M29" s="53"/>
      <c r="N29" s="53"/>
      <c r="O29" s="53"/>
    </row>
    <row r="30" spans="1:15" ht="15" hidden="1">
      <c r="A30" s="145"/>
      <c r="B30" s="140"/>
      <c r="C30" s="101"/>
      <c r="D30" s="9">
        <v>2015</v>
      </c>
      <c r="E30" s="19">
        <f t="shared" si="4"/>
        <v>2375107</v>
      </c>
      <c r="F30" s="19">
        <v>2375107</v>
      </c>
      <c r="G30" s="19">
        <v>0</v>
      </c>
      <c r="H30" s="19">
        <v>0</v>
      </c>
      <c r="I30" s="19">
        <v>0</v>
      </c>
      <c r="J30" s="101"/>
      <c r="K30" s="118"/>
      <c r="L30" s="55">
        <f t="shared" si="1"/>
        <v>0</v>
      </c>
      <c r="M30" s="53"/>
      <c r="N30" s="53"/>
      <c r="O30" s="53"/>
    </row>
    <row r="31" spans="1:15" ht="14.25" customHeight="1" hidden="1">
      <c r="A31" s="146"/>
      <c r="B31" s="141"/>
      <c r="C31" s="127"/>
      <c r="D31" s="9">
        <v>2016</v>
      </c>
      <c r="E31" s="19">
        <f t="shared" si="4"/>
        <v>2375107</v>
      </c>
      <c r="F31" s="19">
        <f>F30</f>
        <v>2375107</v>
      </c>
      <c r="G31" s="19">
        <v>0</v>
      </c>
      <c r="H31" s="19">
        <v>0</v>
      </c>
      <c r="I31" s="19">
        <v>0</v>
      </c>
      <c r="J31" s="127"/>
      <c r="K31" s="138"/>
      <c r="L31" s="55">
        <f t="shared" si="1"/>
        <v>0</v>
      </c>
      <c r="M31" s="53"/>
      <c r="N31" s="53"/>
      <c r="O31" s="53"/>
    </row>
    <row r="32" spans="1:15" ht="15" customHeight="1" hidden="1">
      <c r="A32" s="131"/>
      <c r="B32" s="132" t="s">
        <v>213</v>
      </c>
      <c r="C32" s="108" t="s">
        <v>104</v>
      </c>
      <c r="D32" s="9" t="s">
        <v>28</v>
      </c>
      <c r="E32" s="19">
        <f t="shared" si="4"/>
        <v>373646.15</v>
      </c>
      <c r="F32" s="19">
        <f>F33+F34+F35</f>
        <v>373646.15</v>
      </c>
      <c r="G32" s="19">
        <f>G33+G34+G35</f>
        <v>0</v>
      </c>
      <c r="H32" s="19">
        <f>H33+H34+H35</f>
        <v>0</v>
      </c>
      <c r="I32" s="19">
        <f>I33+I34+I35</f>
        <v>0</v>
      </c>
      <c r="J32" s="108"/>
      <c r="K32" s="116" t="s">
        <v>216</v>
      </c>
      <c r="L32" s="55">
        <f t="shared" si="1"/>
        <v>0</v>
      </c>
      <c r="M32" s="53"/>
      <c r="N32" s="53"/>
      <c r="O32" s="53"/>
    </row>
    <row r="33" spans="1:15" ht="15" hidden="1">
      <c r="A33" s="145"/>
      <c r="B33" s="140"/>
      <c r="C33" s="101"/>
      <c r="D33" s="9">
        <v>2014</v>
      </c>
      <c r="E33" s="19">
        <f t="shared" si="4"/>
        <v>373646.15</v>
      </c>
      <c r="F33" s="19">
        <v>373646.15</v>
      </c>
      <c r="G33" s="19">
        <v>0</v>
      </c>
      <c r="H33" s="19">
        <v>0</v>
      </c>
      <c r="I33" s="19">
        <v>0</v>
      </c>
      <c r="J33" s="101"/>
      <c r="K33" s="118"/>
      <c r="L33" s="55">
        <f t="shared" si="1"/>
        <v>0</v>
      </c>
      <c r="M33" s="53"/>
      <c r="N33" s="53"/>
      <c r="O33" s="53"/>
    </row>
    <row r="34" spans="1:15" ht="15" hidden="1">
      <c r="A34" s="145"/>
      <c r="B34" s="140"/>
      <c r="C34" s="101"/>
      <c r="D34" s="9">
        <v>2015</v>
      </c>
      <c r="E34" s="19">
        <f t="shared" si="4"/>
        <v>0</v>
      </c>
      <c r="F34" s="19">
        <v>0</v>
      </c>
      <c r="G34" s="19">
        <v>0</v>
      </c>
      <c r="H34" s="19">
        <v>0</v>
      </c>
      <c r="I34" s="19">
        <v>0</v>
      </c>
      <c r="J34" s="101"/>
      <c r="K34" s="118"/>
      <c r="L34" s="55">
        <f t="shared" si="1"/>
        <v>0</v>
      </c>
      <c r="M34" s="53"/>
      <c r="N34" s="53"/>
      <c r="O34" s="53"/>
    </row>
    <row r="35" spans="1:15" ht="15" hidden="1">
      <c r="A35" s="146"/>
      <c r="B35" s="141"/>
      <c r="C35" s="127"/>
      <c r="D35" s="9">
        <v>2016</v>
      </c>
      <c r="E35" s="19">
        <f t="shared" si="4"/>
        <v>0</v>
      </c>
      <c r="F35" s="19">
        <v>0</v>
      </c>
      <c r="G35" s="19">
        <v>0</v>
      </c>
      <c r="H35" s="19">
        <v>0</v>
      </c>
      <c r="I35" s="19">
        <v>0</v>
      </c>
      <c r="J35" s="127"/>
      <c r="K35" s="138"/>
      <c r="L35" s="55">
        <f t="shared" si="1"/>
        <v>0</v>
      </c>
      <c r="M35" s="53"/>
      <c r="N35" s="53"/>
      <c r="O35" s="53"/>
    </row>
    <row r="36" spans="1:15" ht="15" customHeight="1" hidden="1">
      <c r="A36" s="131"/>
      <c r="B36" s="132" t="s">
        <v>78</v>
      </c>
      <c r="C36" s="108" t="s">
        <v>104</v>
      </c>
      <c r="D36" s="9" t="s">
        <v>28</v>
      </c>
      <c r="E36" s="19">
        <f t="shared" si="4"/>
        <v>19500000</v>
      </c>
      <c r="F36" s="19">
        <f>F37+F38+F39</f>
        <v>19500000</v>
      </c>
      <c r="G36" s="19">
        <f>G37+G38+G39</f>
        <v>0</v>
      </c>
      <c r="H36" s="19">
        <f>H37+H38+H39</f>
        <v>0</v>
      </c>
      <c r="I36" s="19">
        <f>I37+I38+I39</f>
        <v>0</v>
      </c>
      <c r="J36" s="108" t="s">
        <v>93</v>
      </c>
      <c r="K36" s="116" t="s">
        <v>217</v>
      </c>
      <c r="L36" s="55">
        <f t="shared" si="1"/>
        <v>0</v>
      </c>
      <c r="M36" s="53"/>
      <c r="N36" s="53"/>
      <c r="O36" s="53"/>
    </row>
    <row r="37" spans="1:15" ht="15" hidden="1">
      <c r="A37" s="145"/>
      <c r="B37" s="140"/>
      <c r="C37" s="101"/>
      <c r="D37" s="9">
        <v>2014</v>
      </c>
      <c r="E37" s="19">
        <f t="shared" si="4"/>
        <v>6500000</v>
      </c>
      <c r="F37" s="19">
        <v>6500000</v>
      </c>
      <c r="G37" s="19">
        <v>0</v>
      </c>
      <c r="H37" s="19">
        <v>0</v>
      </c>
      <c r="I37" s="19">
        <v>0</v>
      </c>
      <c r="J37" s="101"/>
      <c r="K37" s="118"/>
      <c r="L37" s="55">
        <f t="shared" si="1"/>
        <v>0</v>
      </c>
      <c r="M37" s="53"/>
      <c r="N37" s="53"/>
      <c r="O37" s="53"/>
    </row>
    <row r="38" spans="1:15" ht="15" hidden="1">
      <c r="A38" s="145"/>
      <c r="B38" s="140"/>
      <c r="C38" s="101"/>
      <c r="D38" s="9">
        <v>2015</v>
      </c>
      <c r="E38" s="19">
        <f t="shared" si="4"/>
        <v>6500000</v>
      </c>
      <c r="F38" s="19">
        <f>F37</f>
        <v>6500000</v>
      </c>
      <c r="G38" s="19">
        <v>0</v>
      </c>
      <c r="H38" s="19">
        <v>0</v>
      </c>
      <c r="I38" s="19">
        <v>0</v>
      </c>
      <c r="J38" s="101"/>
      <c r="K38" s="118"/>
      <c r="L38" s="55">
        <f t="shared" si="1"/>
        <v>0</v>
      </c>
      <c r="M38" s="53"/>
      <c r="N38" s="53"/>
      <c r="O38" s="53"/>
    </row>
    <row r="39" spans="1:15" ht="15" hidden="1">
      <c r="A39" s="146"/>
      <c r="B39" s="141"/>
      <c r="C39" s="127"/>
      <c r="D39" s="9">
        <v>2016</v>
      </c>
      <c r="E39" s="19">
        <f t="shared" si="4"/>
        <v>6500000</v>
      </c>
      <c r="F39" s="19">
        <f>F38</f>
        <v>6500000</v>
      </c>
      <c r="G39" s="19">
        <v>0</v>
      </c>
      <c r="H39" s="19">
        <v>0</v>
      </c>
      <c r="I39" s="19">
        <v>0</v>
      </c>
      <c r="J39" s="127"/>
      <c r="K39" s="138"/>
      <c r="L39" s="55">
        <f t="shared" si="1"/>
        <v>0</v>
      </c>
      <c r="M39" s="53"/>
      <c r="N39" s="53"/>
      <c r="O39" s="53"/>
    </row>
    <row r="40" spans="1:15" ht="24" customHeight="1">
      <c r="A40" s="131" t="s">
        <v>30</v>
      </c>
      <c r="B40" s="132" t="s">
        <v>9</v>
      </c>
      <c r="C40" s="121" t="s">
        <v>104</v>
      </c>
      <c r="D40" s="9" t="s">
        <v>28</v>
      </c>
      <c r="E40" s="19">
        <f>E41+E42+E43</f>
        <v>26060530.23</v>
      </c>
      <c r="F40" s="19">
        <f>F41+F42+F43</f>
        <v>26060530.23</v>
      </c>
      <c r="G40" s="19">
        <f>G41+G42+G43</f>
        <v>0</v>
      </c>
      <c r="H40" s="19">
        <f>H41+H42+H43</f>
        <v>0</v>
      </c>
      <c r="I40" s="19">
        <f>I41+I42+I43</f>
        <v>0</v>
      </c>
      <c r="J40" s="142" t="s">
        <v>10</v>
      </c>
      <c r="K40" s="116" t="s">
        <v>8</v>
      </c>
      <c r="L40" s="55">
        <f t="shared" si="1"/>
        <v>0</v>
      </c>
      <c r="M40" s="54"/>
      <c r="N40" s="53"/>
      <c r="O40" s="53"/>
    </row>
    <row r="41" spans="1:15" ht="24" customHeight="1">
      <c r="A41" s="145"/>
      <c r="B41" s="140"/>
      <c r="C41" s="122"/>
      <c r="D41" s="9">
        <v>2014</v>
      </c>
      <c r="E41" s="19">
        <f>F41+G41+H41+I41</f>
        <v>12551024.65</v>
      </c>
      <c r="F41" s="19">
        <f>F45+F49+F53+F61+F65+F69+F73+F84+F57+F77+F88</f>
        <v>12551024.65</v>
      </c>
      <c r="G41" s="19">
        <v>0</v>
      </c>
      <c r="H41" s="19">
        <v>0</v>
      </c>
      <c r="I41" s="19">
        <v>0</v>
      </c>
      <c r="J41" s="143"/>
      <c r="K41" s="118"/>
      <c r="L41" s="55">
        <f t="shared" si="1"/>
        <v>0</v>
      </c>
      <c r="M41" s="54"/>
      <c r="N41" s="53"/>
      <c r="O41" s="53"/>
    </row>
    <row r="42" spans="1:15" ht="24" customHeight="1">
      <c r="A42" s="145"/>
      <c r="B42" s="140"/>
      <c r="C42" s="122"/>
      <c r="D42" s="9">
        <v>2015</v>
      </c>
      <c r="E42" s="19">
        <f>F42+G42+H42+I42</f>
        <v>10553300.85</v>
      </c>
      <c r="F42" s="19">
        <f>F46+F50+F54+F62+F66+F70+F74+F85+F58+F81+F91</f>
        <v>10553300.85</v>
      </c>
      <c r="G42" s="19">
        <v>0</v>
      </c>
      <c r="H42" s="19">
        <v>0</v>
      </c>
      <c r="I42" s="19">
        <v>0</v>
      </c>
      <c r="J42" s="143"/>
      <c r="K42" s="118"/>
      <c r="L42" s="55">
        <f t="shared" si="1"/>
        <v>0</v>
      </c>
      <c r="M42" s="54"/>
      <c r="N42" s="53"/>
      <c r="O42" s="53"/>
    </row>
    <row r="43" spans="1:15" ht="24" customHeight="1">
      <c r="A43" s="146"/>
      <c r="B43" s="141"/>
      <c r="C43" s="137"/>
      <c r="D43" s="9">
        <v>2016</v>
      </c>
      <c r="E43" s="19">
        <f>F43+G43+H43+I43</f>
        <v>2956204.73</v>
      </c>
      <c r="F43" s="19">
        <f>F47+F51+F55+F63+F67+F71+F75+F86+F59+F82+F92</f>
        <v>2956204.73</v>
      </c>
      <c r="G43" s="19">
        <v>0</v>
      </c>
      <c r="H43" s="19">
        <v>0</v>
      </c>
      <c r="I43" s="19">
        <v>0</v>
      </c>
      <c r="J43" s="144"/>
      <c r="K43" s="138"/>
      <c r="L43" s="55">
        <f t="shared" si="1"/>
        <v>0</v>
      </c>
      <c r="M43" s="54"/>
      <c r="N43" s="53"/>
      <c r="O43" s="53"/>
    </row>
    <row r="44" spans="1:15" ht="24" customHeight="1" hidden="1">
      <c r="A44" s="131"/>
      <c r="B44" s="132" t="s">
        <v>174</v>
      </c>
      <c r="C44" s="121" t="s">
        <v>104</v>
      </c>
      <c r="D44" s="9" t="s">
        <v>28</v>
      </c>
      <c r="E44" s="19">
        <f aca="true" t="shared" si="5" ref="E44:E86">F44+G44</f>
        <v>14996262.299999999</v>
      </c>
      <c r="F44" s="19">
        <f>F45+F46+F47</f>
        <v>14996262.299999999</v>
      </c>
      <c r="G44" s="19">
        <f>G45+G46+G47</f>
        <v>0</v>
      </c>
      <c r="H44" s="19">
        <f>H45+H46+H47</f>
        <v>0</v>
      </c>
      <c r="I44" s="19">
        <f>I45+I46+I47</f>
        <v>0</v>
      </c>
      <c r="J44" s="108" t="s">
        <v>94</v>
      </c>
      <c r="K44" s="116" t="s">
        <v>218</v>
      </c>
      <c r="L44" s="55">
        <f t="shared" si="1"/>
        <v>0</v>
      </c>
      <c r="M44" s="53"/>
      <c r="N44" s="53"/>
      <c r="O44" s="53"/>
    </row>
    <row r="45" spans="1:15" ht="21.75" customHeight="1" hidden="1">
      <c r="A45" s="145"/>
      <c r="B45" s="140"/>
      <c r="C45" s="122"/>
      <c r="D45" s="9">
        <v>2014</v>
      </c>
      <c r="E45" s="19">
        <f>F45</f>
        <v>6628184.289999999</v>
      </c>
      <c r="F45" s="19">
        <f>4734328.6+1893855.69</f>
        <v>6628184.289999999</v>
      </c>
      <c r="G45" s="19">
        <v>0</v>
      </c>
      <c r="H45" s="19">
        <v>0</v>
      </c>
      <c r="I45" s="19">
        <v>0</v>
      </c>
      <c r="J45" s="101"/>
      <c r="K45" s="118"/>
      <c r="L45" s="55">
        <f t="shared" si="1"/>
        <v>0</v>
      </c>
      <c r="M45" s="53"/>
      <c r="N45" s="53"/>
      <c r="O45" s="53"/>
    </row>
    <row r="46" spans="1:15" ht="15" hidden="1">
      <c r="A46" s="145"/>
      <c r="B46" s="140"/>
      <c r="C46" s="122"/>
      <c r="D46" s="9">
        <v>2015</v>
      </c>
      <c r="E46" s="19">
        <f t="shared" si="5"/>
        <v>5411873.279999999</v>
      </c>
      <c r="F46" s="19">
        <f>F45-1216311.01</f>
        <v>5411873.279999999</v>
      </c>
      <c r="G46" s="19">
        <v>0</v>
      </c>
      <c r="H46" s="19">
        <v>0</v>
      </c>
      <c r="I46" s="19">
        <v>0</v>
      </c>
      <c r="J46" s="101"/>
      <c r="K46" s="118"/>
      <c r="L46" s="55">
        <f t="shared" si="1"/>
        <v>0</v>
      </c>
      <c r="M46" s="53"/>
      <c r="N46" s="53"/>
      <c r="O46" s="53"/>
    </row>
    <row r="47" spans="1:15" ht="20.25" customHeight="1" hidden="1">
      <c r="A47" s="146"/>
      <c r="B47" s="141"/>
      <c r="C47" s="137"/>
      <c r="D47" s="9">
        <v>2016</v>
      </c>
      <c r="E47" s="19">
        <f t="shared" si="5"/>
        <v>2956204.73</v>
      </c>
      <c r="F47" s="19">
        <f>2620946+335258.73</f>
        <v>2956204.73</v>
      </c>
      <c r="G47" s="19">
        <v>0</v>
      </c>
      <c r="H47" s="19">
        <v>0</v>
      </c>
      <c r="I47" s="19">
        <v>0</v>
      </c>
      <c r="J47" s="101"/>
      <c r="K47" s="138"/>
      <c r="L47" s="55">
        <f t="shared" si="1"/>
        <v>0</v>
      </c>
      <c r="M47" s="53"/>
      <c r="N47" s="53"/>
      <c r="O47" s="53"/>
    </row>
    <row r="48" spans="1:15" ht="15" hidden="1">
      <c r="A48" s="131"/>
      <c r="B48" s="150" t="s">
        <v>176</v>
      </c>
      <c r="C48" s="108" t="s">
        <v>104</v>
      </c>
      <c r="D48" s="9" t="s">
        <v>28</v>
      </c>
      <c r="E48" s="19">
        <f t="shared" si="5"/>
        <v>770400</v>
      </c>
      <c r="F48" s="19">
        <f>F49+F50+F51</f>
        <v>770400</v>
      </c>
      <c r="G48" s="19">
        <f>G49+G50+G51</f>
        <v>0</v>
      </c>
      <c r="H48" s="19">
        <f>H49+H50+H51</f>
        <v>0</v>
      </c>
      <c r="I48" s="19">
        <f>I49+I50+I51</f>
        <v>0</v>
      </c>
      <c r="J48" s="101"/>
      <c r="K48" s="116" t="s">
        <v>218</v>
      </c>
      <c r="L48" s="55">
        <f t="shared" si="1"/>
        <v>0</v>
      </c>
      <c r="M48" s="53"/>
      <c r="N48" s="53"/>
      <c r="O48" s="53"/>
    </row>
    <row r="49" spans="1:15" ht="15" hidden="1">
      <c r="A49" s="145"/>
      <c r="B49" s="151"/>
      <c r="C49" s="101"/>
      <c r="D49" s="9">
        <v>2014</v>
      </c>
      <c r="E49" s="19">
        <f t="shared" si="5"/>
        <v>385200</v>
      </c>
      <c r="F49" s="19">
        <v>385200</v>
      </c>
      <c r="G49" s="19">
        <v>0</v>
      </c>
      <c r="H49" s="19">
        <v>0</v>
      </c>
      <c r="I49" s="19">
        <v>0</v>
      </c>
      <c r="J49" s="101"/>
      <c r="K49" s="118"/>
      <c r="L49" s="55">
        <f t="shared" si="1"/>
        <v>0</v>
      </c>
      <c r="M49" s="53"/>
      <c r="N49" s="53"/>
      <c r="O49" s="53"/>
    </row>
    <row r="50" spans="1:15" ht="15" hidden="1">
      <c r="A50" s="145"/>
      <c r="B50" s="151"/>
      <c r="C50" s="101"/>
      <c r="D50" s="9">
        <v>2015</v>
      </c>
      <c r="E50" s="19">
        <f t="shared" si="5"/>
        <v>385200</v>
      </c>
      <c r="F50" s="19">
        <f>F49</f>
        <v>385200</v>
      </c>
      <c r="G50" s="19">
        <v>0</v>
      </c>
      <c r="H50" s="19">
        <v>0</v>
      </c>
      <c r="I50" s="19">
        <v>0</v>
      </c>
      <c r="J50" s="101"/>
      <c r="K50" s="118"/>
      <c r="L50" s="55">
        <f t="shared" si="1"/>
        <v>0</v>
      </c>
      <c r="M50" s="53"/>
      <c r="N50" s="53"/>
      <c r="O50" s="53"/>
    </row>
    <row r="51" spans="1:15" ht="15" hidden="1">
      <c r="A51" s="146"/>
      <c r="B51" s="152"/>
      <c r="C51" s="127"/>
      <c r="D51" s="9">
        <v>2016</v>
      </c>
      <c r="E51" s="19">
        <f t="shared" si="5"/>
        <v>0</v>
      </c>
      <c r="F51" s="19">
        <v>0</v>
      </c>
      <c r="G51" s="19">
        <v>0</v>
      </c>
      <c r="H51" s="19">
        <v>0</v>
      </c>
      <c r="I51" s="19">
        <v>0</v>
      </c>
      <c r="J51" s="101"/>
      <c r="K51" s="138"/>
      <c r="L51" s="55">
        <f t="shared" si="1"/>
        <v>0</v>
      </c>
      <c r="M51" s="53"/>
      <c r="N51" s="53"/>
      <c r="O51" s="53"/>
    </row>
    <row r="52" spans="1:15" ht="15" customHeight="1" hidden="1">
      <c r="A52" s="131"/>
      <c r="B52" s="132" t="s">
        <v>177</v>
      </c>
      <c r="C52" s="108" t="s">
        <v>104</v>
      </c>
      <c r="D52" s="9" t="s">
        <v>28</v>
      </c>
      <c r="E52" s="19">
        <f>F52+G52</f>
        <v>1470547.6</v>
      </c>
      <c r="F52" s="19">
        <f>F53+F54+F55</f>
        <v>1470547.6</v>
      </c>
      <c r="G52" s="19">
        <f>G53+G54+G55</f>
        <v>0</v>
      </c>
      <c r="H52" s="19">
        <f>H53+H54+H55</f>
        <v>0</v>
      </c>
      <c r="I52" s="19">
        <f>I53+I54+I55</f>
        <v>0</v>
      </c>
      <c r="J52" s="101"/>
      <c r="K52" s="116" t="s">
        <v>218</v>
      </c>
      <c r="L52" s="55">
        <f t="shared" si="1"/>
        <v>0</v>
      </c>
      <c r="M52" s="53"/>
      <c r="N52" s="53"/>
      <c r="O52" s="53"/>
    </row>
    <row r="53" spans="1:15" ht="15" hidden="1">
      <c r="A53" s="145"/>
      <c r="B53" s="140"/>
      <c r="C53" s="101"/>
      <c r="D53" s="9">
        <v>2014</v>
      </c>
      <c r="E53" s="19">
        <v>735273.8</v>
      </c>
      <c r="F53" s="19">
        <v>735273.8</v>
      </c>
      <c r="G53" s="19">
        <v>0</v>
      </c>
      <c r="H53" s="19">
        <v>0</v>
      </c>
      <c r="I53" s="19">
        <v>0</v>
      </c>
      <c r="J53" s="101"/>
      <c r="K53" s="118"/>
      <c r="L53" s="55">
        <f t="shared" si="1"/>
        <v>0</v>
      </c>
      <c r="M53" s="53"/>
      <c r="N53" s="53"/>
      <c r="O53" s="53"/>
    </row>
    <row r="54" spans="1:15" ht="15" hidden="1">
      <c r="A54" s="145"/>
      <c r="B54" s="140"/>
      <c r="C54" s="101"/>
      <c r="D54" s="9">
        <v>2015</v>
      </c>
      <c r="E54" s="19">
        <f t="shared" si="5"/>
        <v>735273.8</v>
      </c>
      <c r="F54" s="19">
        <v>735273.8</v>
      </c>
      <c r="G54" s="19">
        <v>0</v>
      </c>
      <c r="H54" s="19">
        <v>0</v>
      </c>
      <c r="I54" s="19">
        <v>0</v>
      </c>
      <c r="J54" s="101"/>
      <c r="K54" s="118"/>
      <c r="L54" s="55">
        <f t="shared" si="1"/>
        <v>0</v>
      </c>
      <c r="M54" s="53"/>
      <c r="N54" s="53"/>
      <c r="O54" s="53"/>
    </row>
    <row r="55" spans="1:15" ht="15" hidden="1">
      <c r="A55" s="146"/>
      <c r="B55" s="141"/>
      <c r="C55" s="127"/>
      <c r="D55" s="9">
        <v>2016</v>
      </c>
      <c r="E55" s="19">
        <f t="shared" si="5"/>
        <v>0</v>
      </c>
      <c r="F55" s="19">
        <v>0</v>
      </c>
      <c r="G55" s="19">
        <v>0</v>
      </c>
      <c r="H55" s="19">
        <v>0</v>
      </c>
      <c r="I55" s="19">
        <v>0</v>
      </c>
      <c r="J55" s="101"/>
      <c r="K55" s="138"/>
      <c r="L55" s="55">
        <f t="shared" si="1"/>
        <v>0</v>
      </c>
      <c r="M55" s="53"/>
      <c r="N55" s="53"/>
      <c r="O55" s="53"/>
    </row>
    <row r="56" spans="1:15" ht="15" customHeight="1" hidden="1">
      <c r="A56" s="131"/>
      <c r="B56" s="132" t="s">
        <v>178</v>
      </c>
      <c r="C56" s="108" t="s">
        <v>104</v>
      </c>
      <c r="D56" s="9" t="s">
        <v>28</v>
      </c>
      <c r="E56" s="19">
        <f>F56+G56</f>
        <v>1768482.72</v>
      </c>
      <c r="F56" s="19">
        <f>F57+F58+F59</f>
        <v>1768482.72</v>
      </c>
      <c r="G56" s="19">
        <v>0</v>
      </c>
      <c r="H56" s="19">
        <v>0</v>
      </c>
      <c r="I56" s="19">
        <v>0</v>
      </c>
      <c r="J56" s="101"/>
      <c r="K56" s="116" t="s">
        <v>219</v>
      </c>
      <c r="L56" s="55">
        <f t="shared" si="1"/>
        <v>0</v>
      </c>
      <c r="M56" s="53"/>
      <c r="N56" s="53"/>
      <c r="O56" s="53"/>
    </row>
    <row r="57" spans="1:15" ht="15" hidden="1">
      <c r="A57" s="145"/>
      <c r="B57" s="140"/>
      <c r="C57" s="101"/>
      <c r="D57" s="9">
        <v>2014</v>
      </c>
      <c r="E57" s="19">
        <f>F57+G57</f>
        <v>630726.72</v>
      </c>
      <c r="F57" s="19">
        <v>630726.72</v>
      </c>
      <c r="G57" s="19">
        <v>0</v>
      </c>
      <c r="H57" s="19">
        <v>0</v>
      </c>
      <c r="I57" s="19">
        <v>0</v>
      </c>
      <c r="J57" s="101"/>
      <c r="K57" s="118"/>
      <c r="L57" s="55">
        <f t="shared" si="1"/>
        <v>0</v>
      </c>
      <c r="M57" s="53"/>
      <c r="N57" s="53"/>
      <c r="O57" s="53"/>
    </row>
    <row r="58" spans="1:15" ht="15" hidden="1">
      <c r="A58" s="145"/>
      <c r="B58" s="140"/>
      <c r="C58" s="101"/>
      <c r="D58" s="9">
        <v>2015</v>
      </c>
      <c r="E58" s="19">
        <f>F58+G58</f>
        <v>1137756</v>
      </c>
      <c r="F58" s="19">
        <f>742979.68+394776.32</f>
        <v>1137756</v>
      </c>
      <c r="G58" s="19">
        <v>0</v>
      </c>
      <c r="H58" s="19">
        <v>0</v>
      </c>
      <c r="I58" s="19">
        <v>0</v>
      </c>
      <c r="J58" s="101"/>
      <c r="K58" s="118"/>
      <c r="L58" s="55">
        <f t="shared" si="1"/>
        <v>0</v>
      </c>
      <c r="M58" s="53"/>
      <c r="N58" s="53"/>
      <c r="O58" s="53"/>
    </row>
    <row r="59" spans="1:15" ht="15" hidden="1">
      <c r="A59" s="146"/>
      <c r="B59" s="141"/>
      <c r="C59" s="127"/>
      <c r="D59" s="9">
        <v>2016</v>
      </c>
      <c r="E59" s="19">
        <f>F59+G59</f>
        <v>0</v>
      </c>
      <c r="F59" s="19">
        <v>0</v>
      </c>
      <c r="G59" s="19">
        <v>0</v>
      </c>
      <c r="H59" s="19">
        <v>0</v>
      </c>
      <c r="I59" s="19">
        <v>0</v>
      </c>
      <c r="J59" s="101"/>
      <c r="K59" s="138"/>
      <c r="L59" s="55">
        <f t="shared" si="1"/>
        <v>0</v>
      </c>
      <c r="M59" s="53"/>
      <c r="N59" s="53"/>
      <c r="O59" s="53"/>
    </row>
    <row r="60" spans="1:15" ht="15" customHeight="1" hidden="1">
      <c r="A60" s="131"/>
      <c r="B60" s="132" t="s">
        <v>214</v>
      </c>
      <c r="C60" s="121">
        <v>2016</v>
      </c>
      <c r="D60" s="9" t="s">
        <v>28</v>
      </c>
      <c r="E60" s="19">
        <f t="shared" si="5"/>
        <v>687013</v>
      </c>
      <c r="F60" s="19">
        <f>F61+F62+F63</f>
        <v>687013</v>
      </c>
      <c r="G60" s="19">
        <f>G61+G62+G63</f>
        <v>0</v>
      </c>
      <c r="H60" s="19">
        <f>H61+H62+H63</f>
        <v>0</v>
      </c>
      <c r="I60" s="19">
        <v>0</v>
      </c>
      <c r="J60" s="101"/>
      <c r="K60" s="116" t="s">
        <v>220</v>
      </c>
      <c r="L60" s="55">
        <f t="shared" si="1"/>
        <v>0</v>
      </c>
      <c r="M60" s="53"/>
      <c r="N60" s="53"/>
      <c r="O60" s="53"/>
    </row>
    <row r="61" spans="1:15" ht="15" hidden="1">
      <c r="A61" s="145"/>
      <c r="B61" s="140"/>
      <c r="C61" s="122"/>
      <c r="D61" s="9">
        <v>2014</v>
      </c>
      <c r="E61" s="19">
        <f t="shared" si="5"/>
        <v>329298.95</v>
      </c>
      <c r="F61" s="19">
        <v>329298.95</v>
      </c>
      <c r="G61" s="19">
        <v>0</v>
      </c>
      <c r="H61" s="19">
        <v>0</v>
      </c>
      <c r="I61" s="19">
        <v>0</v>
      </c>
      <c r="J61" s="101"/>
      <c r="K61" s="118"/>
      <c r="L61" s="55">
        <f t="shared" si="1"/>
        <v>0</v>
      </c>
      <c r="M61" s="53"/>
      <c r="N61" s="53"/>
      <c r="O61" s="53"/>
    </row>
    <row r="62" spans="1:15" ht="15" hidden="1">
      <c r="A62" s="145"/>
      <c r="B62" s="140"/>
      <c r="C62" s="122"/>
      <c r="D62" s="9">
        <v>2015</v>
      </c>
      <c r="E62" s="19">
        <f t="shared" si="5"/>
        <v>357714.05</v>
      </c>
      <c r="F62" s="19">
        <f>F61+28415.1</f>
        <v>357714.05</v>
      </c>
      <c r="G62" s="19">
        <v>0</v>
      </c>
      <c r="H62" s="19">
        <v>0</v>
      </c>
      <c r="I62" s="19">
        <v>0</v>
      </c>
      <c r="J62" s="101"/>
      <c r="K62" s="118"/>
      <c r="L62" s="55">
        <f t="shared" si="1"/>
        <v>0</v>
      </c>
      <c r="M62" s="53"/>
      <c r="N62" s="53"/>
      <c r="O62" s="53"/>
    </row>
    <row r="63" spans="1:15" ht="15" hidden="1">
      <c r="A63" s="146"/>
      <c r="B63" s="141"/>
      <c r="C63" s="137"/>
      <c r="D63" s="9">
        <v>2016</v>
      </c>
      <c r="E63" s="19">
        <f t="shared" si="5"/>
        <v>0</v>
      </c>
      <c r="F63" s="19">
        <v>0</v>
      </c>
      <c r="G63" s="19">
        <v>0</v>
      </c>
      <c r="H63" s="19">
        <v>0</v>
      </c>
      <c r="I63" s="19">
        <v>0</v>
      </c>
      <c r="J63" s="101"/>
      <c r="K63" s="138"/>
      <c r="L63" s="55">
        <f t="shared" si="1"/>
        <v>0</v>
      </c>
      <c r="M63" s="53"/>
      <c r="N63" s="53"/>
      <c r="O63" s="53"/>
    </row>
    <row r="64" spans="1:15" ht="15" customHeight="1" hidden="1">
      <c r="A64" s="131"/>
      <c r="B64" s="132" t="s">
        <v>79</v>
      </c>
      <c r="C64" s="121">
        <v>2016</v>
      </c>
      <c r="D64" s="9" t="s">
        <v>28</v>
      </c>
      <c r="E64" s="19">
        <f t="shared" si="5"/>
        <v>151408.24</v>
      </c>
      <c r="F64" s="19">
        <f>F65+F66+F67</f>
        <v>151408.24</v>
      </c>
      <c r="G64" s="19">
        <f>G65+G66+G67</f>
        <v>0</v>
      </c>
      <c r="H64" s="19">
        <f>H65+H66+H67</f>
        <v>0</v>
      </c>
      <c r="I64" s="19">
        <f>I65+I66+I67</f>
        <v>0</v>
      </c>
      <c r="J64" s="101"/>
      <c r="K64" s="116" t="s">
        <v>221</v>
      </c>
      <c r="L64" s="55">
        <f t="shared" si="1"/>
        <v>0</v>
      </c>
      <c r="M64" s="53"/>
      <c r="N64" s="53"/>
      <c r="O64" s="53"/>
    </row>
    <row r="65" spans="1:15" ht="15" hidden="1">
      <c r="A65" s="145"/>
      <c r="B65" s="140"/>
      <c r="C65" s="122"/>
      <c r="D65" s="9">
        <v>2014</v>
      </c>
      <c r="E65" s="19">
        <f t="shared" si="5"/>
        <v>75704.12</v>
      </c>
      <c r="F65" s="19">
        <v>75704.12</v>
      </c>
      <c r="G65" s="19">
        <v>0</v>
      </c>
      <c r="H65" s="19">
        <v>0</v>
      </c>
      <c r="I65" s="19">
        <v>0</v>
      </c>
      <c r="J65" s="101"/>
      <c r="K65" s="118"/>
      <c r="L65" s="55">
        <f t="shared" si="1"/>
        <v>0</v>
      </c>
      <c r="M65" s="53"/>
      <c r="N65" s="53"/>
      <c r="O65" s="53"/>
    </row>
    <row r="66" spans="1:15" ht="15" hidden="1">
      <c r="A66" s="145"/>
      <c r="B66" s="140"/>
      <c r="C66" s="122"/>
      <c r="D66" s="9">
        <v>2015</v>
      </c>
      <c r="E66" s="19">
        <f t="shared" si="5"/>
        <v>75704.12</v>
      </c>
      <c r="F66" s="19">
        <v>75704.12</v>
      </c>
      <c r="G66" s="19">
        <v>0</v>
      </c>
      <c r="H66" s="19">
        <v>0</v>
      </c>
      <c r="I66" s="19">
        <v>0</v>
      </c>
      <c r="J66" s="101"/>
      <c r="K66" s="118"/>
      <c r="L66" s="55">
        <f t="shared" si="1"/>
        <v>0</v>
      </c>
      <c r="M66" s="53"/>
      <c r="N66" s="53"/>
      <c r="O66" s="53"/>
    </row>
    <row r="67" spans="1:15" ht="15" hidden="1">
      <c r="A67" s="146"/>
      <c r="B67" s="141"/>
      <c r="C67" s="137"/>
      <c r="D67" s="9">
        <v>2016</v>
      </c>
      <c r="E67" s="19">
        <f t="shared" si="5"/>
        <v>0</v>
      </c>
      <c r="F67" s="19">
        <v>0</v>
      </c>
      <c r="G67" s="19">
        <v>0</v>
      </c>
      <c r="H67" s="19">
        <v>0</v>
      </c>
      <c r="I67" s="19">
        <v>0</v>
      </c>
      <c r="J67" s="101"/>
      <c r="K67" s="138"/>
      <c r="L67" s="55">
        <f t="shared" si="1"/>
        <v>0</v>
      </c>
      <c r="M67" s="53"/>
      <c r="N67" s="53"/>
      <c r="O67" s="53"/>
    </row>
    <row r="68" spans="1:15" ht="15" customHeight="1" hidden="1">
      <c r="A68" s="131"/>
      <c r="B68" s="132" t="s">
        <v>80</v>
      </c>
      <c r="C68" s="121">
        <v>2016</v>
      </c>
      <c r="D68" s="9" t="s">
        <v>28</v>
      </c>
      <c r="E68" s="19">
        <f t="shared" si="5"/>
        <v>1600000</v>
      </c>
      <c r="F68" s="19">
        <f>F69+F70+F71</f>
        <v>1600000</v>
      </c>
      <c r="G68" s="19">
        <f>G69+G70+G71</f>
        <v>0</v>
      </c>
      <c r="H68" s="19">
        <f>H69+H70+H71</f>
        <v>0</v>
      </c>
      <c r="I68" s="19">
        <f>I69+I70+I71</f>
        <v>0</v>
      </c>
      <c r="J68" s="101"/>
      <c r="K68" s="116" t="s">
        <v>222</v>
      </c>
      <c r="L68" s="55">
        <f t="shared" si="1"/>
        <v>0</v>
      </c>
      <c r="M68" s="53"/>
      <c r="N68" s="53"/>
      <c r="O68" s="53"/>
    </row>
    <row r="69" spans="1:15" ht="15" hidden="1">
      <c r="A69" s="145"/>
      <c r="B69" s="140"/>
      <c r="C69" s="122"/>
      <c r="D69" s="9">
        <v>2014</v>
      </c>
      <c r="E69" s="19">
        <f t="shared" si="5"/>
        <v>800000</v>
      </c>
      <c r="F69" s="19">
        <f>800000</f>
        <v>800000</v>
      </c>
      <c r="G69" s="19">
        <v>0</v>
      </c>
      <c r="H69" s="19">
        <v>0</v>
      </c>
      <c r="I69" s="19">
        <v>0</v>
      </c>
      <c r="J69" s="101"/>
      <c r="K69" s="118"/>
      <c r="L69" s="55">
        <f t="shared" si="1"/>
        <v>0</v>
      </c>
      <c r="M69" s="53"/>
      <c r="N69" s="53"/>
      <c r="O69" s="53"/>
    </row>
    <row r="70" spans="1:15" ht="15" hidden="1">
      <c r="A70" s="145"/>
      <c r="B70" s="140"/>
      <c r="C70" s="122"/>
      <c r="D70" s="9">
        <v>2015</v>
      </c>
      <c r="E70" s="19">
        <f t="shared" si="5"/>
        <v>800000</v>
      </c>
      <c r="F70" s="19">
        <f>F69</f>
        <v>800000</v>
      </c>
      <c r="G70" s="19">
        <v>0</v>
      </c>
      <c r="H70" s="19">
        <v>0</v>
      </c>
      <c r="I70" s="19">
        <v>0</v>
      </c>
      <c r="J70" s="101"/>
      <c r="K70" s="118"/>
      <c r="L70" s="55">
        <f t="shared" si="1"/>
        <v>0</v>
      </c>
      <c r="M70" s="53"/>
      <c r="N70" s="53"/>
      <c r="O70" s="53"/>
    </row>
    <row r="71" spans="1:15" ht="15" hidden="1">
      <c r="A71" s="146"/>
      <c r="B71" s="141"/>
      <c r="C71" s="137"/>
      <c r="D71" s="9">
        <v>2016</v>
      </c>
      <c r="E71" s="19">
        <f t="shared" si="5"/>
        <v>0</v>
      </c>
      <c r="F71" s="19">
        <v>0</v>
      </c>
      <c r="G71" s="19">
        <v>0</v>
      </c>
      <c r="H71" s="19">
        <v>0</v>
      </c>
      <c r="I71" s="19">
        <v>0</v>
      </c>
      <c r="J71" s="101"/>
      <c r="K71" s="138"/>
      <c r="L71" s="55">
        <f t="shared" si="1"/>
        <v>0</v>
      </c>
      <c r="M71" s="53"/>
      <c r="N71" s="53"/>
      <c r="O71" s="53"/>
    </row>
    <row r="72" spans="1:15" ht="15" customHeight="1" hidden="1">
      <c r="A72" s="131"/>
      <c r="B72" s="132" t="s">
        <v>81</v>
      </c>
      <c r="C72" s="121">
        <v>2016</v>
      </c>
      <c r="D72" s="9" t="s">
        <v>28</v>
      </c>
      <c r="E72" s="19">
        <f t="shared" si="5"/>
        <v>1336614.19</v>
      </c>
      <c r="F72" s="19">
        <f>F73+F74+F75</f>
        <v>1336614.19</v>
      </c>
      <c r="G72" s="19">
        <f>G73+G74+G75</f>
        <v>0</v>
      </c>
      <c r="H72" s="19">
        <f>H73+H74+H75</f>
        <v>0</v>
      </c>
      <c r="I72" s="19">
        <f>I73+I74+I75</f>
        <v>0</v>
      </c>
      <c r="J72" s="101"/>
      <c r="K72" s="116" t="s">
        <v>219</v>
      </c>
      <c r="L72" s="55">
        <f t="shared" si="1"/>
        <v>0</v>
      </c>
      <c r="M72" s="53"/>
      <c r="N72" s="53"/>
      <c r="O72" s="53"/>
    </row>
    <row r="73" spans="1:15" ht="15" hidden="1">
      <c r="A73" s="145"/>
      <c r="B73" s="140"/>
      <c r="C73" s="122"/>
      <c r="D73" s="9">
        <v>2014</v>
      </c>
      <c r="E73" s="19">
        <f t="shared" si="5"/>
        <v>836109.19</v>
      </c>
      <c r="F73" s="19">
        <v>836109.19</v>
      </c>
      <c r="G73" s="19">
        <v>0</v>
      </c>
      <c r="H73" s="19">
        <v>0</v>
      </c>
      <c r="I73" s="19">
        <v>0</v>
      </c>
      <c r="J73" s="101"/>
      <c r="K73" s="118"/>
      <c r="L73" s="55">
        <f aca="true" t="shared" si="6" ref="L73:L136">E73-F73</f>
        <v>0</v>
      </c>
      <c r="M73" s="53"/>
      <c r="N73" s="53"/>
      <c r="O73" s="53"/>
    </row>
    <row r="74" spans="1:15" ht="15" hidden="1">
      <c r="A74" s="145"/>
      <c r="B74" s="140"/>
      <c r="C74" s="122"/>
      <c r="D74" s="9">
        <v>2015</v>
      </c>
      <c r="E74" s="19">
        <f t="shared" si="5"/>
        <v>500505</v>
      </c>
      <c r="F74" s="19">
        <v>500505</v>
      </c>
      <c r="G74" s="19">
        <v>0</v>
      </c>
      <c r="H74" s="19">
        <v>0</v>
      </c>
      <c r="I74" s="19">
        <v>0</v>
      </c>
      <c r="J74" s="101"/>
      <c r="K74" s="118"/>
      <c r="L74" s="55">
        <f t="shared" si="6"/>
        <v>0</v>
      </c>
      <c r="M74" s="53"/>
      <c r="N74" s="53"/>
      <c r="O74" s="53"/>
    </row>
    <row r="75" spans="1:15" ht="15" hidden="1">
      <c r="A75" s="146"/>
      <c r="B75" s="141"/>
      <c r="C75" s="137"/>
      <c r="D75" s="9">
        <v>2016</v>
      </c>
      <c r="E75" s="19">
        <f t="shared" si="5"/>
        <v>0</v>
      </c>
      <c r="F75" s="19">
        <v>0</v>
      </c>
      <c r="G75" s="19">
        <v>0</v>
      </c>
      <c r="H75" s="19">
        <v>0</v>
      </c>
      <c r="I75" s="19">
        <v>0</v>
      </c>
      <c r="J75" s="101"/>
      <c r="K75" s="138"/>
      <c r="L75" s="55">
        <f t="shared" si="6"/>
        <v>0</v>
      </c>
      <c r="M75" s="53"/>
      <c r="N75" s="53"/>
      <c r="O75" s="53"/>
    </row>
    <row r="76" spans="1:15" ht="15" customHeight="1" hidden="1">
      <c r="A76" s="131"/>
      <c r="B76" s="121" t="s">
        <v>199</v>
      </c>
      <c r="C76" s="121">
        <v>2016</v>
      </c>
      <c r="D76" s="9" t="s">
        <v>28</v>
      </c>
      <c r="E76" s="19">
        <f>F76+G76</f>
        <v>2864168.2199999997</v>
      </c>
      <c r="F76" s="19">
        <f>F77+F81+F82</f>
        <v>2864168.2199999997</v>
      </c>
      <c r="G76" s="19">
        <v>0</v>
      </c>
      <c r="H76" s="19">
        <v>0</v>
      </c>
      <c r="I76" s="19">
        <v>0</v>
      </c>
      <c r="J76" s="101"/>
      <c r="K76" s="56"/>
      <c r="L76" s="55">
        <f t="shared" si="6"/>
        <v>0</v>
      </c>
      <c r="M76" s="53"/>
      <c r="N76" s="53"/>
      <c r="O76" s="53"/>
    </row>
    <row r="77" spans="1:15" ht="15" hidden="1">
      <c r="A77" s="145"/>
      <c r="B77" s="137"/>
      <c r="C77" s="122"/>
      <c r="D77" s="108">
        <v>2014</v>
      </c>
      <c r="E77" s="62">
        <f>E78+E79+E80</f>
        <v>1873782.14</v>
      </c>
      <c r="F77" s="62">
        <f>F78+F79+F80</f>
        <v>1873782.14</v>
      </c>
      <c r="G77" s="62">
        <f>G78+G79+G80</f>
        <v>0</v>
      </c>
      <c r="H77" s="62">
        <f>H78+H79+H80</f>
        <v>0</v>
      </c>
      <c r="I77" s="62">
        <f>I78+I79+I80</f>
        <v>0</v>
      </c>
      <c r="J77" s="101"/>
      <c r="K77" s="57"/>
      <c r="L77" s="55">
        <f t="shared" si="6"/>
        <v>0</v>
      </c>
      <c r="M77" s="53"/>
      <c r="N77" s="53"/>
      <c r="O77" s="53"/>
    </row>
    <row r="78" spans="1:15" ht="25.5" customHeight="1" hidden="1">
      <c r="A78" s="145"/>
      <c r="B78" s="61" t="s">
        <v>200</v>
      </c>
      <c r="C78" s="122"/>
      <c r="D78" s="101"/>
      <c r="E78" s="19">
        <f t="shared" si="5"/>
        <v>1492558.18</v>
      </c>
      <c r="F78" s="19">
        <v>1492558.18</v>
      </c>
      <c r="G78" s="19">
        <v>0</v>
      </c>
      <c r="H78" s="19">
        <v>0</v>
      </c>
      <c r="I78" s="19">
        <v>0</v>
      </c>
      <c r="J78" s="101"/>
      <c r="K78" s="25" t="s">
        <v>219</v>
      </c>
      <c r="L78" s="55">
        <f t="shared" si="6"/>
        <v>0</v>
      </c>
      <c r="M78" s="53"/>
      <c r="N78" s="53"/>
      <c r="O78" s="53"/>
    </row>
    <row r="79" spans="1:15" ht="15" hidden="1">
      <c r="A79" s="145"/>
      <c r="B79" s="61" t="s">
        <v>201</v>
      </c>
      <c r="C79" s="122"/>
      <c r="D79" s="101"/>
      <c r="E79" s="19">
        <f t="shared" si="5"/>
        <v>168985.4</v>
      </c>
      <c r="F79" s="19">
        <v>168985.4</v>
      </c>
      <c r="G79" s="19">
        <v>0</v>
      </c>
      <c r="H79" s="19">
        <v>0</v>
      </c>
      <c r="I79" s="19">
        <v>0</v>
      </c>
      <c r="J79" s="101"/>
      <c r="K79" s="25" t="s">
        <v>222</v>
      </c>
      <c r="L79" s="55">
        <f t="shared" si="6"/>
        <v>0</v>
      </c>
      <c r="M79" s="53"/>
      <c r="N79" s="53"/>
      <c r="O79" s="53"/>
    </row>
    <row r="80" spans="1:15" ht="15.75" customHeight="1" hidden="1">
      <c r="A80" s="145"/>
      <c r="B80" s="61" t="s">
        <v>202</v>
      </c>
      <c r="C80" s="122"/>
      <c r="D80" s="127"/>
      <c r="E80" s="19">
        <f t="shared" si="5"/>
        <v>212238.56</v>
      </c>
      <c r="F80" s="19">
        <v>212238.56</v>
      </c>
      <c r="G80" s="19">
        <v>0</v>
      </c>
      <c r="H80" s="19">
        <v>0</v>
      </c>
      <c r="I80" s="19">
        <v>0</v>
      </c>
      <c r="J80" s="101"/>
      <c r="K80" s="25" t="s">
        <v>218</v>
      </c>
      <c r="L80" s="55">
        <f t="shared" si="6"/>
        <v>0</v>
      </c>
      <c r="M80" s="53"/>
      <c r="N80" s="53"/>
      <c r="O80" s="53"/>
    </row>
    <row r="81" spans="1:15" ht="15" hidden="1">
      <c r="A81" s="145"/>
      <c r="B81" s="59"/>
      <c r="C81" s="122"/>
      <c r="D81" s="9">
        <v>2015</v>
      </c>
      <c r="E81" s="19">
        <f>F81+G81</f>
        <v>990386.08</v>
      </c>
      <c r="F81" s="19">
        <v>990386.08</v>
      </c>
      <c r="G81" s="19">
        <v>0</v>
      </c>
      <c r="H81" s="19">
        <v>0</v>
      </c>
      <c r="I81" s="19">
        <v>0</v>
      </c>
      <c r="J81" s="101"/>
      <c r="K81" s="57"/>
      <c r="L81" s="55">
        <f t="shared" si="6"/>
        <v>0</v>
      </c>
      <c r="M81" s="53"/>
      <c r="N81" s="53"/>
      <c r="O81" s="53"/>
    </row>
    <row r="82" spans="1:15" ht="15" hidden="1">
      <c r="A82" s="146"/>
      <c r="B82" s="60"/>
      <c r="C82" s="137"/>
      <c r="D82" s="9">
        <v>2016</v>
      </c>
      <c r="E82" s="19">
        <f>F82+G82</f>
        <v>0</v>
      </c>
      <c r="F82" s="19">
        <v>0</v>
      </c>
      <c r="G82" s="19">
        <v>0</v>
      </c>
      <c r="H82" s="19">
        <v>0</v>
      </c>
      <c r="I82" s="19">
        <v>0</v>
      </c>
      <c r="J82" s="101"/>
      <c r="K82" s="58"/>
      <c r="L82" s="55">
        <f t="shared" si="6"/>
        <v>0</v>
      </c>
      <c r="M82" s="53"/>
      <c r="N82" s="53"/>
      <c r="O82" s="53"/>
    </row>
    <row r="83" spans="1:15" ht="15" customHeight="1" hidden="1">
      <c r="A83" s="131"/>
      <c r="B83" s="132" t="s">
        <v>82</v>
      </c>
      <c r="C83" s="121">
        <v>2016</v>
      </c>
      <c r="D83" s="9" t="s">
        <v>28</v>
      </c>
      <c r="E83" s="19">
        <f t="shared" si="5"/>
        <v>317777.04</v>
      </c>
      <c r="F83" s="19">
        <f>F84+F85+F86</f>
        <v>317777.04</v>
      </c>
      <c r="G83" s="19">
        <v>0</v>
      </c>
      <c r="H83" s="19">
        <v>0</v>
      </c>
      <c r="I83" s="19">
        <v>0</v>
      </c>
      <c r="J83" s="101"/>
      <c r="K83" s="116" t="s">
        <v>222</v>
      </c>
      <c r="L83" s="55">
        <f t="shared" si="6"/>
        <v>0</v>
      </c>
      <c r="M83" s="53"/>
      <c r="N83" s="53"/>
      <c r="O83" s="53"/>
    </row>
    <row r="84" spans="1:15" ht="15" hidden="1">
      <c r="A84" s="145"/>
      <c r="B84" s="140"/>
      <c r="C84" s="122"/>
      <c r="D84" s="9">
        <v>2014</v>
      </c>
      <c r="E84" s="19">
        <f t="shared" si="5"/>
        <v>158888.52</v>
      </c>
      <c r="F84" s="19">
        <f>155847.84+3040.68</f>
        <v>158888.52</v>
      </c>
      <c r="G84" s="19">
        <v>0</v>
      </c>
      <c r="H84" s="19">
        <v>0</v>
      </c>
      <c r="I84" s="19">
        <v>0</v>
      </c>
      <c r="J84" s="101"/>
      <c r="K84" s="118"/>
      <c r="L84" s="55">
        <f t="shared" si="6"/>
        <v>0</v>
      </c>
      <c r="M84" s="53"/>
      <c r="N84" s="53"/>
      <c r="O84" s="53"/>
    </row>
    <row r="85" spans="1:15" ht="15" hidden="1">
      <c r="A85" s="145"/>
      <c r="B85" s="140"/>
      <c r="C85" s="122"/>
      <c r="D85" s="9">
        <v>2015</v>
      </c>
      <c r="E85" s="19">
        <f t="shared" si="5"/>
        <v>158888.52</v>
      </c>
      <c r="F85" s="19">
        <f>F84</f>
        <v>158888.52</v>
      </c>
      <c r="G85" s="19">
        <v>0</v>
      </c>
      <c r="H85" s="19">
        <v>0</v>
      </c>
      <c r="I85" s="19">
        <v>0</v>
      </c>
      <c r="J85" s="101"/>
      <c r="K85" s="118"/>
      <c r="L85" s="55">
        <f t="shared" si="6"/>
        <v>0</v>
      </c>
      <c r="M85" s="53"/>
      <c r="N85" s="53"/>
      <c r="O85" s="53"/>
    </row>
    <row r="86" spans="1:15" ht="15" hidden="1">
      <c r="A86" s="146"/>
      <c r="B86" s="141"/>
      <c r="C86" s="137"/>
      <c r="D86" s="9">
        <v>2016</v>
      </c>
      <c r="E86" s="19">
        <f t="shared" si="5"/>
        <v>0</v>
      </c>
      <c r="F86" s="19">
        <v>0</v>
      </c>
      <c r="G86" s="19">
        <v>0</v>
      </c>
      <c r="H86" s="19">
        <v>0</v>
      </c>
      <c r="I86" s="19">
        <v>0</v>
      </c>
      <c r="J86" s="127"/>
      <c r="K86" s="138"/>
      <c r="L86" s="55">
        <f t="shared" si="6"/>
        <v>0</v>
      </c>
      <c r="M86" s="53"/>
      <c r="N86" s="53"/>
      <c r="O86" s="53"/>
    </row>
    <row r="87" spans="1:15" ht="15" hidden="1">
      <c r="A87" s="131"/>
      <c r="B87" s="121" t="s">
        <v>182</v>
      </c>
      <c r="C87" s="121">
        <v>2014</v>
      </c>
      <c r="D87" s="9" t="s">
        <v>28</v>
      </c>
      <c r="E87" s="19">
        <f>F87+G87</f>
        <v>97856.92000000001</v>
      </c>
      <c r="F87" s="19">
        <f>F88+F91+F92</f>
        <v>97856.92000000001</v>
      </c>
      <c r="G87" s="19">
        <v>0</v>
      </c>
      <c r="H87" s="19">
        <v>0</v>
      </c>
      <c r="I87" s="19">
        <v>0</v>
      </c>
      <c r="J87" s="9"/>
      <c r="K87" s="56"/>
      <c r="L87" s="55">
        <f t="shared" si="6"/>
        <v>0</v>
      </c>
      <c r="M87" s="53"/>
      <c r="N87" s="53"/>
      <c r="O87" s="53"/>
    </row>
    <row r="88" spans="1:15" ht="15" hidden="1">
      <c r="A88" s="145"/>
      <c r="B88" s="137"/>
      <c r="C88" s="122"/>
      <c r="D88" s="108">
        <v>2014</v>
      </c>
      <c r="E88" s="62">
        <f>E89+E90</f>
        <v>97856.92000000001</v>
      </c>
      <c r="F88" s="62">
        <f>F89+F90</f>
        <v>97856.92000000001</v>
      </c>
      <c r="G88" s="62">
        <f>G89+G90</f>
        <v>0</v>
      </c>
      <c r="H88" s="62">
        <f>H89+H90</f>
        <v>0</v>
      </c>
      <c r="I88" s="62">
        <f>I89+I90</f>
        <v>0</v>
      </c>
      <c r="J88" s="9"/>
      <c r="K88" s="57"/>
      <c r="L88" s="55">
        <f t="shared" si="6"/>
        <v>0</v>
      </c>
      <c r="M88" s="53"/>
      <c r="N88" s="53"/>
      <c r="O88" s="53"/>
    </row>
    <row r="89" spans="1:15" ht="15" hidden="1">
      <c r="A89" s="145"/>
      <c r="B89" s="61" t="s">
        <v>203</v>
      </c>
      <c r="C89" s="122"/>
      <c r="D89" s="101"/>
      <c r="E89" s="19">
        <f>F89+G89</f>
        <v>69441.82</v>
      </c>
      <c r="F89" s="19">
        <v>69441.82</v>
      </c>
      <c r="G89" s="19">
        <v>0</v>
      </c>
      <c r="H89" s="19">
        <v>0</v>
      </c>
      <c r="I89" s="19">
        <v>0</v>
      </c>
      <c r="J89" s="9"/>
      <c r="K89" s="25" t="s">
        <v>219</v>
      </c>
      <c r="L89" s="55">
        <f t="shared" si="6"/>
        <v>0</v>
      </c>
      <c r="M89" s="53"/>
      <c r="N89" s="53"/>
      <c r="O89" s="53"/>
    </row>
    <row r="90" spans="1:15" ht="15" hidden="1">
      <c r="A90" s="145"/>
      <c r="B90" s="61" t="s">
        <v>204</v>
      </c>
      <c r="C90" s="122"/>
      <c r="D90" s="127"/>
      <c r="E90" s="19">
        <f>F90+G90</f>
        <v>28415.1</v>
      </c>
      <c r="F90" s="19">
        <v>28415.1</v>
      </c>
      <c r="G90" s="19"/>
      <c r="H90" s="19"/>
      <c r="I90" s="19"/>
      <c r="J90" s="9"/>
      <c r="K90" s="25" t="s">
        <v>223</v>
      </c>
      <c r="L90" s="55">
        <f t="shared" si="6"/>
        <v>0</v>
      </c>
      <c r="M90" s="53"/>
      <c r="N90" s="53"/>
      <c r="O90" s="53"/>
    </row>
    <row r="91" spans="1:15" ht="15" hidden="1">
      <c r="A91" s="145"/>
      <c r="B91" s="121"/>
      <c r="C91" s="122"/>
      <c r="D91" s="9">
        <v>2015</v>
      </c>
      <c r="E91" s="19">
        <f>F91+G91</f>
        <v>0</v>
      </c>
      <c r="F91" s="19">
        <v>0</v>
      </c>
      <c r="G91" s="19">
        <v>0</v>
      </c>
      <c r="H91" s="19">
        <v>0</v>
      </c>
      <c r="I91" s="19">
        <v>0</v>
      </c>
      <c r="J91" s="9"/>
      <c r="K91" s="57"/>
      <c r="L91" s="55">
        <f t="shared" si="6"/>
        <v>0</v>
      </c>
      <c r="M91" s="53"/>
      <c r="N91" s="53"/>
      <c r="O91" s="53"/>
    </row>
    <row r="92" spans="1:15" ht="15" hidden="1">
      <c r="A92" s="146"/>
      <c r="B92" s="137"/>
      <c r="C92" s="137"/>
      <c r="D92" s="9">
        <v>2016</v>
      </c>
      <c r="E92" s="19">
        <f>F92+G92</f>
        <v>0</v>
      </c>
      <c r="F92" s="19">
        <v>0</v>
      </c>
      <c r="G92" s="19">
        <v>0</v>
      </c>
      <c r="H92" s="19">
        <v>0</v>
      </c>
      <c r="I92" s="19">
        <v>0</v>
      </c>
      <c r="J92" s="9"/>
      <c r="K92" s="58"/>
      <c r="L92" s="55">
        <f t="shared" si="6"/>
        <v>0</v>
      </c>
      <c r="M92" s="53"/>
      <c r="N92" s="53"/>
      <c r="O92" s="53"/>
    </row>
    <row r="93" spans="1:15" ht="20.25" customHeight="1">
      <c r="A93" s="131" t="s">
        <v>50</v>
      </c>
      <c r="B93" s="132" t="s">
        <v>11</v>
      </c>
      <c r="C93" s="121" t="s">
        <v>104</v>
      </c>
      <c r="D93" s="9" t="s">
        <v>28</v>
      </c>
      <c r="E93" s="19">
        <f>E94+E95+E96</f>
        <v>1822365.8100000005</v>
      </c>
      <c r="F93" s="19">
        <f>F94+F95+F96</f>
        <v>1822365.8100000005</v>
      </c>
      <c r="G93" s="19">
        <f aca="true" t="shared" si="7" ref="G93:I94">G97+G101</f>
        <v>0</v>
      </c>
      <c r="H93" s="19">
        <f t="shared" si="7"/>
        <v>0</v>
      </c>
      <c r="I93" s="19">
        <f t="shared" si="7"/>
        <v>0</v>
      </c>
      <c r="J93" s="142" t="s">
        <v>12</v>
      </c>
      <c r="K93" s="116" t="s">
        <v>8</v>
      </c>
      <c r="L93" s="55">
        <f t="shared" si="6"/>
        <v>0</v>
      </c>
      <c r="M93" s="54"/>
      <c r="N93" s="53"/>
      <c r="O93" s="53"/>
    </row>
    <row r="94" spans="1:15" ht="20.25" customHeight="1">
      <c r="A94" s="145"/>
      <c r="B94" s="140"/>
      <c r="C94" s="122"/>
      <c r="D94" s="9">
        <v>2014</v>
      </c>
      <c r="E94" s="19">
        <f>F94</f>
        <v>607455.2700000001</v>
      </c>
      <c r="F94" s="19">
        <f>F98+F102</f>
        <v>607455.2700000001</v>
      </c>
      <c r="G94" s="19">
        <f t="shared" si="7"/>
        <v>0</v>
      </c>
      <c r="H94" s="19">
        <f t="shared" si="7"/>
        <v>0</v>
      </c>
      <c r="I94" s="19">
        <f t="shared" si="7"/>
        <v>0</v>
      </c>
      <c r="J94" s="143"/>
      <c r="K94" s="118"/>
      <c r="L94" s="55">
        <f t="shared" si="6"/>
        <v>0</v>
      </c>
      <c r="M94" s="54"/>
      <c r="N94" s="53"/>
      <c r="O94" s="53"/>
    </row>
    <row r="95" spans="1:15" ht="20.25" customHeight="1">
      <c r="A95" s="145"/>
      <c r="B95" s="140"/>
      <c r="C95" s="122"/>
      <c r="D95" s="9">
        <v>2015</v>
      </c>
      <c r="E95" s="19">
        <f>F95</f>
        <v>607455.2700000001</v>
      </c>
      <c r="F95" s="19">
        <f aca="true" t="shared" si="8" ref="F95:I96">F99+F103</f>
        <v>607455.2700000001</v>
      </c>
      <c r="G95" s="19">
        <f t="shared" si="8"/>
        <v>0</v>
      </c>
      <c r="H95" s="19">
        <f t="shared" si="8"/>
        <v>0</v>
      </c>
      <c r="I95" s="19">
        <f t="shared" si="8"/>
        <v>0</v>
      </c>
      <c r="J95" s="143"/>
      <c r="K95" s="118"/>
      <c r="L95" s="55">
        <f t="shared" si="6"/>
        <v>0</v>
      </c>
      <c r="M95" s="54"/>
      <c r="N95" s="53"/>
      <c r="O95" s="53"/>
    </row>
    <row r="96" spans="1:15" ht="20.25" customHeight="1">
      <c r="A96" s="146"/>
      <c r="B96" s="141"/>
      <c r="C96" s="137"/>
      <c r="D96" s="9">
        <v>2016</v>
      </c>
      <c r="E96" s="19">
        <f>F96</f>
        <v>607455.2700000001</v>
      </c>
      <c r="F96" s="19">
        <f t="shared" si="8"/>
        <v>607455.2700000001</v>
      </c>
      <c r="G96" s="19">
        <f t="shared" si="8"/>
        <v>0</v>
      </c>
      <c r="H96" s="19">
        <f t="shared" si="8"/>
        <v>0</v>
      </c>
      <c r="I96" s="19">
        <f t="shared" si="8"/>
        <v>0</v>
      </c>
      <c r="J96" s="144"/>
      <c r="K96" s="138"/>
      <c r="L96" s="55">
        <f t="shared" si="6"/>
        <v>0</v>
      </c>
      <c r="M96" s="54"/>
      <c r="N96" s="53"/>
      <c r="O96" s="53"/>
    </row>
    <row r="97" spans="1:15" ht="15" hidden="1">
      <c r="A97" s="131"/>
      <c r="B97" s="132" t="s">
        <v>83</v>
      </c>
      <c r="C97" s="121">
        <v>2016</v>
      </c>
      <c r="D97" s="9" t="s">
        <v>28</v>
      </c>
      <c r="E97" s="19">
        <f aca="true" t="shared" si="9" ref="E97:E104">F97+G97</f>
        <v>1568565.8100000005</v>
      </c>
      <c r="F97" s="19">
        <f>F98+F99+F100</f>
        <v>1568565.8100000005</v>
      </c>
      <c r="G97" s="19">
        <f>G98+G99+G100</f>
        <v>0</v>
      </c>
      <c r="H97" s="19">
        <f>H98+H99+H100</f>
        <v>0</v>
      </c>
      <c r="I97" s="19">
        <f>I98+I99+I100</f>
        <v>0</v>
      </c>
      <c r="J97" s="147"/>
      <c r="K97" s="116" t="s">
        <v>218</v>
      </c>
      <c r="L97" s="55">
        <f t="shared" si="6"/>
        <v>0</v>
      </c>
      <c r="M97" s="53"/>
      <c r="N97" s="53"/>
      <c r="O97" s="53"/>
    </row>
    <row r="98" spans="1:15" ht="15" hidden="1">
      <c r="A98" s="145"/>
      <c r="B98" s="140"/>
      <c r="C98" s="122"/>
      <c r="D98" s="9">
        <v>2014</v>
      </c>
      <c r="E98" s="19">
        <f t="shared" si="9"/>
        <v>522855.27000000014</v>
      </c>
      <c r="F98" s="19">
        <f>522855.27+150000+170782.92+14475.81-335258.73</f>
        <v>522855.27000000014</v>
      </c>
      <c r="G98" s="19">
        <v>0</v>
      </c>
      <c r="H98" s="19">
        <v>0</v>
      </c>
      <c r="I98" s="19">
        <v>0</v>
      </c>
      <c r="J98" s="148"/>
      <c r="K98" s="118"/>
      <c r="L98" s="55">
        <f t="shared" si="6"/>
        <v>0</v>
      </c>
      <c r="M98" s="53"/>
      <c r="N98" s="53"/>
      <c r="O98" s="53"/>
    </row>
    <row r="99" spans="1:15" ht="15" hidden="1">
      <c r="A99" s="145"/>
      <c r="B99" s="140"/>
      <c r="C99" s="122"/>
      <c r="D99" s="9">
        <v>2015</v>
      </c>
      <c r="E99" s="19">
        <f t="shared" si="9"/>
        <v>522855.27000000014</v>
      </c>
      <c r="F99" s="19">
        <f>F98</f>
        <v>522855.27000000014</v>
      </c>
      <c r="G99" s="19">
        <v>0</v>
      </c>
      <c r="H99" s="19">
        <v>0</v>
      </c>
      <c r="I99" s="19">
        <v>0</v>
      </c>
      <c r="J99" s="148"/>
      <c r="K99" s="118"/>
      <c r="L99" s="55">
        <f t="shared" si="6"/>
        <v>0</v>
      </c>
      <c r="M99" s="53"/>
      <c r="N99" s="53"/>
      <c r="O99" s="53"/>
    </row>
    <row r="100" spans="1:15" ht="15" hidden="1">
      <c r="A100" s="146"/>
      <c r="B100" s="141"/>
      <c r="C100" s="137"/>
      <c r="D100" s="9">
        <v>2016</v>
      </c>
      <c r="E100" s="19">
        <f t="shared" si="9"/>
        <v>522855.27000000014</v>
      </c>
      <c r="F100" s="19">
        <f>F99</f>
        <v>522855.27000000014</v>
      </c>
      <c r="G100" s="19">
        <v>0</v>
      </c>
      <c r="H100" s="19">
        <v>0</v>
      </c>
      <c r="I100" s="19">
        <v>0</v>
      </c>
      <c r="J100" s="148"/>
      <c r="K100" s="138"/>
      <c r="L100" s="55">
        <f t="shared" si="6"/>
        <v>0</v>
      </c>
      <c r="M100" s="53"/>
      <c r="N100" s="53"/>
      <c r="O100" s="53"/>
    </row>
    <row r="101" spans="1:15" ht="15" customHeight="1" hidden="1">
      <c r="A101" s="131"/>
      <c r="B101" s="132" t="s">
        <v>84</v>
      </c>
      <c r="C101" s="121">
        <v>2016</v>
      </c>
      <c r="D101" s="9" t="s">
        <v>28</v>
      </c>
      <c r="E101" s="19">
        <f t="shared" si="9"/>
        <v>253800</v>
      </c>
      <c r="F101" s="19">
        <f>F102+F103+F104</f>
        <v>253800</v>
      </c>
      <c r="G101" s="19">
        <f>G102+G103+G104</f>
        <v>0</v>
      </c>
      <c r="H101" s="19">
        <f>H102+H103+H104</f>
        <v>0</v>
      </c>
      <c r="I101" s="19">
        <f>I102+I103+I104</f>
        <v>0</v>
      </c>
      <c r="J101" s="148"/>
      <c r="K101" s="116" t="s">
        <v>224</v>
      </c>
      <c r="L101" s="55">
        <f t="shared" si="6"/>
        <v>0</v>
      </c>
      <c r="M101" s="53"/>
      <c r="N101" s="53"/>
      <c r="O101" s="53"/>
    </row>
    <row r="102" spans="1:15" ht="15" hidden="1">
      <c r="A102" s="145"/>
      <c r="B102" s="140"/>
      <c r="C102" s="122"/>
      <c r="D102" s="9">
        <v>2014</v>
      </c>
      <c r="E102" s="19">
        <f t="shared" si="9"/>
        <v>84600</v>
      </c>
      <c r="F102" s="19">
        <v>84600</v>
      </c>
      <c r="G102" s="19">
        <v>0</v>
      </c>
      <c r="H102" s="19">
        <v>0</v>
      </c>
      <c r="I102" s="19">
        <v>0</v>
      </c>
      <c r="J102" s="148"/>
      <c r="K102" s="118"/>
      <c r="L102" s="55">
        <f t="shared" si="6"/>
        <v>0</v>
      </c>
      <c r="M102" s="53"/>
      <c r="N102" s="53"/>
      <c r="O102" s="53"/>
    </row>
    <row r="103" spans="1:15" ht="15" hidden="1">
      <c r="A103" s="145"/>
      <c r="B103" s="140"/>
      <c r="C103" s="122"/>
      <c r="D103" s="9">
        <v>2015</v>
      </c>
      <c r="E103" s="19">
        <f t="shared" si="9"/>
        <v>84600</v>
      </c>
      <c r="F103" s="19">
        <f>F102</f>
        <v>84600</v>
      </c>
      <c r="G103" s="19">
        <v>0</v>
      </c>
      <c r="H103" s="19">
        <v>0</v>
      </c>
      <c r="I103" s="19">
        <v>0</v>
      </c>
      <c r="J103" s="148"/>
      <c r="K103" s="118"/>
      <c r="L103" s="55">
        <f t="shared" si="6"/>
        <v>0</v>
      </c>
      <c r="M103" s="53"/>
      <c r="N103" s="53"/>
      <c r="O103" s="53"/>
    </row>
    <row r="104" spans="1:15" ht="20.25" customHeight="1" hidden="1">
      <c r="A104" s="146"/>
      <c r="B104" s="141"/>
      <c r="C104" s="137"/>
      <c r="D104" s="9">
        <v>2016</v>
      </c>
      <c r="E104" s="19">
        <f t="shared" si="9"/>
        <v>84600</v>
      </c>
      <c r="F104" s="19">
        <f>F103</f>
        <v>84600</v>
      </c>
      <c r="G104" s="19">
        <v>0</v>
      </c>
      <c r="H104" s="19">
        <v>0</v>
      </c>
      <c r="I104" s="19">
        <v>0</v>
      </c>
      <c r="J104" s="149"/>
      <c r="K104" s="138"/>
      <c r="L104" s="55">
        <f t="shared" si="6"/>
        <v>0</v>
      </c>
      <c r="M104" s="53"/>
      <c r="N104" s="53"/>
      <c r="O104" s="53"/>
    </row>
    <row r="105" spans="1:15" ht="21" customHeight="1">
      <c r="A105" s="131" t="s">
        <v>33</v>
      </c>
      <c r="B105" s="142" t="s">
        <v>13</v>
      </c>
      <c r="C105" s="108" t="s">
        <v>104</v>
      </c>
      <c r="D105" s="9" t="s">
        <v>28</v>
      </c>
      <c r="E105" s="19">
        <f>E106+E107+E108</f>
        <v>23604284.07</v>
      </c>
      <c r="F105" s="19">
        <f>F106+F107+F108</f>
        <v>23604284.07</v>
      </c>
      <c r="G105" s="19">
        <f>G106+G107+G108</f>
        <v>0</v>
      </c>
      <c r="H105" s="19">
        <f>H106+H107+H108</f>
        <v>0</v>
      </c>
      <c r="I105" s="19">
        <f>I106+I107+I108</f>
        <v>0</v>
      </c>
      <c r="J105" s="108"/>
      <c r="K105" s="116"/>
      <c r="L105" s="55">
        <f t="shared" si="6"/>
        <v>0</v>
      </c>
      <c r="M105" s="53"/>
      <c r="N105" s="53"/>
      <c r="O105" s="53"/>
    </row>
    <row r="106" spans="1:15" ht="21" customHeight="1">
      <c r="A106" s="145"/>
      <c r="B106" s="143"/>
      <c r="C106" s="101"/>
      <c r="D106" s="9">
        <v>2014</v>
      </c>
      <c r="E106" s="19">
        <f aca="true" t="shared" si="10" ref="E106:I108">E110+E210</f>
        <v>8373162.07</v>
      </c>
      <c r="F106" s="19">
        <f t="shared" si="10"/>
        <v>8373162.07</v>
      </c>
      <c r="G106" s="19">
        <f t="shared" si="10"/>
        <v>0</v>
      </c>
      <c r="H106" s="19">
        <f t="shared" si="10"/>
        <v>0</v>
      </c>
      <c r="I106" s="19">
        <f t="shared" si="10"/>
        <v>0</v>
      </c>
      <c r="J106" s="101"/>
      <c r="K106" s="118"/>
      <c r="L106" s="55">
        <f t="shared" si="6"/>
        <v>0</v>
      </c>
      <c r="M106" s="53"/>
      <c r="N106" s="53"/>
      <c r="O106" s="53"/>
    </row>
    <row r="107" spans="1:15" ht="21" customHeight="1">
      <c r="A107" s="145"/>
      <c r="B107" s="143"/>
      <c r="C107" s="101"/>
      <c r="D107" s="9">
        <v>2015</v>
      </c>
      <c r="E107" s="19">
        <f t="shared" si="10"/>
        <v>7690561</v>
      </c>
      <c r="F107" s="19">
        <f t="shared" si="10"/>
        <v>7690561</v>
      </c>
      <c r="G107" s="19">
        <f t="shared" si="10"/>
        <v>0</v>
      </c>
      <c r="H107" s="19">
        <f t="shared" si="10"/>
        <v>0</v>
      </c>
      <c r="I107" s="19">
        <f t="shared" si="10"/>
        <v>0</v>
      </c>
      <c r="J107" s="101"/>
      <c r="K107" s="118"/>
      <c r="L107" s="55">
        <f t="shared" si="6"/>
        <v>0</v>
      </c>
      <c r="M107" s="53"/>
      <c r="N107" s="53"/>
      <c r="O107" s="53"/>
    </row>
    <row r="108" spans="1:15" ht="21" customHeight="1">
      <c r="A108" s="146"/>
      <c r="B108" s="144"/>
      <c r="C108" s="127"/>
      <c r="D108" s="9">
        <v>2016</v>
      </c>
      <c r="E108" s="19">
        <f t="shared" si="10"/>
        <v>7540561</v>
      </c>
      <c r="F108" s="19">
        <f t="shared" si="10"/>
        <v>7540561</v>
      </c>
      <c r="G108" s="19">
        <f t="shared" si="10"/>
        <v>0</v>
      </c>
      <c r="H108" s="19">
        <f t="shared" si="10"/>
        <v>0</v>
      </c>
      <c r="I108" s="19">
        <f t="shared" si="10"/>
        <v>0</v>
      </c>
      <c r="J108" s="127"/>
      <c r="K108" s="138"/>
      <c r="L108" s="55">
        <f t="shared" si="6"/>
        <v>0</v>
      </c>
      <c r="M108" s="53"/>
      <c r="N108" s="53"/>
      <c r="O108" s="53"/>
    </row>
    <row r="109" spans="1:15" ht="20.25" customHeight="1">
      <c r="A109" s="131" t="s">
        <v>34</v>
      </c>
      <c r="B109" s="132" t="s">
        <v>14</v>
      </c>
      <c r="C109" s="121" t="s">
        <v>104</v>
      </c>
      <c r="D109" s="9" t="s">
        <v>28</v>
      </c>
      <c r="E109" s="19">
        <f>E110+E111+E112</f>
        <v>21108284.07</v>
      </c>
      <c r="F109" s="19">
        <f>F110+F111+F112</f>
        <v>21108284.07</v>
      </c>
      <c r="G109" s="19">
        <f>G110+G111+G112</f>
        <v>0</v>
      </c>
      <c r="H109" s="19">
        <f>H110+H111+H112</f>
        <v>0</v>
      </c>
      <c r="I109" s="19">
        <f>I110+I111+I112</f>
        <v>0</v>
      </c>
      <c r="J109" s="142" t="s">
        <v>15</v>
      </c>
      <c r="K109" s="116" t="s">
        <v>8</v>
      </c>
      <c r="L109" s="55">
        <f t="shared" si="6"/>
        <v>0</v>
      </c>
      <c r="M109" s="54"/>
      <c r="N109" s="53"/>
      <c r="O109" s="53"/>
    </row>
    <row r="110" spans="1:15" ht="20.25" customHeight="1">
      <c r="A110" s="145"/>
      <c r="B110" s="140"/>
      <c r="C110" s="122"/>
      <c r="D110" s="9">
        <v>2014</v>
      </c>
      <c r="E110" s="19">
        <f>F110</f>
        <v>7541162.07</v>
      </c>
      <c r="F110" s="19">
        <f>F114+F122+F126+F130+F136+F140+F144+F148+F152+F156+F160+F164+F168+F172+F178+F182+F186+F194+F198+F202+F206+F118+F190</f>
        <v>7541162.07</v>
      </c>
      <c r="G110" s="19">
        <v>0</v>
      </c>
      <c r="H110" s="19">
        <v>0</v>
      </c>
      <c r="I110" s="19">
        <v>0</v>
      </c>
      <c r="J110" s="143"/>
      <c r="K110" s="118"/>
      <c r="L110" s="55">
        <f t="shared" si="6"/>
        <v>0</v>
      </c>
      <c r="M110" s="54"/>
      <c r="N110" s="53"/>
      <c r="O110" s="53"/>
    </row>
    <row r="111" spans="1:15" ht="20.25" customHeight="1">
      <c r="A111" s="145"/>
      <c r="B111" s="140"/>
      <c r="C111" s="122"/>
      <c r="D111" s="9">
        <v>2015</v>
      </c>
      <c r="E111" s="19">
        <f>F111</f>
        <v>6858561</v>
      </c>
      <c r="F111" s="19">
        <f>F115+F123+F127+F133+F137+F141+F145+F149+F153+F157+F161+F165+F169+F175+F179+F183+F187+F195+F199+F203+F207+F119</f>
        <v>6858561</v>
      </c>
      <c r="G111" s="19">
        <v>0</v>
      </c>
      <c r="H111" s="19">
        <v>0</v>
      </c>
      <c r="I111" s="19">
        <v>0</v>
      </c>
      <c r="J111" s="143"/>
      <c r="K111" s="118"/>
      <c r="L111" s="55">
        <f t="shared" si="6"/>
        <v>0</v>
      </c>
      <c r="M111" s="54"/>
      <c r="N111" s="53"/>
      <c r="O111" s="53"/>
    </row>
    <row r="112" spans="1:15" ht="20.25" customHeight="1">
      <c r="A112" s="146"/>
      <c r="B112" s="141"/>
      <c r="C112" s="137"/>
      <c r="D112" s="9">
        <v>2016</v>
      </c>
      <c r="E112" s="19">
        <f>F112</f>
        <v>6708561</v>
      </c>
      <c r="F112" s="19">
        <f>F116+F124+F128+F134+F138+F142+F146+F150+F154+F158+F162+F166+F170+F176+F180+F184+F188+F196+F200+F204+F208+F120</f>
        <v>6708561</v>
      </c>
      <c r="G112" s="19">
        <v>0</v>
      </c>
      <c r="H112" s="19">
        <v>0</v>
      </c>
      <c r="I112" s="19">
        <v>0</v>
      </c>
      <c r="J112" s="144"/>
      <c r="K112" s="138"/>
      <c r="L112" s="55">
        <f t="shared" si="6"/>
        <v>0</v>
      </c>
      <c r="M112" s="54"/>
      <c r="N112" s="53"/>
      <c r="O112" s="53"/>
    </row>
    <row r="113" spans="1:15" ht="15" hidden="1">
      <c r="A113" s="131"/>
      <c r="B113" s="132" t="s">
        <v>85</v>
      </c>
      <c r="C113" s="121">
        <v>2016</v>
      </c>
      <c r="D113" s="9" t="s">
        <v>28</v>
      </c>
      <c r="E113" s="19">
        <f aca="true" t="shared" si="11" ref="E113:E180">F113+G113</f>
        <v>1443043.44</v>
      </c>
      <c r="F113" s="19">
        <f>F114+F115+F116</f>
        <v>1443043.44</v>
      </c>
      <c r="G113" s="19">
        <f>G114+G115+G116</f>
        <v>0</v>
      </c>
      <c r="H113" s="19">
        <f>H114+H115+H116</f>
        <v>0</v>
      </c>
      <c r="I113" s="19">
        <f>I114+I115+I116</f>
        <v>0</v>
      </c>
      <c r="J113" s="108"/>
      <c r="K113" s="116" t="s">
        <v>222</v>
      </c>
      <c r="L113" s="55">
        <f t="shared" si="6"/>
        <v>0</v>
      </c>
      <c r="M113" s="53"/>
      <c r="N113" s="53"/>
      <c r="O113" s="53"/>
    </row>
    <row r="114" spans="1:15" ht="15" customHeight="1" hidden="1">
      <c r="A114" s="145"/>
      <c r="B114" s="140"/>
      <c r="C114" s="122"/>
      <c r="D114" s="9">
        <v>2014</v>
      </c>
      <c r="E114" s="19">
        <f t="shared" si="11"/>
        <v>481014.48</v>
      </c>
      <c r="F114" s="19">
        <f>350000+131014.48</f>
        <v>481014.48</v>
      </c>
      <c r="G114" s="19">
        <v>0</v>
      </c>
      <c r="H114" s="19">
        <v>0</v>
      </c>
      <c r="I114" s="19">
        <v>0</v>
      </c>
      <c r="J114" s="101"/>
      <c r="K114" s="118"/>
      <c r="L114" s="55">
        <f t="shared" si="6"/>
        <v>0</v>
      </c>
      <c r="M114" s="53"/>
      <c r="N114" s="53"/>
      <c r="O114" s="53"/>
    </row>
    <row r="115" spans="1:15" ht="15" hidden="1">
      <c r="A115" s="145"/>
      <c r="B115" s="140"/>
      <c r="C115" s="122"/>
      <c r="D115" s="9">
        <v>2015</v>
      </c>
      <c r="E115" s="19">
        <f t="shared" si="11"/>
        <v>481014.48</v>
      </c>
      <c r="F115" s="19">
        <f>350000+131014.48</f>
        <v>481014.48</v>
      </c>
      <c r="G115" s="19">
        <v>0</v>
      </c>
      <c r="H115" s="19">
        <v>0</v>
      </c>
      <c r="I115" s="19">
        <v>0</v>
      </c>
      <c r="J115" s="101"/>
      <c r="K115" s="118"/>
      <c r="L115" s="55">
        <f t="shared" si="6"/>
        <v>0</v>
      </c>
      <c r="M115" s="53"/>
      <c r="N115" s="53"/>
      <c r="O115" s="53"/>
    </row>
    <row r="116" spans="1:15" ht="15" customHeight="1" hidden="1">
      <c r="A116" s="146"/>
      <c r="B116" s="141"/>
      <c r="C116" s="137"/>
      <c r="D116" s="9">
        <v>2016</v>
      </c>
      <c r="E116" s="19">
        <f t="shared" si="11"/>
        <v>481014.48</v>
      </c>
      <c r="F116" s="19">
        <f>350000+131014.48</f>
        <v>481014.48</v>
      </c>
      <c r="G116" s="19">
        <v>0</v>
      </c>
      <c r="H116" s="19">
        <v>0</v>
      </c>
      <c r="I116" s="19">
        <v>0</v>
      </c>
      <c r="J116" s="101"/>
      <c r="K116" s="138"/>
      <c r="L116" s="55">
        <f t="shared" si="6"/>
        <v>0</v>
      </c>
      <c r="M116" s="53"/>
      <c r="N116" s="53"/>
      <c r="O116" s="53"/>
    </row>
    <row r="117" spans="1:15" ht="15" customHeight="1" hidden="1">
      <c r="A117" s="131"/>
      <c r="B117" s="132" t="s">
        <v>184</v>
      </c>
      <c r="C117" s="121">
        <v>2016</v>
      </c>
      <c r="D117" s="9" t="s">
        <v>28</v>
      </c>
      <c r="E117" s="19">
        <f>F117+G117</f>
        <v>777406.9100000001</v>
      </c>
      <c r="F117" s="19">
        <f>F118+F119+F120</f>
        <v>777406.9100000001</v>
      </c>
      <c r="G117" s="19">
        <f>G118+G119+G120</f>
        <v>0</v>
      </c>
      <c r="H117" s="19">
        <f>H118+H119+H120</f>
        <v>0</v>
      </c>
      <c r="I117" s="19">
        <f>I118+I119+I120</f>
        <v>0</v>
      </c>
      <c r="J117" s="101"/>
      <c r="K117" s="116" t="s">
        <v>218</v>
      </c>
      <c r="L117" s="55">
        <f t="shared" si="6"/>
        <v>0</v>
      </c>
      <c r="M117" s="53"/>
      <c r="N117" s="53"/>
      <c r="O117" s="53"/>
    </row>
    <row r="118" spans="1:15" ht="15" customHeight="1" hidden="1">
      <c r="A118" s="145"/>
      <c r="B118" s="140"/>
      <c r="C118" s="122"/>
      <c r="D118" s="9">
        <v>2014</v>
      </c>
      <c r="E118" s="19">
        <f>F118+G118</f>
        <v>627716.8300000001</v>
      </c>
      <c r="F118" s="19">
        <f>74845.04+552871.79</f>
        <v>627716.8300000001</v>
      </c>
      <c r="G118" s="19">
        <v>0</v>
      </c>
      <c r="H118" s="19">
        <v>0</v>
      </c>
      <c r="I118" s="19">
        <v>0</v>
      </c>
      <c r="J118" s="101"/>
      <c r="K118" s="118"/>
      <c r="L118" s="55">
        <f t="shared" si="6"/>
        <v>0</v>
      </c>
      <c r="M118" s="53"/>
      <c r="N118" s="53"/>
      <c r="O118" s="53"/>
    </row>
    <row r="119" spans="1:15" ht="15" hidden="1">
      <c r="A119" s="145"/>
      <c r="B119" s="140"/>
      <c r="C119" s="122"/>
      <c r="D119" s="9">
        <v>2015</v>
      </c>
      <c r="E119" s="19">
        <f>F119+G119</f>
        <v>74845.04</v>
      </c>
      <c r="F119" s="19">
        <v>74845.04</v>
      </c>
      <c r="G119" s="19">
        <v>0</v>
      </c>
      <c r="H119" s="19">
        <v>0</v>
      </c>
      <c r="I119" s="19">
        <v>0</v>
      </c>
      <c r="J119" s="101"/>
      <c r="K119" s="118"/>
      <c r="L119" s="55">
        <f t="shared" si="6"/>
        <v>0</v>
      </c>
      <c r="M119" s="53"/>
      <c r="N119" s="53"/>
      <c r="O119" s="53"/>
    </row>
    <row r="120" spans="1:15" ht="15" customHeight="1" hidden="1">
      <c r="A120" s="146"/>
      <c r="B120" s="141"/>
      <c r="C120" s="137"/>
      <c r="D120" s="9">
        <v>2016</v>
      </c>
      <c r="E120" s="19">
        <f>F120+G120</f>
        <v>74845.04</v>
      </c>
      <c r="F120" s="19">
        <v>74845.04</v>
      </c>
      <c r="G120" s="19">
        <v>0</v>
      </c>
      <c r="H120" s="19">
        <v>0</v>
      </c>
      <c r="I120" s="19">
        <v>0</v>
      </c>
      <c r="J120" s="101"/>
      <c r="K120" s="138"/>
      <c r="L120" s="55">
        <f t="shared" si="6"/>
        <v>0</v>
      </c>
      <c r="M120" s="53"/>
      <c r="N120" s="53"/>
      <c r="O120" s="53"/>
    </row>
    <row r="121" spans="1:15" ht="15" customHeight="1" hidden="1">
      <c r="A121" s="131"/>
      <c r="B121" s="132" t="s">
        <v>232</v>
      </c>
      <c r="C121" s="121">
        <v>2016</v>
      </c>
      <c r="D121" s="9" t="s">
        <v>28</v>
      </c>
      <c r="E121" s="19">
        <f t="shared" si="11"/>
        <v>287623.4</v>
      </c>
      <c r="F121" s="19">
        <f>F122+F123+F124</f>
        <v>287623.4</v>
      </c>
      <c r="G121" s="19">
        <f>G122+G123+G124</f>
        <v>0</v>
      </c>
      <c r="H121" s="19">
        <f>H122+H123+H124</f>
        <v>0</v>
      </c>
      <c r="I121" s="19">
        <f>I122+I123+I124</f>
        <v>0</v>
      </c>
      <c r="J121" s="101"/>
      <c r="K121" s="116" t="s">
        <v>219</v>
      </c>
      <c r="L121" s="55">
        <f t="shared" si="6"/>
        <v>0</v>
      </c>
      <c r="M121" s="53"/>
      <c r="N121" s="53"/>
      <c r="O121" s="53"/>
    </row>
    <row r="122" spans="1:15" ht="15" hidden="1">
      <c r="A122" s="145"/>
      <c r="B122" s="140"/>
      <c r="C122" s="122"/>
      <c r="D122" s="9">
        <v>2014</v>
      </c>
      <c r="E122" s="19">
        <f t="shared" si="11"/>
        <v>87623.4</v>
      </c>
      <c r="F122" s="19">
        <v>87623.4</v>
      </c>
      <c r="G122" s="19">
        <v>0</v>
      </c>
      <c r="H122" s="19">
        <v>0</v>
      </c>
      <c r="I122" s="19">
        <v>0</v>
      </c>
      <c r="J122" s="101"/>
      <c r="K122" s="118"/>
      <c r="L122" s="55">
        <f t="shared" si="6"/>
        <v>0</v>
      </c>
      <c r="M122" s="53"/>
      <c r="N122" s="53"/>
      <c r="O122" s="53"/>
    </row>
    <row r="123" spans="1:15" ht="15" customHeight="1" hidden="1">
      <c r="A123" s="145"/>
      <c r="B123" s="140"/>
      <c r="C123" s="122"/>
      <c r="D123" s="9">
        <v>2015</v>
      </c>
      <c r="E123" s="19">
        <f t="shared" si="11"/>
        <v>100000</v>
      </c>
      <c r="F123" s="19">
        <v>100000</v>
      </c>
      <c r="G123" s="19">
        <v>0</v>
      </c>
      <c r="H123" s="19">
        <v>0</v>
      </c>
      <c r="I123" s="19">
        <v>0</v>
      </c>
      <c r="J123" s="101"/>
      <c r="K123" s="118"/>
      <c r="L123" s="55">
        <f t="shared" si="6"/>
        <v>0</v>
      </c>
      <c r="M123" s="53"/>
      <c r="N123" s="53"/>
      <c r="O123" s="53"/>
    </row>
    <row r="124" spans="1:15" ht="15" hidden="1">
      <c r="A124" s="146"/>
      <c r="B124" s="141"/>
      <c r="C124" s="137"/>
      <c r="D124" s="9">
        <v>2016</v>
      </c>
      <c r="E124" s="19">
        <f t="shared" si="11"/>
        <v>100000</v>
      </c>
      <c r="F124" s="19">
        <v>100000</v>
      </c>
      <c r="G124" s="19">
        <v>0</v>
      </c>
      <c r="H124" s="19">
        <v>0</v>
      </c>
      <c r="I124" s="19">
        <v>0</v>
      </c>
      <c r="J124" s="101"/>
      <c r="K124" s="138"/>
      <c r="L124" s="55">
        <f t="shared" si="6"/>
        <v>0</v>
      </c>
      <c r="M124" s="53"/>
      <c r="N124" s="53"/>
      <c r="O124" s="53"/>
    </row>
    <row r="125" spans="1:15" ht="15" customHeight="1" hidden="1">
      <c r="A125" s="131"/>
      <c r="B125" s="132" t="s">
        <v>185</v>
      </c>
      <c r="C125" s="121">
        <v>2017</v>
      </c>
      <c r="D125" s="9" t="s">
        <v>28</v>
      </c>
      <c r="E125" s="19">
        <f>F125+G125</f>
        <v>774967.7</v>
      </c>
      <c r="F125" s="19">
        <f>F126+F127+F128</f>
        <v>774967.7</v>
      </c>
      <c r="G125" s="19">
        <f>G126+G127+G128</f>
        <v>0</v>
      </c>
      <c r="H125" s="19">
        <f>H126+H127+H128</f>
        <v>0</v>
      </c>
      <c r="I125" s="19">
        <f>I126+I127+I128</f>
        <v>0</v>
      </c>
      <c r="J125" s="101"/>
      <c r="K125" s="116" t="s">
        <v>223</v>
      </c>
      <c r="L125" s="55">
        <f t="shared" si="6"/>
        <v>0</v>
      </c>
      <c r="M125" s="53"/>
      <c r="N125" s="53"/>
      <c r="O125" s="53"/>
    </row>
    <row r="126" spans="1:15" ht="15" hidden="1">
      <c r="A126" s="145"/>
      <c r="B126" s="140"/>
      <c r="C126" s="122"/>
      <c r="D126" s="9">
        <v>2014</v>
      </c>
      <c r="E126" s="19">
        <f>F126+G126</f>
        <v>0</v>
      </c>
      <c r="F126" s="19">
        <f>339883.85-339883.85</f>
        <v>0</v>
      </c>
      <c r="G126" s="19">
        <v>0</v>
      </c>
      <c r="H126" s="19">
        <v>0</v>
      </c>
      <c r="I126" s="19">
        <v>0</v>
      </c>
      <c r="J126" s="101"/>
      <c r="K126" s="118"/>
      <c r="L126" s="55">
        <f t="shared" si="6"/>
        <v>0</v>
      </c>
      <c r="M126" s="53"/>
      <c r="N126" s="53"/>
      <c r="O126" s="53"/>
    </row>
    <row r="127" spans="1:15" ht="15" customHeight="1" hidden="1">
      <c r="A127" s="145"/>
      <c r="B127" s="140"/>
      <c r="C127" s="122"/>
      <c r="D127" s="9">
        <v>2015</v>
      </c>
      <c r="E127" s="19">
        <f>F127+G127</f>
        <v>387483.85</v>
      </c>
      <c r="F127" s="19">
        <f>339883.85+47600</f>
        <v>387483.85</v>
      </c>
      <c r="G127" s="19">
        <v>0</v>
      </c>
      <c r="H127" s="19">
        <v>0</v>
      </c>
      <c r="I127" s="19">
        <v>0</v>
      </c>
      <c r="J127" s="101"/>
      <c r="K127" s="118"/>
      <c r="L127" s="55">
        <f t="shared" si="6"/>
        <v>0</v>
      </c>
      <c r="M127" s="53"/>
      <c r="N127" s="53"/>
      <c r="O127" s="53"/>
    </row>
    <row r="128" spans="1:15" ht="15" hidden="1">
      <c r="A128" s="146"/>
      <c r="B128" s="141"/>
      <c r="C128" s="137"/>
      <c r="D128" s="9">
        <v>2016</v>
      </c>
      <c r="E128" s="19">
        <f>F128+G128</f>
        <v>387483.85</v>
      </c>
      <c r="F128" s="19">
        <f>339883.85+47600</f>
        <v>387483.85</v>
      </c>
      <c r="G128" s="19">
        <v>0</v>
      </c>
      <c r="H128" s="19">
        <v>0</v>
      </c>
      <c r="I128" s="19">
        <v>0</v>
      </c>
      <c r="J128" s="101"/>
      <c r="K128" s="138"/>
      <c r="L128" s="55">
        <f t="shared" si="6"/>
        <v>0</v>
      </c>
      <c r="M128" s="53"/>
      <c r="N128" s="53"/>
      <c r="O128" s="53"/>
    </row>
    <row r="129" spans="1:15" ht="26.25" customHeight="1" hidden="1">
      <c r="A129" s="131"/>
      <c r="B129" s="121" t="s">
        <v>205</v>
      </c>
      <c r="C129" s="121">
        <v>2016</v>
      </c>
      <c r="D129" s="9" t="s">
        <v>28</v>
      </c>
      <c r="E129" s="19">
        <f t="shared" si="11"/>
        <v>1500329.79</v>
      </c>
      <c r="F129" s="19">
        <f>F130+F133+F134</f>
        <v>1500329.79</v>
      </c>
      <c r="G129" s="19">
        <f>G130+G133+G134</f>
        <v>0</v>
      </c>
      <c r="H129" s="19">
        <f>H130+H133+H134</f>
        <v>0</v>
      </c>
      <c r="I129" s="19">
        <f>I130+I133+I134</f>
        <v>0</v>
      </c>
      <c r="J129" s="101"/>
      <c r="K129" s="56"/>
      <c r="L129" s="55">
        <f t="shared" si="6"/>
        <v>0</v>
      </c>
      <c r="M129" s="53"/>
      <c r="N129" s="53"/>
      <c r="O129" s="53"/>
    </row>
    <row r="130" spans="1:15" ht="15" hidden="1">
      <c r="A130" s="145"/>
      <c r="B130" s="122"/>
      <c r="C130" s="122"/>
      <c r="D130" s="9">
        <v>2014</v>
      </c>
      <c r="E130" s="62">
        <f t="shared" si="11"/>
        <v>500109.93</v>
      </c>
      <c r="F130" s="62">
        <f>F131+F132</f>
        <v>500109.93</v>
      </c>
      <c r="G130" s="62">
        <v>0</v>
      </c>
      <c r="H130" s="62">
        <v>0</v>
      </c>
      <c r="I130" s="62">
        <v>0</v>
      </c>
      <c r="J130" s="101"/>
      <c r="K130" s="57"/>
      <c r="L130" s="55">
        <f t="shared" si="6"/>
        <v>0</v>
      </c>
      <c r="M130" s="53"/>
      <c r="N130" s="53"/>
      <c r="O130" s="53"/>
    </row>
    <row r="131" spans="1:15" ht="15" hidden="1">
      <c r="A131" s="145"/>
      <c r="B131" s="122"/>
      <c r="C131" s="122"/>
      <c r="D131" s="9"/>
      <c r="E131" s="19">
        <f>F131+G131</f>
        <v>455603.91</v>
      </c>
      <c r="F131" s="19">
        <f>470000-10445.58-3950.51</f>
        <v>455603.91</v>
      </c>
      <c r="G131" s="19">
        <v>0</v>
      </c>
      <c r="H131" s="19">
        <v>0</v>
      </c>
      <c r="I131" s="19">
        <v>0</v>
      </c>
      <c r="J131" s="101"/>
      <c r="K131" s="25" t="s">
        <v>222</v>
      </c>
      <c r="L131" s="55">
        <f t="shared" si="6"/>
        <v>0</v>
      </c>
      <c r="M131" s="53"/>
      <c r="N131" s="53"/>
      <c r="O131" s="53"/>
    </row>
    <row r="132" spans="1:15" ht="15" hidden="1">
      <c r="A132" s="145"/>
      <c r="B132" s="122"/>
      <c r="C132" s="122"/>
      <c r="D132" s="9"/>
      <c r="E132" s="19">
        <f>F132+G132</f>
        <v>44506.020000000004</v>
      </c>
      <c r="F132" s="19">
        <f>30109.93+10445.58+3950.51</f>
        <v>44506.020000000004</v>
      </c>
      <c r="G132" s="19">
        <v>0</v>
      </c>
      <c r="H132" s="19">
        <v>0</v>
      </c>
      <c r="I132" s="19">
        <v>0</v>
      </c>
      <c r="J132" s="101"/>
      <c r="K132" s="25" t="s">
        <v>225</v>
      </c>
      <c r="L132" s="55">
        <f t="shared" si="6"/>
        <v>0</v>
      </c>
      <c r="M132" s="53"/>
      <c r="N132" s="53"/>
      <c r="O132" s="53"/>
    </row>
    <row r="133" spans="1:15" ht="31.5" customHeight="1" hidden="1">
      <c r="A133" s="145"/>
      <c r="B133" s="122"/>
      <c r="C133" s="122"/>
      <c r="D133" s="9">
        <v>2015</v>
      </c>
      <c r="E133" s="19">
        <f t="shared" si="11"/>
        <v>500109.93</v>
      </c>
      <c r="F133" s="19">
        <v>500109.93</v>
      </c>
      <c r="G133" s="19">
        <v>0</v>
      </c>
      <c r="H133" s="19">
        <v>0</v>
      </c>
      <c r="I133" s="19">
        <v>0</v>
      </c>
      <c r="J133" s="101"/>
      <c r="K133" s="57"/>
      <c r="L133" s="55">
        <f t="shared" si="6"/>
        <v>0</v>
      </c>
      <c r="M133" s="53"/>
      <c r="N133" s="53"/>
      <c r="O133" s="53"/>
    </row>
    <row r="134" spans="1:15" ht="35.25" customHeight="1" hidden="1">
      <c r="A134" s="146"/>
      <c r="B134" s="137"/>
      <c r="C134" s="137"/>
      <c r="D134" s="9">
        <v>2016</v>
      </c>
      <c r="E134" s="19">
        <f t="shared" si="11"/>
        <v>500109.93</v>
      </c>
      <c r="F134" s="19">
        <v>500109.93</v>
      </c>
      <c r="G134" s="19">
        <v>0</v>
      </c>
      <c r="H134" s="19">
        <v>0</v>
      </c>
      <c r="I134" s="19">
        <v>0</v>
      </c>
      <c r="J134" s="101"/>
      <c r="K134" s="58"/>
      <c r="L134" s="55">
        <f t="shared" si="6"/>
        <v>0</v>
      </c>
      <c r="M134" s="53"/>
      <c r="N134" s="53"/>
      <c r="O134" s="53"/>
    </row>
    <row r="135" spans="1:15" ht="15" hidden="1">
      <c r="A135" s="131"/>
      <c r="B135" s="132" t="s">
        <v>186</v>
      </c>
      <c r="C135" s="121">
        <v>2017</v>
      </c>
      <c r="D135" s="9" t="s">
        <v>28</v>
      </c>
      <c r="E135" s="19">
        <f>F135+G135</f>
        <v>600000</v>
      </c>
      <c r="F135" s="19">
        <f>F136+F137+F138</f>
        <v>600000</v>
      </c>
      <c r="G135" s="19">
        <f>G136+G137+G138</f>
        <v>0</v>
      </c>
      <c r="H135" s="19">
        <f>H136+H137+H138</f>
        <v>0</v>
      </c>
      <c r="I135" s="19">
        <f>I136+I137+I138</f>
        <v>0</v>
      </c>
      <c r="J135" s="101"/>
      <c r="K135" s="116" t="s">
        <v>222</v>
      </c>
      <c r="L135" s="55">
        <f t="shared" si="6"/>
        <v>0</v>
      </c>
      <c r="M135" s="53"/>
      <c r="N135" s="53"/>
      <c r="O135" s="53"/>
    </row>
    <row r="136" spans="1:15" ht="15" customHeight="1" hidden="1">
      <c r="A136" s="145"/>
      <c r="B136" s="140"/>
      <c r="C136" s="122"/>
      <c r="D136" s="9">
        <v>2014</v>
      </c>
      <c r="E136" s="19">
        <f>F136+G136</f>
        <v>200000</v>
      </c>
      <c r="F136" s="19">
        <v>200000</v>
      </c>
      <c r="G136" s="19">
        <v>0</v>
      </c>
      <c r="H136" s="19">
        <v>0</v>
      </c>
      <c r="I136" s="19">
        <v>0</v>
      </c>
      <c r="J136" s="101"/>
      <c r="K136" s="118"/>
      <c r="L136" s="55">
        <f t="shared" si="6"/>
        <v>0</v>
      </c>
      <c r="M136" s="53"/>
      <c r="N136" s="53"/>
      <c r="O136" s="53"/>
    </row>
    <row r="137" spans="1:15" ht="15" customHeight="1" hidden="1">
      <c r="A137" s="145"/>
      <c r="B137" s="140"/>
      <c r="C137" s="122"/>
      <c r="D137" s="9">
        <v>2015</v>
      </c>
      <c r="E137" s="19">
        <f>F137+G137</f>
        <v>200000</v>
      </c>
      <c r="F137" s="19">
        <v>200000</v>
      </c>
      <c r="G137" s="19">
        <v>0</v>
      </c>
      <c r="H137" s="19">
        <v>0</v>
      </c>
      <c r="I137" s="19">
        <v>0</v>
      </c>
      <c r="J137" s="101"/>
      <c r="K137" s="118"/>
      <c r="L137" s="55">
        <f aca="true" t="shared" si="12" ref="L137:L206">E137-F137</f>
        <v>0</v>
      </c>
      <c r="M137" s="53"/>
      <c r="N137" s="53"/>
      <c r="O137" s="53"/>
    </row>
    <row r="138" spans="1:15" ht="15" hidden="1">
      <c r="A138" s="146"/>
      <c r="B138" s="141"/>
      <c r="C138" s="137"/>
      <c r="D138" s="9">
        <v>2016</v>
      </c>
      <c r="E138" s="19">
        <f>F138+G138</f>
        <v>200000</v>
      </c>
      <c r="F138" s="19">
        <v>200000</v>
      </c>
      <c r="G138" s="19">
        <v>0</v>
      </c>
      <c r="H138" s="19">
        <v>0</v>
      </c>
      <c r="I138" s="19">
        <v>0</v>
      </c>
      <c r="J138" s="101"/>
      <c r="K138" s="138"/>
      <c r="L138" s="55">
        <f t="shared" si="12"/>
        <v>0</v>
      </c>
      <c r="M138" s="53"/>
      <c r="N138" s="53"/>
      <c r="O138" s="53"/>
    </row>
    <row r="139" spans="1:15" ht="15" hidden="1">
      <c r="A139" s="131"/>
      <c r="B139" s="132" t="s">
        <v>187</v>
      </c>
      <c r="C139" s="121">
        <v>2016</v>
      </c>
      <c r="D139" s="9" t="s">
        <v>28</v>
      </c>
      <c r="E139" s="19">
        <f t="shared" si="11"/>
        <v>398500</v>
      </c>
      <c r="F139" s="19">
        <f>F140+F141+F142</f>
        <v>398500</v>
      </c>
      <c r="G139" s="19">
        <f>G140+G141+G142</f>
        <v>0</v>
      </c>
      <c r="H139" s="19">
        <f>H140+H141+H142</f>
        <v>0</v>
      </c>
      <c r="I139" s="19">
        <f>I140+I141+I142</f>
        <v>0</v>
      </c>
      <c r="J139" s="101"/>
      <c r="K139" s="116" t="s">
        <v>226</v>
      </c>
      <c r="L139" s="55">
        <f t="shared" si="12"/>
        <v>0</v>
      </c>
      <c r="M139" s="53"/>
      <c r="N139" s="53"/>
      <c r="O139" s="53"/>
    </row>
    <row r="140" spans="1:15" ht="15" customHeight="1" hidden="1">
      <c r="A140" s="145"/>
      <c r="B140" s="140"/>
      <c r="C140" s="122"/>
      <c r="D140" s="9">
        <v>2014</v>
      </c>
      <c r="E140" s="19">
        <f t="shared" si="11"/>
        <v>98500</v>
      </c>
      <c r="F140" s="19">
        <v>98500</v>
      </c>
      <c r="G140" s="19">
        <v>0</v>
      </c>
      <c r="H140" s="19">
        <v>0</v>
      </c>
      <c r="I140" s="19">
        <v>0</v>
      </c>
      <c r="J140" s="101"/>
      <c r="K140" s="118"/>
      <c r="L140" s="55">
        <f t="shared" si="12"/>
        <v>0</v>
      </c>
      <c r="M140" s="53"/>
      <c r="N140" s="53"/>
      <c r="O140" s="53"/>
    </row>
    <row r="141" spans="1:15" ht="15" hidden="1">
      <c r="A141" s="145"/>
      <c r="B141" s="140"/>
      <c r="C141" s="122"/>
      <c r="D141" s="9">
        <v>2015</v>
      </c>
      <c r="E141" s="19">
        <f t="shared" si="11"/>
        <v>150000</v>
      </c>
      <c r="F141" s="19">
        <v>150000</v>
      </c>
      <c r="G141" s="19">
        <v>0</v>
      </c>
      <c r="H141" s="19">
        <v>0</v>
      </c>
      <c r="I141" s="19">
        <v>0</v>
      </c>
      <c r="J141" s="101"/>
      <c r="K141" s="118"/>
      <c r="L141" s="55">
        <f t="shared" si="12"/>
        <v>0</v>
      </c>
      <c r="M141" s="53"/>
      <c r="N141" s="53"/>
      <c r="O141" s="53"/>
    </row>
    <row r="142" spans="1:15" ht="15" customHeight="1" hidden="1">
      <c r="A142" s="146"/>
      <c r="B142" s="141"/>
      <c r="C142" s="137"/>
      <c r="D142" s="9">
        <v>2016</v>
      </c>
      <c r="E142" s="19">
        <f t="shared" si="11"/>
        <v>150000</v>
      </c>
      <c r="F142" s="19">
        <v>150000</v>
      </c>
      <c r="G142" s="19">
        <v>0</v>
      </c>
      <c r="H142" s="19">
        <v>0</v>
      </c>
      <c r="I142" s="19">
        <v>0</v>
      </c>
      <c r="J142" s="101"/>
      <c r="K142" s="138"/>
      <c r="L142" s="55">
        <f t="shared" si="12"/>
        <v>0</v>
      </c>
      <c r="M142" s="53"/>
      <c r="N142" s="53"/>
      <c r="O142" s="53"/>
    </row>
    <row r="143" spans="1:15" ht="15" customHeight="1" hidden="1">
      <c r="A143" s="131"/>
      <c r="B143" s="132" t="s">
        <v>86</v>
      </c>
      <c r="C143" s="121">
        <v>2016</v>
      </c>
      <c r="D143" s="9" t="s">
        <v>28</v>
      </c>
      <c r="E143" s="19">
        <f t="shared" si="11"/>
        <v>85000</v>
      </c>
      <c r="F143" s="19">
        <f>F144+F145+F146</f>
        <v>85000</v>
      </c>
      <c r="G143" s="19">
        <f>G144+G145+G146</f>
        <v>0</v>
      </c>
      <c r="H143" s="19">
        <f>H144+H145+H146</f>
        <v>0</v>
      </c>
      <c r="I143" s="19">
        <f>I144+I145+I146</f>
        <v>0</v>
      </c>
      <c r="J143" s="101"/>
      <c r="K143" s="56"/>
      <c r="L143" s="55">
        <f t="shared" si="12"/>
        <v>0</v>
      </c>
      <c r="M143" s="53"/>
      <c r="N143" s="53"/>
      <c r="O143" s="53"/>
    </row>
    <row r="144" spans="1:15" ht="15" hidden="1">
      <c r="A144" s="145"/>
      <c r="B144" s="140"/>
      <c r="C144" s="122"/>
      <c r="D144" s="9">
        <v>2014</v>
      </c>
      <c r="E144" s="19">
        <f t="shared" si="11"/>
        <v>25000</v>
      </c>
      <c r="F144" s="19">
        <v>25000</v>
      </c>
      <c r="G144" s="19">
        <v>0</v>
      </c>
      <c r="H144" s="19">
        <v>0</v>
      </c>
      <c r="I144" s="19">
        <v>0</v>
      </c>
      <c r="J144" s="101"/>
      <c r="K144" s="25" t="s">
        <v>231</v>
      </c>
      <c r="L144" s="55">
        <f t="shared" si="12"/>
        <v>0</v>
      </c>
      <c r="M144" s="53"/>
      <c r="N144" s="53"/>
      <c r="O144" s="53"/>
    </row>
    <row r="145" spans="1:15" ht="15" hidden="1">
      <c r="A145" s="145"/>
      <c r="B145" s="140"/>
      <c r="C145" s="122"/>
      <c r="D145" s="9">
        <v>2015</v>
      </c>
      <c r="E145" s="19">
        <f t="shared" si="11"/>
        <v>30000</v>
      </c>
      <c r="F145" s="19">
        <v>30000</v>
      </c>
      <c r="G145" s="19">
        <v>0</v>
      </c>
      <c r="H145" s="19">
        <v>0</v>
      </c>
      <c r="I145" s="19">
        <v>0</v>
      </c>
      <c r="J145" s="101"/>
      <c r="K145" s="57"/>
      <c r="L145" s="55">
        <f t="shared" si="12"/>
        <v>0</v>
      </c>
      <c r="M145" s="53"/>
      <c r="N145" s="53"/>
      <c r="O145" s="53"/>
    </row>
    <row r="146" spans="1:15" ht="15" hidden="1">
      <c r="A146" s="146"/>
      <c r="B146" s="141"/>
      <c r="C146" s="137"/>
      <c r="D146" s="9">
        <v>2016</v>
      </c>
      <c r="E146" s="19">
        <f t="shared" si="11"/>
        <v>30000</v>
      </c>
      <c r="F146" s="19">
        <v>30000</v>
      </c>
      <c r="G146" s="19">
        <v>0</v>
      </c>
      <c r="H146" s="19">
        <v>0</v>
      </c>
      <c r="I146" s="19">
        <v>0</v>
      </c>
      <c r="J146" s="101"/>
      <c r="K146" s="58"/>
      <c r="L146" s="55">
        <f t="shared" si="12"/>
        <v>0</v>
      </c>
      <c r="M146" s="53"/>
      <c r="N146" s="53"/>
      <c r="O146" s="53"/>
    </row>
    <row r="147" spans="1:15" ht="15" hidden="1">
      <c r="A147" s="131"/>
      <c r="B147" s="132" t="s">
        <v>87</v>
      </c>
      <c r="C147" s="121">
        <v>2016</v>
      </c>
      <c r="D147" s="9" t="s">
        <v>28</v>
      </c>
      <c r="E147" s="19">
        <f t="shared" si="11"/>
        <v>686801.69</v>
      </c>
      <c r="F147" s="19">
        <f>F148+F149+F150</f>
        <v>686801.69</v>
      </c>
      <c r="G147" s="19">
        <f>G148+G149+G150</f>
        <v>0</v>
      </c>
      <c r="H147" s="19">
        <f>H148+H149+H150</f>
        <v>0</v>
      </c>
      <c r="I147" s="19">
        <f>I148+I149+I150</f>
        <v>0</v>
      </c>
      <c r="J147" s="101"/>
      <c r="K147" s="116" t="s">
        <v>219</v>
      </c>
      <c r="L147" s="55">
        <f t="shared" si="12"/>
        <v>0</v>
      </c>
      <c r="M147" s="53"/>
      <c r="N147" s="53"/>
      <c r="O147" s="53"/>
    </row>
    <row r="148" spans="1:15" ht="15" hidden="1">
      <c r="A148" s="145"/>
      <c r="B148" s="140"/>
      <c r="C148" s="122"/>
      <c r="D148" s="9">
        <v>2014</v>
      </c>
      <c r="E148" s="19">
        <f t="shared" si="11"/>
        <v>186801.69</v>
      </c>
      <c r="F148" s="19">
        <f>186802.09-0.4</f>
        <v>186801.69</v>
      </c>
      <c r="G148" s="19">
        <v>0</v>
      </c>
      <c r="H148" s="19">
        <v>0</v>
      </c>
      <c r="I148" s="19">
        <v>0</v>
      </c>
      <c r="J148" s="101"/>
      <c r="K148" s="118"/>
      <c r="L148" s="55">
        <f t="shared" si="12"/>
        <v>0</v>
      </c>
      <c r="M148" s="53"/>
      <c r="N148" s="53"/>
      <c r="O148" s="53"/>
    </row>
    <row r="149" spans="1:15" ht="15" hidden="1">
      <c r="A149" s="145"/>
      <c r="B149" s="140"/>
      <c r="C149" s="122"/>
      <c r="D149" s="9">
        <v>2015</v>
      </c>
      <c r="E149" s="19">
        <f t="shared" si="11"/>
        <v>250000</v>
      </c>
      <c r="F149" s="19">
        <v>250000</v>
      </c>
      <c r="G149" s="19">
        <v>0</v>
      </c>
      <c r="H149" s="19">
        <v>0</v>
      </c>
      <c r="I149" s="19">
        <v>0</v>
      </c>
      <c r="J149" s="101"/>
      <c r="K149" s="118"/>
      <c r="L149" s="55">
        <f t="shared" si="12"/>
        <v>0</v>
      </c>
      <c r="M149" s="53"/>
      <c r="N149" s="53"/>
      <c r="O149" s="53"/>
    </row>
    <row r="150" spans="1:15" ht="15" hidden="1">
      <c r="A150" s="146"/>
      <c r="B150" s="141"/>
      <c r="C150" s="137"/>
      <c r="D150" s="9">
        <v>2016</v>
      </c>
      <c r="E150" s="19">
        <f t="shared" si="11"/>
        <v>250000</v>
      </c>
      <c r="F150" s="19">
        <v>250000</v>
      </c>
      <c r="G150" s="19">
        <v>0</v>
      </c>
      <c r="H150" s="19">
        <v>0</v>
      </c>
      <c r="I150" s="19">
        <v>0</v>
      </c>
      <c r="J150" s="101"/>
      <c r="K150" s="138"/>
      <c r="L150" s="55">
        <f t="shared" si="12"/>
        <v>0</v>
      </c>
      <c r="M150" s="53"/>
      <c r="N150" s="53"/>
      <c r="O150" s="53"/>
    </row>
    <row r="151" spans="1:15" ht="15" customHeight="1" hidden="1">
      <c r="A151" s="172"/>
      <c r="B151" s="132" t="s">
        <v>189</v>
      </c>
      <c r="C151" s="121">
        <v>2016</v>
      </c>
      <c r="D151" s="9" t="s">
        <v>28</v>
      </c>
      <c r="E151" s="19">
        <f>F151+G151</f>
        <v>781651.96</v>
      </c>
      <c r="F151" s="19">
        <f>F152+F153+F154</f>
        <v>781651.96</v>
      </c>
      <c r="G151" s="19">
        <f>G152+G153+G154</f>
        <v>0</v>
      </c>
      <c r="H151" s="19">
        <f>H152+H153+H154</f>
        <v>0</v>
      </c>
      <c r="I151" s="19">
        <f>I152+I153+I154</f>
        <v>0</v>
      </c>
      <c r="J151" s="101"/>
      <c r="K151" s="116" t="s">
        <v>226</v>
      </c>
      <c r="L151" s="55">
        <f t="shared" si="12"/>
        <v>0</v>
      </c>
      <c r="M151" s="53"/>
      <c r="N151" s="53"/>
      <c r="O151" s="53"/>
    </row>
    <row r="152" spans="1:15" ht="15" hidden="1">
      <c r="A152" s="173"/>
      <c r="B152" s="140"/>
      <c r="C152" s="122"/>
      <c r="D152" s="9">
        <v>2014</v>
      </c>
      <c r="E152" s="19">
        <f>F152+G152</f>
        <v>342543</v>
      </c>
      <c r="F152" s="19">
        <v>342543</v>
      </c>
      <c r="G152" s="19">
        <v>0</v>
      </c>
      <c r="H152" s="19">
        <v>0</v>
      </c>
      <c r="I152" s="19">
        <v>0</v>
      </c>
      <c r="J152" s="101"/>
      <c r="K152" s="118"/>
      <c r="L152" s="55">
        <f t="shared" si="12"/>
        <v>0</v>
      </c>
      <c r="M152" s="53"/>
      <c r="N152" s="53"/>
      <c r="O152" s="53"/>
    </row>
    <row r="153" spans="1:15" ht="15" hidden="1">
      <c r="A153" s="173"/>
      <c r="B153" s="140"/>
      <c r="C153" s="122"/>
      <c r="D153" s="9">
        <v>2015</v>
      </c>
      <c r="E153" s="19">
        <f>F153+G153</f>
        <v>294554.48</v>
      </c>
      <c r="F153" s="19">
        <f>250000+44554.48</f>
        <v>294554.48</v>
      </c>
      <c r="G153" s="19">
        <v>0</v>
      </c>
      <c r="H153" s="19">
        <v>0</v>
      </c>
      <c r="I153" s="19">
        <v>0</v>
      </c>
      <c r="J153" s="101"/>
      <c r="K153" s="118"/>
      <c r="L153" s="55">
        <f t="shared" si="12"/>
        <v>0</v>
      </c>
      <c r="M153" s="53"/>
      <c r="N153" s="53"/>
      <c r="O153" s="53"/>
    </row>
    <row r="154" spans="1:15" ht="15" hidden="1">
      <c r="A154" s="174"/>
      <c r="B154" s="141"/>
      <c r="C154" s="137"/>
      <c r="D154" s="9">
        <v>2016</v>
      </c>
      <c r="E154" s="19">
        <f>F154+G154</f>
        <v>144554.48</v>
      </c>
      <c r="F154" s="19">
        <v>144554.48</v>
      </c>
      <c r="G154" s="19">
        <v>0</v>
      </c>
      <c r="H154" s="19">
        <v>0</v>
      </c>
      <c r="I154" s="19">
        <v>0</v>
      </c>
      <c r="J154" s="101"/>
      <c r="K154" s="138"/>
      <c r="L154" s="55">
        <f t="shared" si="12"/>
        <v>0</v>
      </c>
      <c r="M154" s="53"/>
      <c r="N154" s="53"/>
      <c r="O154" s="53"/>
    </row>
    <row r="155" spans="1:15" ht="15" customHeight="1" hidden="1">
      <c r="A155" s="131"/>
      <c r="B155" s="132" t="s">
        <v>190</v>
      </c>
      <c r="C155" s="121">
        <v>2016</v>
      </c>
      <c r="D155" s="9" t="s">
        <v>28</v>
      </c>
      <c r="E155" s="19">
        <f t="shared" si="11"/>
        <v>1692703.78</v>
      </c>
      <c r="F155" s="19">
        <f>F156+F157+F158</f>
        <v>1692703.78</v>
      </c>
      <c r="G155" s="19">
        <f>G156+G157+G158</f>
        <v>0</v>
      </c>
      <c r="H155" s="19">
        <f>H156+H157+H158</f>
        <v>0</v>
      </c>
      <c r="I155" s="19">
        <f>I156+I157+I158</f>
        <v>0</v>
      </c>
      <c r="J155" s="101"/>
      <c r="K155" s="116" t="s">
        <v>222</v>
      </c>
      <c r="L155" s="55">
        <f t="shared" si="12"/>
        <v>0</v>
      </c>
      <c r="M155" s="53"/>
      <c r="N155" s="53"/>
      <c r="O155" s="53"/>
    </row>
    <row r="156" spans="1:15" ht="15" hidden="1">
      <c r="A156" s="145"/>
      <c r="B156" s="140"/>
      <c r="C156" s="122"/>
      <c r="D156" s="9">
        <v>2014</v>
      </c>
      <c r="E156" s="19">
        <f t="shared" si="11"/>
        <v>674123.64</v>
      </c>
      <c r="F156" s="19">
        <v>674123.64</v>
      </c>
      <c r="G156" s="19">
        <v>0</v>
      </c>
      <c r="H156" s="19">
        <v>0</v>
      </c>
      <c r="I156" s="19">
        <v>0</v>
      </c>
      <c r="J156" s="101"/>
      <c r="K156" s="118"/>
      <c r="L156" s="55">
        <f t="shared" si="12"/>
        <v>0</v>
      </c>
      <c r="M156" s="53"/>
      <c r="N156" s="53"/>
      <c r="O156" s="53"/>
    </row>
    <row r="157" spans="1:15" ht="15" hidden="1">
      <c r="A157" s="145"/>
      <c r="B157" s="140"/>
      <c r="C157" s="122"/>
      <c r="D157" s="9">
        <v>2015</v>
      </c>
      <c r="E157" s="19">
        <f t="shared" si="11"/>
        <v>509290.07</v>
      </c>
      <c r="F157" s="19">
        <v>509290.07</v>
      </c>
      <c r="G157" s="19">
        <v>0</v>
      </c>
      <c r="H157" s="19">
        <v>0</v>
      </c>
      <c r="I157" s="19">
        <v>0</v>
      </c>
      <c r="J157" s="101"/>
      <c r="K157" s="118"/>
      <c r="L157" s="55">
        <f t="shared" si="12"/>
        <v>0</v>
      </c>
      <c r="M157" s="53"/>
      <c r="N157" s="53"/>
      <c r="O157" s="53"/>
    </row>
    <row r="158" spans="1:15" ht="15" hidden="1">
      <c r="A158" s="146"/>
      <c r="B158" s="141"/>
      <c r="C158" s="137"/>
      <c r="D158" s="9">
        <v>2016</v>
      </c>
      <c r="E158" s="19">
        <f t="shared" si="11"/>
        <v>509290.07</v>
      </c>
      <c r="F158" s="19">
        <v>509290.07</v>
      </c>
      <c r="G158" s="19">
        <v>0</v>
      </c>
      <c r="H158" s="19">
        <v>0</v>
      </c>
      <c r="I158" s="19">
        <v>0</v>
      </c>
      <c r="J158" s="101"/>
      <c r="K158" s="138"/>
      <c r="L158" s="55">
        <f t="shared" si="12"/>
        <v>0</v>
      </c>
      <c r="M158" s="53"/>
      <c r="N158" s="53"/>
      <c r="O158" s="53"/>
    </row>
    <row r="159" spans="1:15" ht="15" customHeight="1" hidden="1">
      <c r="A159" s="131"/>
      <c r="B159" s="132" t="s">
        <v>88</v>
      </c>
      <c r="C159" s="121">
        <v>2016</v>
      </c>
      <c r="D159" s="9" t="s">
        <v>28</v>
      </c>
      <c r="E159" s="19">
        <f t="shared" si="11"/>
        <v>2313855</v>
      </c>
      <c r="F159" s="19">
        <f>F160+F161+F162</f>
        <v>2313855</v>
      </c>
      <c r="G159" s="19">
        <f>G160+G161+G162</f>
        <v>0</v>
      </c>
      <c r="H159" s="19">
        <f>H160+H161+H162</f>
        <v>0</v>
      </c>
      <c r="I159" s="19">
        <f>I160+I161+I162</f>
        <v>0</v>
      </c>
      <c r="J159" s="101"/>
      <c r="K159" s="116" t="s">
        <v>222</v>
      </c>
      <c r="L159" s="55">
        <f t="shared" si="12"/>
        <v>0</v>
      </c>
      <c r="M159" s="53"/>
      <c r="N159" s="53"/>
      <c r="O159" s="53"/>
    </row>
    <row r="160" spans="1:15" ht="15" hidden="1">
      <c r="A160" s="145"/>
      <c r="B160" s="140"/>
      <c r="C160" s="122"/>
      <c r="D160" s="9">
        <v>2014</v>
      </c>
      <c r="E160" s="19">
        <f t="shared" si="11"/>
        <v>771285</v>
      </c>
      <c r="F160" s="19">
        <v>771285</v>
      </c>
      <c r="G160" s="19">
        <v>0</v>
      </c>
      <c r="H160" s="19">
        <v>0</v>
      </c>
      <c r="I160" s="19">
        <v>0</v>
      </c>
      <c r="J160" s="101"/>
      <c r="K160" s="118"/>
      <c r="L160" s="55">
        <f t="shared" si="12"/>
        <v>0</v>
      </c>
      <c r="M160" s="53"/>
      <c r="N160" s="53"/>
      <c r="O160" s="53"/>
    </row>
    <row r="161" spans="1:15" ht="15" hidden="1">
      <c r="A161" s="145"/>
      <c r="B161" s="140"/>
      <c r="C161" s="122"/>
      <c r="D161" s="9">
        <v>2015</v>
      </c>
      <c r="E161" s="19">
        <f t="shared" si="11"/>
        <v>771285</v>
      </c>
      <c r="F161" s="19">
        <v>771285</v>
      </c>
      <c r="G161" s="19">
        <v>0</v>
      </c>
      <c r="H161" s="19">
        <v>0</v>
      </c>
      <c r="I161" s="19">
        <v>0</v>
      </c>
      <c r="J161" s="101"/>
      <c r="K161" s="118"/>
      <c r="L161" s="55">
        <f t="shared" si="12"/>
        <v>0</v>
      </c>
      <c r="M161" s="53"/>
      <c r="N161" s="53"/>
      <c r="O161" s="53"/>
    </row>
    <row r="162" spans="1:15" ht="15" hidden="1">
      <c r="A162" s="146"/>
      <c r="B162" s="141"/>
      <c r="C162" s="137"/>
      <c r="D162" s="9">
        <v>2016</v>
      </c>
      <c r="E162" s="19">
        <f t="shared" si="11"/>
        <v>771285</v>
      </c>
      <c r="F162" s="19">
        <v>771285</v>
      </c>
      <c r="G162" s="19">
        <v>0</v>
      </c>
      <c r="H162" s="19">
        <v>0</v>
      </c>
      <c r="I162" s="19">
        <v>0</v>
      </c>
      <c r="J162" s="101"/>
      <c r="K162" s="138"/>
      <c r="L162" s="55">
        <f t="shared" si="12"/>
        <v>0</v>
      </c>
      <c r="M162" s="53"/>
      <c r="N162" s="53"/>
      <c r="O162" s="53"/>
    </row>
    <row r="163" spans="1:15" ht="15" hidden="1">
      <c r="A163" s="131"/>
      <c r="B163" s="132" t="s">
        <v>89</v>
      </c>
      <c r="C163" s="121">
        <v>2016</v>
      </c>
      <c r="D163" s="9" t="s">
        <v>28</v>
      </c>
      <c r="E163" s="19">
        <f t="shared" si="11"/>
        <v>1500000</v>
      </c>
      <c r="F163" s="19">
        <f>F164+F165+F166</f>
        <v>1500000</v>
      </c>
      <c r="G163" s="19">
        <f>G164+G165+G166</f>
        <v>0</v>
      </c>
      <c r="H163" s="19">
        <f>H164+H165+H166</f>
        <v>0</v>
      </c>
      <c r="I163" s="19">
        <f>I164+I165+I166</f>
        <v>0</v>
      </c>
      <c r="J163" s="101"/>
      <c r="K163" s="175" t="s">
        <v>222</v>
      </c>
      <c r="L163" s="55">
        <f t="shared" si="12"/>
        <v>0</v>
      </c>
      <c r="M163" s="53"/>
      <c r="N163" s="53"/>
      <c r="O163" s="53"/>
    </row>
    <row r="164" spans="1:15" ht="15" hidden="1">
      <c r="A164" s="145"/>
      <c r="B164" s="140"/>
      <c r="C164" s="122"/>
      <c r="D164" s="9">
        <v>2014</v>
      </c>
      <c r="E164" s="19">
        <f t="shared" si="11"/>
        <v>500000</v>
      </c>
      <c r="F164" s="19">
        <v>500000</v>
      </c>
      <c r="G164" s="19">
        <v>0</v>
      </c>
      <c r="H164" s="19">
        <v>0</v>
      </c>
      <c r="I164" s="19">
        <v>0</v>
      </c>
      <c r="J164" s="101"/>
      <c r="K164" s="176"/>
      <c r="L164" s="55">
        <f t="shared" si="12"/>
        <v>0</v>
      </c>
      <c r="M164" s="53"/>
      <c r="N164" s="53"/>
      <c r="O164" s="53"/>
    </row>
    <row r="165" spans="1:15" ht="15" hidden="1">
      <c r="A165" s="145"/>
      <c r="B165" s="140"/>
      <c r="C165" s="122"/>
      <c r="D165" s="9">
        <v>2015</v>
      </c>
      <c r="E165" s="19">
        <f t="shared" si="11"/>
        <v>500000</v>
      </c>
      <c r="F165" s="19">
        <v>500000</v>
      </c>
      <c r="G165" s="19">
        <v>0</v>
      </c>
      <c r="H165" s="19">
        <v>0</v>
      </c>
      <c r="I165" s="19">
        <v>0</v>
      </c>
      <c r="J165" s="101"/>
      <c r="K165" s="176"/>
      <c r="L165" s="55">
        <f t="shared" si="12"/>
        <v>0</v>
      </c>
      <c r="M165" s="53"/>
      <c r="N165" s="53"/>
      <c r="O165" s="53"/>
    </row>
    <row r="166" spans="1:15" ht="15" hidden="1">
      <c r="A166" s="146"/>
      <c r="B166" s="141"/>
      <c r="C166" s="137"/>
      <c r="D166" s="9">
        <v>2016</v>
      </c>
      <c r="E166" s="19">
        <f t="shared" si="11"/>
        <v>500000</v>
      </c>
      <c r="F166" s="19">
        <v>500000</v>
      </c>
      <c r="G166" s="19">
        <v>0</v>
      </c>
      <c r="H166" s="19">
        <v>0</v>
      </c>
      <c r="I166" s="19">
        <v>0</v>
      </c>
      <c r="J166" s="101"/>
      <c r="K166" s="177"/>
      <c r="L166" s="55">
        <f t="shared" si="12"/>
        <v>0</v>
      </c>
      <c r="M166" s="53"/>
      <c r="N166" s="53"/>
      <c r="O166" s="53"/>
    </row>
    <row r="167" spans="1:15" ht="15" hidden="1">
      <c r="A167" s="172"/>
      <c r="B167" s="132" t="s">
        <v>191</v>
      </c>
      <c r="C167" s="121">
        <v>2016</v>
      </c>
      <c r="D167" s="9" t="s">
        <v>28</v>
      </c>
      <c r="E167" s="19">
        <f t="shared" si="11"/>
        <v>670701.05</v>
      </c>
      <c r="F167" s="19">
        <f>F168+F169+F170</f>
        <v>670701.05</v>
      </c>
      <c r="G167" s="19">
        <f>G168+G169+G170</f>
        <v>0</v>
      </c>
      <c r="H167" s="19">
        <f>H168+H169+H170</f>
        <v>0</v>
      </c>
      <c r="I167" s="19">
        <f>I168+I169+I170</f>
        <v>0</v>
      </c>
      <c r="J167" s="101"/>
      <c r="K167" s="116" t="s">
        <v>223</v>
      </c>
      <c r="L167" s="55">
        <f t="shared" si="12"/>
        <v>0</v>
      </c>
      <c r="M167" s="53"/>
      <c r="N167" s="53"/>
      <c r="O167" s="53"/>
    </row>
    <row r="168" spans="1:15" ht="15" hidden="1">
      <c r="A168" s="173"/>
      <c r="B168" s="140"/>
      <c r="C168" s="122"/>
      <c r="D168" s="9">
        <v>2014</v>
      </c>
      <c r="E168" s="19">
        <f t="shared" si="11"/>
        <v>170701.05</v>
      </c>
      <c r="F168" s="19">
        <f>250000-79298.95</f>
        <v>170701.05</v>
      </c>
      <c r="G168" s="19">
        <v>0</v>
      </c>
      <c r="H168" s="19">
        <v>0</v>
      </c>
      <c r="I168" s="19">
        <v>0</v>
      </c>
      <c r="J168" s="101"/>
      <c r="K168" s="118"/>
      <c r="L168" s="55">
        <f t="shared" si="12"/>
        <v>0</v>
      </c>
      <c r="M168" s="53"/>
      <c r="N168" s="53"/>
      <c r="O168" s="53"/>
    </row>
    <row r="169" spans="1:15" ht="15" hidden="1">
      <c r="A169" s="173"/>
      <c r="B169" s="140"/>
      <c r="C169" s="122"/>
      <c r="D169" s="9">
        <v>2015</v>
      </c>
      <c r="E169" s="19">
        <f t="shared" si="11"/>
        <v>250000</v>
      </c>
      <c r="F169" s="19">
        <v>250000</v>
      </c>
      <c r="G169" s="19">
        <v>0</v>
      </c>
      <c r="H169" s="19">
        <v>0</v>
      </c>
      <c r="I169" s="19">
        <v>0</v>
      </c>
      <c r="J169" s="101"/>
      <c r="K169" s="118"/>
      <c r="L169" s="55">
        <f t="shared" si="12"/>
        <v>0</v>
      </c>
      <c r="M169" s="53"/>
      <c r="N169" s="53"/>
      <c r="O169" s="53"/>
    </row>
    <row r="170" spans="1:15" ht="15" hidden="1">
      <c r="A170" s="174"/>
      <c r="B170" s="141"/>
      <c r="C170" s="137"/>
      <c r="D170" s="9">
        <v>2016</v>
      </c>
      <c r="E170" s="19">
        <f t="shared" si="11"/>
        <v>250000</v>
      </c>
      <c r="F170" s="19">
        <v>250000</v>
      </c>
      <c r="G170" s="19">
        <v>0</v>
      </c>
      <c r="H170" s="19">
        <v>0</v>
      </c>
      <c r="I170" s="19">
        <v>0</v>
      </c>
      <c r="J170" s="101"/>
      <c r="K170" s="138"/>
      <c r="L170" s="55">
        <f t="shared" si="12"/>
        <v>0</v>
      </c>
      <c r="M170" s="53"/>
      <c r="N170" s="53"/>
      <c r="O170" s="53"/>
    </row>
    <row r="171" spans="1:15" ht="15" hidden="1">
      <c r="A171" s="131"/>
      <c r="B171" s="132" t="s">
        <v>90</v>
      </c>
      <c r="C171" s="121">
        <v>2016</v>
      </c>
      <c r="D171" s="9" t="s">
        <v>28</v>
      </c>
      <c r="E171" s="19">
        <f t="shared" si="11"/>
        <v>421800</v>
      </c>
      <c r="F171" s="19">
        <f>F172+F175+F176</f>
        <v>421800</v>
      </c>
      <c r="G171" s="19">
        <f>G172+G175+G176</f>
        <v>0</v>
      </c>
      <c r="H171" s="19">
        <f>H172+H175+H176</f>
        <v>0</v>
      </c>
      <c r="I171" s="19">
        <f>I172+I175+I176</f>
        <v>0</v>
      </c>
      <c r="J171" s="101"/>
      <c r="K171" s="56"/>
      <c r="L171" s="55">
        <f t="shared" si="12"/>
        <v>0</v>
      </c>
      <c r="M171" s="53"/>
      <c r="N171" s="53"/>
      <c r="O171" s="53"/>
    </row>
    <row r="172" spans="1:15" ht="15" hidden="1">
      <c r="A172" s="145"/>
      <c r="B172" s="140"/>
      <c r="C172" s="122"/>
      <c r="D172" s="9">
        <v>2014</v>
      </c>
      <c r="E172" s="62">
        <f t="shared" si="11"/>
        <v>140600</v>
      </c>
      <c r="F172" s="62">
        <f>F173+F174</f>
        <v>140600</v>
      </c>
      <c r="G172" s="62">
        <v>0</v>
      </c>
      <c r="H172" s="62">
        <v>0</v>
      </c>
      <c r="I172" s="62">
        <v>0</v>
      </c>
      <c r="J172" s="101"/>
      <c r="K172" s="57"/>
      <c r="L172" s="55">
        <f t="shared" si="12"/>
        <v>0</v>
      </c>
      <c r="M172" s="53"/>
      <c r="N172" s="53"/>
      <c r="O172" s="53"/>
    </row>
    <row r="173" spans="1:15" ht="15" hidden="1">
      <c r="A173" s="145"/>
      <c r="B173" s="140"/>
      <c r="C173" s="122"/>
      <c r="D173" s="9"/>
      <c r="E173" s="19">
        <f>F173+G173</f>
        <v>95700.79</v>
      </c>
      <c r="F173" s="19">
        <v>95700.79</v>
      </c>
      <c r="G173" s="19"/>
      <c r="H173" s="19"/>
      <c r="I173" s="19"/>
      <c r="J173" s="101"/>
      <c r="K173" s="25" t="s">
        <v>181</v>
      </c>
      <c r="L173" s="55">
        <f>E173-F173</f>
        <v>0</v>
      </c>
      <c r="M173" s="53"/>
      <c r="N173" s="53"/>
      <c r="O173" s="53"/>
    </row>
    <row r="174" spans="1:15" ht="15" hidden="1">
      <c r="A174" s="145"/>
      <c r="B174" s="140"/>
      <c r="C174" s="122"/>
      <c r="D174" s="9"/>
      <c r="E174" s="19">
        <f>F174+G174</f>
        <v>44899.21</v>
      </c>
      <c r="F174" s="19">
        <v>44899.21</v>
      </c>
      <c r="G174" s="19"/>
      <c r="H174" s="19"/>
      <c r="I174" s="19"/>
      <c r="J174" s="101"/>
      <c r="K174" s="25" t="s">
        <v>183</v>
      </c>
      <c r="L174" s="55">
        <f>E174-F174</f>
        <v>0</v>
      </c>
      <c r="M174" s="53"/>
      <c r="N174" s="53"/>
      <c r="O174" s="53"/>
    </row>
    <row r="175" spans="1:15" ht="15" hidden="1">
      <c r="A175" s="145"/>
      <c r="B175" s="140"/>
      <c r="C175" s="122"/>
      <c r="D175" s="9">
        <v>2015</v>
      </c>
      <c r="E175" s="19">
        <f t="shared" si="11"/>
        <v>140600</v>
      </c>
      <c r="F175" s="19">
        <v>140600</v>
      </c>
      <c r="G175" s="19">
        <v>0</v>
      </c>
      <c r="H175" s="19">
        <v>0</v>
      </c>
      <c r="I175" s="19">
        <v>0</v>
      </c>
      <c r="J175" s="101"/>
      <c r="K175" s="57"/>
      <c r="L175" s="55">
        <f t="shared" si="12"/>
        <v>0</v>
      </c>
      <c r="M175" s="53"/>
      <c r="N175" s="53"/>
      <c r="O175" s="53"/>
    </row>
    <row r="176" spans="1:15" ht="15" hidden="1">
      <c r="A176" s="146"/>
      <c r="B176" s="141"/>
      <c r="C176" s="137"/>
      <c r="D176" s="9">
        <v>2016</v>
      </c>
      <c r="E176" s="19">
        <f t="shared" si="11"/>
        <v>140600</v>
      </c>
      <c r="F176" s="19">
        <v>140600</v>
      </c>
      <c r="G176" s="19">
        <v>0</v>
      </c>
      <c r="H176" s="19">
        <v>0</v>
      </c>
      <c r="I176" s="19">
        <v>0</v>
      </c>
      <c r="J176" s="101"/>
      <c r="K176" s="58"/>
      <c r="L176" s="55">
        <f t="shared" si="12"/>
        <v>0</v>
      </c>
      <c r="M176" s="53"/>
      <c r="N176" s="53"/>
      <c r="O176" s="53"/>
    </row>
    <row r="177" spans="1:15" ht="15" hidden="1">
      <c r="A177" s="131"/>
      <c r="B177" s="132" t="s">
        <v>192</v>
      </c>
      <c r="C177" s="121">
        <v>2016</v>
      </c>
      <c r="D177" s="9" t="s">
        <v>28</v>
      </c>
      <c r="E177" s="19">
        <f t="shared" si="11"/>
        <v>1826133.14</v>
      </c>
      <c r="F177" s="19">
        <f>F178+F179+F180</f>
        <v>1826133.14</v>
      </c>
      <c r="G177" s="19">
        <f>G178+G179+G180</f>
        <v>0</v>
      </c>
      <c r="H177" s="19">
        <f>H178+H179+H180</f>
        <v>0</v>
      </c>
      <c r="I177" s="19">
        <f>I178+I179+I180</f>
        <v>0</v>
      </c>
      <c r="J177" s="101"/>
      <c r="K177" s="116" t="s">
        <v>222</v>
      </c>
      <c r="L177" s="55">
        <f t="shared" si="12"/>
        <v>0</v>
      </c>
      <c r="M177" s="53"/>
      <c r="N177" s="53"/>
      <c r="O177" s="53"/>
    </row>
    <row r="178" spans="1:15" ht="15" hidden="1">
      <c r="A178" s="145"/>
      <c r="B178" s="140"/>
      <c r="C178" s="122"/>
      <c r="D178" s="9">
        <v>2014</v>
      </c>
      <c r="E178" s="19">
        <f t="shared" si="11"/>
        <v>1826133.14</v>
      </c>
      <c r="F178" s="19">
        <v>1826133.14</v>
      </c>
      <c r="G178" s="19">
        <v>0</v>
      </c>
      <c r="H178" s="19">
        <v>0</v>
      </c>
      <c r="I178" s="19">
        <v>0</v>
      </c>
      <c r="J178" s="101"/>
      <c r="K178" s="118"/>
      <c r="L178" s="55">
        <f t="shared" si="12"/>
        <v>0</v>
      </c>
      <c r="M178" s="53"/>
      <c r="N178" s="53"/>
      <c r="O178" s="53"/>
    </row>
    <row r="179" spans="1:15" ht="15" hidden="1">
      <c r="A179" s="145"/>
      <c r="B179" s="140"/>
      <c r="C179" s="122"/>
      <c r="D179" s="9">
        <v>2015</v>
      </c>
      <c r="E179" s="19">
        <f t="shared" si="11"/>
        <v>0</v>
      </c>
      <c r="F179" s="19">
        <v>0</v>
      </c>
      <c r="G179" s="19">
        <v>0</v>
      </c>
      <c r="H179" s="19">
        <v>0</v>
      </c>
      <c r="I179" s="19">
        <v>0</v>
      </c>
      <c r="J179" s="101"/>
      <c r="K179" s="118"/>
      <c r="L179" s="55">
        <f t="shared" si="12"/>
        <v>0</v>
      </c>
      <c r="M179" s="53"/>
      <c r="N179" s="53"/>
      <c r="O179" s="53"/>
    </row>
    <row r="180" spans="1:15" ht="15" hidden="1">
      <c r="A180" s="146"/>
      <c r="B180" s="141"/>
      <c r="C180" s="137"/>
      <c r="D180" s="9">
        <v>2016</v>
      </c>
      <c r="E180" s="19">
        <f t="shared" si="11"/>
        <v>0</v>
      </c>
      <c r="F180" s="19">
        <v>0</v>
      </c>
      <c r="G180" s="19">
        <v>0</v>
      </c>
      <c r="H180" s="19">
        <v>0</v>
      </c>
      <c r="I180" s="19">
        <v>0</v>
      </c>
      <c r="J180" s="101"/>
      <c r="K180" s="138"/>
      <c r="L180" s="55">
        <f t="shared" si="12"/>
        <v>0</v>
      </c>
      <c r="M180" s="53"/>
      <c r="N180" s="53"/>
      <c r="O180" s="53"/>
    </row>
    <row r="181" spans="1:15" ht="15" customHeight="1" hidden="1">
      <c r="A181" s="131"/>
      <c r="B181" s="132" t="s">
        <v>193</v>
      </c>
      <c r="C181" s="121">
        <v>2016</v>
      </c>
      <c r="D181" s="9" t="s">
        <v>28</v>
      </c>
      <c r="E181" s="19">
        <f aca="true" t="shared" si="13" ref="E181:E208">F181+G181</f>
        <v>2072450.75</v>
      </c>
      <c r="F181" s="19">
        <f>F182+F183+F184</f>
        <v>2072450.75</v>
      </c>
      <c r="G181" s="19">
        <f>G182+G183+G184</f>
        <v>0</v>
      </c>
      <c r="H181" s="19">
        <f>H182+H183+H184</f>
        <v>0</v>
      </c>
      <c r="I181" s="19">
        <f>I182+I183+I184</f>
        <v>0</v>
      </c>
      <c r="J181" s="101"/>
      <c r="K181" s="116" t="s">
        <v>222</v>
      </c>
      <c r="L181" s="55">
        <f t="shared" si="12"/>
        <v>0</v>
      </c>
      <c r="M181" s="53"/>
      <c r="N181" s="53"/>
      <c r="O181" s="53"/>
    </row>
    <row r="182" spans="1:15" ht="15" hidden="1">
      <c r="A182" s="145"/>
      <c r="B182" s="140"/>
      <c r="C182" s="122"/>
      <c r="D182" s="9">
        <v>2014</v>
      </c>
      <c r="E182" s="19">
        <f t="shared" si="13"/>
        <v>598900.75</v>
      </c>
      <c r="F182" s="19">
        <v>598900.75</v>
      </c>
      <c r="G182" s="19">
        <v>0</v>
      </c>
      <c r="H182" s="19">
        <v>0</v>
      </c>
      <c r="I182" s="19">
        <v>0</v>
      </c>
      <c r="J182" s="101"/>
      <c r="K182" s="118"/>
      <c r="L182" s="55">
        <f t="shared" si="12"/>
        <v>0</v>
      </c>
      <c r="M182" s="53"/>
      <c r="N182" s="53"/>
      <c r="O182" s="53"/>
    </row>
    <row r="183" spans="1:15" ht="15" hidden="1">
      <c r="A183" s="145"/>
      <c r="B183" s="140"/>
      <c r="C183" s="122"/>
      <c r="D183" s="9">
        <v>2015</v>
      </c>
      <c r="E183" s="19">
        <f t="shared" si="13"/>
        <v>736775</v>
      </c>
      <c r="F183" s="19">
        <f>643764+93011</f>
        <v>736775</v>
      </c>
      <c r="G183" s="19">
        <v>0</v>
      </c>
      <c r="H183" s="19">
        <v>0</v>
      </c>
      <c r="I183" s="19">
        <v>0</v>
      </c>
      <c r="J183" s="101"/>
      <c r="K183" s="118"/>
      <c r="L183" s="55">
        <f t="shared" si="12"/>
        <v>0</v>
      </c>
      <c r="M183" s="53"/>
      <c r="N183" s="53"/>
      <c r="O183" s="53"/>
    </row>
    <row r="184" spans="1:15" ht="15" hidden="1">
      <c r="A184" s="146"/>
      <c r="B184" s="141"/>
      <c r="C184" s="137"/>
      <c r="D184" s="9">
        <v>2016</v>
      </c>
      <c r="E184" s="19">
        <f t="shared" si="13"/>
        <v>736775</v>
      </c>
      <c r="F184" s="19">
        <f>643764+93011</f>
        <v>736775</v>
      </c>
      <c r="G184" s="19">
        <v>0</v>
      </c>
      <c r="H184" s="19">
        <v>0</v>
      </c>
      <c r="I184" s="19">
        <v>0</v>
      </c>
      <c r="J184" s="101"/>
      <c r="K184" s="138"/>
      <c r="L184" s="55">
        <f t="shared" si="12"/>
        <v>0</v>
      </c>
      <c r="M184" s="53"/>
      <c r="N184" s="53"/>
      <c r="O184" s="53"/>
    </row>
    <row r="185" spans="1:15" ht="15" customHeight="1" hidden="1">
      <c r="A185" s="131"/>
      <c r="B185" s="132" t="s">
        <v>194</v>
      </c>
      <c r="C185" s="121">
        <v>2016</v>
      </c>
      <c r="D185" s="9" t="s">
        <v>28</v>
      </c>
      <c r="E185" s="19">
        <f t="shared" si="13"/>
        <v>2000000</v>
      </c>
      <c r="F185" s="19">
        <f>F186+F187+F188</f>
        <v>2000000</v>
      </c>
      <c r="G185" s="19">
        <f>G186+G187+G188</f>
        <v>0</v>
      </c>
      <c r="H185" s="19">
        <f>H186+H187+H188</f>
        <v>0</v>
      </c>
      <c r="I185" s="19">
        <f>I186+I187+I188</f>
        <v>0</v>
      </c>
      <c r="J185" s="101"/>
      <c r="K185" s="116" t="s">
        <v>179</v>
      </c>
      <c r="L185" s="55">
        <f t="shared" si="12"/>
        <v>0</v>
      </c>
      <c r="M185" s="53"/>
      <c r="N185" s="53"/>
      <c r="O185" s="53"/>
    </row>
    <row r="186" spans="1:15" ht="15" hidden="1">
      <c r="A186" s="145"/>
      <c r="B186" s="140"/>
      <c r="C186" s="122"/>
      <c r="D186" s="9">
        <v>2014</v>
      </c>
      <c r="E186" s="19">
        <f t="shared" si="13"/>
        <v>0</v>
      </c>
      <c r="F186" s="19">
        <f>1000000-750000-250000</f>
        <v>0</v>
      </c>
      <c r="G186" s="19">
        <v>0</v>
      </c>
      <c r="H186" s="19">
        <v>0</v>
      </c>
      <c r="I186" s="19">
        <v>0</v>
      </c>
      <c r="J186" s="101"/>
      <c r="K186" s="118"/>
      <c r="L186" s="55">
        <f t="shared" si="12"/>
        <v>0</v>
      </c>
      <c r="M186" s="53"/>
      <c r="N186" s="53"/>
      <c r="O186" s="53"/>
    </row>
    <row r="187" spans="1:15" ht="15" hidden="1">
      <c r="A187" s="145"/>
      <c r="B187" s="140"/>
      <c r="C187" s="122"/>
      <c r="D187" s="9">
        <v>2015</v>
      </c>
      <c r="E187" s="19">
        <f t="shared" si="13"/>
        <v>1000000</v>
      </c>
      <c r="F187" s="19">
        <v>1000000</v>
      </c>
      <c r="G187" s="19">
        <v>0</v>
      </c>
      <c r="H187" s="19">
        <v>0</v>
      </c>
      <c r="I187" s="19">
        <v>0</v>
      </c>
      <c r="J187" s="101"/>
      <c r="K187" s="118"/>
      <c r="L187" s="55">
        <f t="shared" si="12"/>
        <v>0</v>
      </c>
      <c r="M187" s="53"/>
      <c r="N187" s="53"/>
      <c r="O187" s="53"/>
    </row>
    <row r="188" spans="1:15" ht="15" hidden="1">
      <c r="A188" s="146"/>
      <c r="B188" s="141"/>
      <c r="C188" s="137"/>
      <c r="D188" s="9">
        <v>2016</v>
      </c>
      <c r="E188" s="19">
        <f t="shared" si="13"/>
        <v>1000000</v>
      </c>
      <c r="F188" s="19">
        <v>1000000</v>
      </c>
      <c r="G188" s="19">
        <v>0</v>
      </c>
      <c r="H188" s="19">
        <v>0</v>
      </c>
      <c r="I188" s="19">
        <v>0</v>
      </c>
      <c r="J188" s="101"/>
      <c r="K188" s="138"/>
      <c r="L188" s="55">
        <f t="shared" si="12"/>
        <v>0</v>
      </c>
      <c r="M188" s="53"/>
      <c r="N188" s="53"/>
      <c r="O188" s="53"/>
    </row>
    <row r="189" spans="1:15" ht="15" customHeight="1" hidden="1">
      <c r="A189" s="131"/>
      <c r="B189" s="132" t="s">
        <v>233</v>
      </c>
      <c r="C189" s="121">
        <v>2016</v>
      </c>
      <c r="D189" s="9" t="s">
        <v>28</v>
      </c>
      <c r="E189" s="19">
        <f>F189+G189</f>
        <v>147000</v>
      </c>
      <c r="F189" s="19">
        <f>F190+F191+F192</f>
        <v>147000</v>
      </c>
      <c r="G189" s="19">
        <f>G190+G191+G192</f>
        <v>0</v>
      </c>
      <c r="H189" s="19">
        <f>H190+H191+H192</f>
        <v>0</v>
      </c>
      <c r="I189" s="19">
        <f>I190+I191+I192</f>
        <v>0</v>
      </c>
      <c r="J189" s="101"/>
      <c r="K189" s="116" t="s">
        <v>234</v>
      </c>
      <c r="L189" s="55">
        <f>E189-F189</f>
        <v>0</v>
      </c>
      <c r="M189" s="53"/>
      <c r="N189" s="53"/>
      <c r="O189" s="53"/>
    </row>
    <row r="190" spans="1:15" ht="15" hidden="1">
      <c r="A190" s="145"/>
      <c r="B190" s="140"/>
      <c r="C190" s="122"/>
      <c r="D190" s="9">
        <v>2014</v>
      </c>
      <c r="E190" s="19">
        <f>F190+G190</f>
        <v>147000</v>
      </c>
      <c r="F190" s="19">
        <v>147000</v>
      </c>
      <c r="G190" s="19">
        <v>0</v>
      </c>
      <c r="H190" s="19">
        <v>0</v>
      </c>
      <c r="I190" s="19">
        <v>0</v>
      </c>
      <c r="J190" s="101"/>
      <c r="K190" s="118"/>
      <c r="L190" s="55">
        <f>E190-F190</f>
        <v>0</v>
      </c>
      <c r="M190" s="53"/>
      <c r="N190" s="53"/>
      <c r="O190" s="53"/>
    </row>
    <row r="191" spans="1:15" ht="15" hidden="1">
      <c r="A191" s="145"/>
      <c r="B191" s="140"/>
      <c r="C191" s="122"/>
      <c r="D191" s="9">
        <v>2015</v>
      </c>
      <c r="E191" s="19">
        <f>F191+G191</f>
        <v>0</v>
      </c>
      <c r="F191" s="19">
        <v>0</v>
      </c>
      <c r="G191" s="19">
        <v>0</v>
      </c>
      <c r="H191" s="19">
        <v>0</v>
      </c>
      <c r="I191" s="19">
        <v>0</v>
      </c>
      <c r="J191" s="101"/>
      <c r="K191" s="118"/>
      <c r="L191" s="55">
        <f>E191-F191</f>
        <v>0</v>
      </c>
      <c r="M191" s="53"/>
      <c r="N191" s="53"/>
      <c r="O191" s="53"/>
    </row>
    <row r="192" spans="1:15" ht="15" hidden="1">
      <c r="A192" s="146"/>
      <c r="B192" s="141"/>
      <c r="C192" s="137"/>
      <c r="D192" s="9">
        <v>2016</v>
      </c>
      <c r="E192" s="19">
        <f>F192+G192</f>
        <v>0</v>
      </c>
      <c r="F192" s="19">
        <v>0</v>
      </c>
      <c r="G192" s="19">
        <v>0</v>
      </c>
      <c r="H192" s="19">
        <v>0</v>
      </c>
      <c r="I192" s="19">
        <v>0</v>
      </c>
      <c r="J192" s="101"/>
      <c r="K192" s="138"/>
      <c r="L192" s="55">
        <f>E192-F192</f>
        <v>0</v>
      </c>
      <c r="M192" s="53"/>
      <c r="N192" s="53"/>
      <c r="O192" s="53"/>
    </row>
    <row r="193" spans="1:15" ht="15" hidden="1">
      <c r="A193" s="131"/>
      <c r="B193" s="132" t="s">
        <v>195</v>
      </c>
      <c r="C193" s="121">
        <v>2016</v>
      </c>
      <c r="D193" s="9" t="s">
        <v>28</v>
      </c>
      <c r="E193" s="19">
        <f t="shared" si="13"/>
        <v>747292.3</v>
      </c>
      <c r="F193" s="19">
        <f>F194+F195+F196</f>
        <v>747292.3</v>
      </c>
      <c r="G193" s="19">
        <f>G194+G195+G196</f>
        <v>0</v>
      </c>
      <c r="H193" s="19">
        <f>H194+H195+H196</f>
        <v>0</v>
      </c>
      <c r="I193" s="19">
        <f>I194+I195+I196</f>
        <v>0</v>
      </c>
      <c r="J193" s="101"/>
      <c r="K193" s="116" t="s">
        <v>223</v>
      </c>
      <c r="L193" s="55">
        <f t="shared" si="12"/>
        <v>0</v>
      </c>
      <c r="M193" s="53"/>
      <c r="N193" s="53"/>
      <c r="O193" s="53"/>
    </row>
    <row r="194" spans="1:15" ht="15" hidden="1">
      <c r="A194" s="145"/>
      <c r="B194" s="140"/>
      <c r="C194" s="122"/>
      <c r="D194" s="9">
        <v>2014</v>
      </c>
      <c r="E194" s="19">
        <f t="shared" si="13"/>
        <v>0</v>
      </c>
      <c r="F194" s="19">
        <f>373646.15-373646.15</f>
        <v>0</v>
      </c>
      <c r="G194" s="19">
        <v>0</v>
      </c>
      <c r="H194" s="19">
        <v>0</v>
      </c>
      <c r="I194" s="19">
        <v>0</v>
      </c>
      <c r="J194" s="101"/>
      <c r="K194" s="118"/>
      <c r="L194" s="55">
        <f t="shared" si="12"/>
        <v>0</v>
      </c>
      <c r="M194" s="53"/>
      <c r="N194" s="53"/>
      <c r="O194" s="53"/>
    </row>
    <row r="195" spans="1:15" ht="15" hidden="1">
      <c r="A195" s="145"/>
      <c r="B195" s="140"/>
      <c r="C195" s="122"/>
      <c r="D195" s="9">
        <v>2015</v>
      </c>
      <c r="E195" s="19">
        <f t="shared" si="13"/>
        <v>373646.15</v>
      </c>
      <c r="F195" s="19">
        <v>373646.15</v>
      </c>
      <c r="G195" s="19">
        <v>0</v>
      </c>
      <c r="H195" s="19">
        <v>0</v>
      </c>
      <c r="I195" s="19">
        <v>0</v>
      </c>
      <c r="J195" s="101"/>
      <c r="K195" s="118"/>
      <c r="L195" s="55">
        <f t="shared" si="12"/>
        <v>0</v>
      </c>
      <c r="M195" s="53"/>
      <c r="N195" s="53"/>
      <c r="O195" s="53"/>
    </row>
    <row r="196" spans="1:15" ht="15" hidden="1">
      <c r="A196" s="146"/>
      <c r="B196" s="141"/>
      <c r="C196" s="137"/>
      <c r="D196" s="9">
        <v>2016</v>
      </c>
      <c r="E196" s="19">
        <f t="shared" si="13"/>
        <v>373646.15</v>
      </c>
      <c r="F196" s="19">
        <v>373646.15</v>
      </c>
      <c r="G196" s="19">
        <v>0</v>
      </c>
      <c r="H196" s="19">
        <v>0</v>
      </c>
      <c r="I196" s="19">
        <v>0</v>
      </c>
      <c r="J196" s="101"/>
      <c r="K196" s="138"/>
      <c r="L196" s="55">
        <f t="shared" si="12"/>
        <v>0</v>
      </c>
      <c r="M196" s="53"/>
      <c r="N196" s="53"/>
      <c r="O196" s="53"/>
    </row>
    <row r="197" spans="1:15" ht="15" hidden="1">
      <c r="A197" s="131"/>
      <c r="B197" s="132" t="s">
        <v>196</v>
      </c>
      <c r="C197" s="121">
        <v>2016</v>
      </c>
      <c r="D197" s="9" t="s">
        <v>28</v>
      </c>
      <c r="E197" s="19">
        <f t="shared" si="13"/>
        <v>44152.16</v>
      </c>
      <c r="F197" s="19">
        <f>F198+F199+F200</f>
        <v>44152.16</v>
      </c>
      <c r="G197" s="19">
        <f>G198+G199+G200</f>
        <v>0</v>
      </c>
      <c r="H197" s="19">
        <f>H198+H199+H200</f>
        <v>0</v>
      </c>
      <c r="I197" s="19">
        <f>I198+I199+I200</f>
        <v>0</v>
      </c>
      <c r="J197" s="101"/>
      <c r="K197" s="116" t="s">
        <v>222</v>
      </c>
      <c r="L197" s="55">
        <f t="shared" si="12"/>
        <v>0</v>
      </c>
      <c r="M197" s="53"/>
      <c r="N197" s="53"/>
      <c r="O197" s="53"/>
    </row>
    <row r="198" spans="1:15" ht="15" hidden="1">
      <c r="A198" s="145"/>
      <c r="B198" s="140"/>
      <c r="C198" s="122"/>
      <c r="D198" s="9">
        <v>2014</v>
      </c>
      <c r="E198" s="19">
        <f t="shared" si="13"/>
        <v>44152.16</v>
      </c>
      <c r="F198" s="19">
        <v>44152.16</v>
      </c>
      <c r="G198" s="19">
        <v>0</v>
      </c>
      <c r="H198" s="19">
        <v>0</v>
      </c>
      <c r="I198" s="19">
        <v>0</v>
      </c>
      <c r="J198" s="101"/>
      <c r="K198" s="118"/>
      <c r="L198" s="55">
        <f t="shared" si="12"/>
        <v>0</v>
      </c>
      <c r="M198" s="53"/>
      <c r="N198" s="53"/>
      <c r="O198" s="53"/>
    </row>
    <row r="199" spans="1:15" ht="15" hidden="1">
      <c r="A199" s="145"/>
      <c r="B199" s="140"/>
      <c r="C199" s="122"/>
      <c r="D199" s="9">
        <v>2015</v>
      </c>
      <c r="E199" s="19">
        <f t="shared" si="13"/>
        <v>0</v>
      </c>
      <c r="F199" s="19">
        <v>0</v>
      </c>
      <c r="G199" s="19">
        <v>0</v>
      </c>
      <c r="H199" s="19">
        <v>0</v>
      </c>
      <c r="I199" s="19">
        <v>0</v>
      </c>
      <c r="J199" s="101"/>
      <c r="K199" s="118"/>
      <c r="L199" s="55">
        <f t="shared" si="12"/>
        <v>0</v>
      </c>
      <c r="M199" s="53"/>
      <c r="N199" s="53"/>
      <c r="O199" s="53"/>
    </row>
    <row r="200" spans="1:15" ht="15" hidden="1">
      <c r="A200" s="146"/>
      <c r="B200" s="141"/>
      <c r="C200" s="137"/>
      <c r="D200" s="9">
        <v>2016</v>
      </c>
      <c r="E200" s="19">
        <f t="shared" si="13"/>
        <v>0</v>
      </c>
      <c r="F200" s="19">
        <v>0</v>
      </c>
      <c r="G200" s="19">
        <v>0</v>
      </c>
      <c r="H200" s="19">
        <v>0</v>
      </c>
      <c r="I200" s="19">
        <v>0</v>
      </c>
      <c r="J200" s="101"/>
      <c r="K200" s="138"/>
      <c r="L200" s="55">
        <f t="shared" si="12"/>
        <v>0</v>
      </c>
      <c r="M200" s="53"/>
      <c r="N200" s="53"/>
      <c r="O200" s="53"/>
    </row>
    <row r="201" spans="1:15" ht="15" hidden="1">
      <c r="A201" s="131"/>
      <c r="B201" s="132" t="s">
        <v>197</v>
      </c>
      <c r="C201" s="121">
        <v>2016</v>
      </c>
      <c r="D201" s="9" t="s">
        <v>28</v>
      </c>
      <c r="E201" s="19">
        <f t="shared" si="13"/>
        <v>276871</v>
      </c>
      <c r="F201" s="19">
        <f>F202+F203+F204</f>
        <v>276871</v>
      </c>
      <c r="G201" s="19">
        <f>G202+G203+G204</f>
        <v>0</v>
      </c>
      <c r="H201" s="19">
        <f>H202+H203+H204</f>
        <v>0</v>
      </c>
      <c r="I201" s="19">
        <f>I202+I203+I204</f>
        <v>0</v>
      </c>
      <c r="J201" s="101"/>
      <c r="K201" s="116" t="s">
        <v>226</v>
      </c>
      <c r="L201" s="55">
        <f t="shared" si="12"/>
        <v>0</v>
      </c>
      <c r="M201" s="53"/>
      <c r="N201" s="53"/>
      <c r="O201" s="53"/>
    </row>
    <row r="202" spans="1:15" ht="15" hidden="1">
      <c r="A202" s="145"/>
      <c r="B202" s="140"/>
      <c r="C202" s="122"/>
      <c r="D202" s="9">
        <v>2014</v>
      </c>
      <c r="E202" s="19">
        <f t="shared" si="13"/>
        <v>58957</v>
      </c>
      <c r="F202" s="19">
        <f>108957-50000</f>
        <v>58957</v>
      </c>
      <c r="G202" s="19">
        <v>0</v>
      </c>
      <c r="H202" s="19">
        <v>0</v>
      </c>
      <c r="I202" s="19">
        <v>0</v>
      </c>
      <c r="J202" s="101"/>
      <c r="K202" s="118"/>
      <c r="L202" s="55">
        <f t="shared" si="12"/>
        <v>0</v>
      </c>
      <c r="M202" s="53"/>
      <c r="N202" s="53"/>
      <c r="O202" s="53"/>
    </row>
    <row r="203" spans="1:15" ht="15" hidden="1">
      <c r="A203" s="145"/>
      <c r="B203" s="140"/>
      <c r="C203" s="122"/>
      <c r="D203" s="9">
        <v>2015</v>
      </c>
      <c r="E203" s="19">
        <f t="shared" si="13"/>
        <v>108957</v>
      </c>
      <c r="F203" s="19">
        <v>108957</v>
      </c>
      <c r="G203" s="19">
        <v>0</v>
      </c>
      <c r="H203" s="19">
        <v>0</v>
      </c>
      <c r="I203" s="19">
        <v>0</v>
      </c>
      <c r="J203" s="101"/>
      <c r="K203" s="118"/>
      <c r="L203" s="55">
        <f t="shared" si="12"/>
        <v>0</v>
      </c>
      <c r="M203" s="53"/>
      <c r="N203" s="53"/>
      <c r="O203" s="53"/>
    </row>
    <row r="204" spans="1:15" ht="15" hidden="1">
      <c r="A204" s="146"/>
      <c r="B204" s="141"/>
      <c r="C204" s="137"/>
      <c r="D204" s="9">
        <v>2016</v>
      </c>
      <c r="E204" s="19">
        <f t="shared" si="13"/>
        <v>108957</v>
      </c>
      <c r="F204" s="19">
        <v>108957</v>
      </c>
      <c r="G204" s="19">
        <v>0</v>
      </c>
      <c r="H204" s="19">
        <v>0</v>
      </c>
      <c r="I204" s="19">
        <v>0</v>
      </c>
      <c r="J204" s="101"/>
      <c r="K204" s="138"/>
      <c r="L204" s="55">
        <f t="shared" si="12"/>
        <v>0</v>
      </c>
      <c r="M204" s="53"/>
      <c r="N204" s="53"/>
      <c r="O204" s="53"/>
    </row>
    <row r="205" spans="1:15" ht="15" hidden="1">
      <c r="A205" s="131"/>
      <c r="B205" s="132" t="s">
        <v>182</v>
      </c>
      <c r="C205" s="121">
        <v>2014</v>
      </c>
      <c r="D205" s="9" t="s">
        <v>28</v>
      </c>
      <c r="E205" s="19">
        <f t="shared" si="13"/>
        <v>60000</v>
      </c>
      <c r="F205" s="19">
        <f>F206+F207+F208</f>
        <v>60000</v>
      </c>
      <c r="G205" s="19">
        <f>G206+G207+G208</f>
        <v>0</v>
      </c>
      <c r="H205" s="19">
        <f>H206+H207+H208</f>
        <v>0</v>
      </c>
      <c r="I205" s="19">
        <f>I206+I207+I208</f>
        <v>0</v>
      </c>
      <c r="J205" s="101"/>
      <c r="K205" s="116" t="s">
        <v>222</v>
      </c>
      <c r="L205" s="55">
        <f t="shared" si="12"/>
        <v>0</v>
      </c>
      <c r="M205" s="53"/>
      <c r="N205" s="53"/>
      <c r="O205" s="53"/>
    </row>
    <row r="206" spans="1:15" ht="15" hidden="1">
      <c r="A206" s="145"/>
      <c r="B206" s="140"/>
      <c r="C206" s="122"/>
      <c r="D206" s="9">
        <v>2014</v>
      </c>
      <c r="E206" s="19">
        <f t="shared" si="13"/>
        <v>60000</v>
      </c>
      <c r="F206" s="19">
        <v>60000</v>
      </c>
      <c r="G206" s="19">
        <v>0</v>
      </c>
      <c r="H206" s="19">
        <v>0</v>
      </c>
      <c r="I206" s="19">
        <v>0</v>
      </c>
      <c r="J206" s="101"/>
      <c r="K206" s="118"/>
      <c r="L206" s="55">
        <f t="shared" si="12"/>
        <v>0</v>
      </c>
      <c r="M206" s="53"/>
      <c r="N206" s="53"/>
      <c r="O206" s="53"/>
    </row>
    <row r="207" spans="1:15" ht="15" hidden="1">
      <c r="A207" s="145"/>
      <c r="B207" s="140"/>
      <c r="C207" s="122"/>
      <c r="D207" s="9">
        <v>2015</v>
      </c>
      <c r="E207" s="19">
        <f t="shared" si="13"/>
        <v>0</v>
      </c>
      <c r="F207" s="19">
        <v>0</v>
      </c>
      <c r="G207" s="19">
        <v>0</v>
      </c>
      <c r="H207" s="19">
        <v>0</v>
      </c>
      <c r="I207" s="19">
        <v>0</v>
      </c>
      <c r="J207" s="101"/>
      <c r="K207" s="118"/>
      <c r="L207" s="55">
        <f aca="true" t="shared" si="14" ref="L207:L214">E207-F207</f>
        <v>0</v>
      </c>
      <c r="M207" s="53"/>
      <c r="N207" s="53"/>
      <c r="O207" s="53"/>
    </row>
    <row r="208" spans="1:15" ht="15" hidden="1">
      <c r="A208" s="146"/>
      <c r="B208" s="141"/>
      <c r="C208" s="137"/>
      <c r="D208" s="9">
        <v>2016</v>
      </c>
      <c r="E208" s="19">
        <f t="shared" si="13"/>
        <v>0</v>
      </c>
      <c r="F208" s="19">
        <v>0</v>
      </c>
      <c r="G208" s="19">
        <v>0</v>
      </c>
      <c r="H208" s="19">
        <v>0</v>
      </c>
      <c r="I208" s="19">
        <v>0</v>
      </c>
      <c r="J208" s="127"/>
      <c r="K208" s="138"/>
      <c r="L208" s="55">
        <f t="shared" si="14"/>
        <v>0</v>
      </c>
      <c r="M208" s="53"/>
      <c r="N208" s="53"/>
      <c r="O208" s="53"/>
    </row>
    <row r="209" spans="1:15" ht="19.5" customHeight="1">
      <c r="A209" s="131" t="s">
        <v>36</v>
      </c>
      <c r="B209" s="132" t="s">
        <v>16</v>
      </c>
      <c r="C209" s="121" t="s">
        <v>104</v>
      </c>
      <c r="D209" s="9" t="s">
        <v>28</v>
      </c>
      <c r="E209" s="19">
        <f>F209+G209+H209+I209</f>
        <v>2496000</v>
      </c>
      <c r="F209" s="19">
        <f>F210+F211+F212</f>
        <v>2496000</v>
      </c>
      <c r="G209" s="19">
        <f>G213</f>
        <v>0</v>
      </c>
      <c r="H209" s="19">
        <f>H213</f>
        <v>0</v>
      </c>
      <c r="I209" s="19">
        <f>I213</f>
        <v>0</v>
      </c>
      <c r="J209" s="142" t="s">
        <v>17</v>
      </c>
      <c r="K209" s="116" t="s">
        <v>8</v>
      </c>
      <c r="L209" s="55">
        <f t="shared" si="14"/>
        <v>0</v>
      </c>
      <c r="M209" s="53"/>
      <c r="N209" s="53"/>
      <c r="O209" s="53"/>
    </row>
    <row r="210" spans="1:15" ht="19.5" customHeight="1">
      <c r="A210" s="145"/>
      <c r="B210" s="140"/>
      <c r="C210" s="122"/>
      <c r="D210" s="9">
        <v>2014</v>
      </c>
      <c r="E210" s="19">
        <f>F210+G210+H210+I210</f>
        <v>832000</v>
      </c>
      <c r="F210" s="19">
        <v>832000</v>
      </c>
      <c r="G210" s="19">
        <f aca="true" t="shared" si="15" ref="G210:I212">G217</f>
        <v>0</v>
      </c>
      <c r="H210" s="19">
        <f t="shared" si="15"/>
        <v>0</v>
      </c>
      <c r="I210" s="19">
        <f t="shared" si="15"/>
        <v>0</v>
      </c>
      <c r="J210" s="143"/>
      <c r="K210" s="118"/>
      <c r="L210" s="55">
        <f t="shared" si="14"/>
        <v>0</v>
      </c>
      <c r="M210" s="53"/>
      <c r="N210" s="53"/>
      <c r="O210" s="53"/>
    </row>
    <row r="211" spans="1:15" ht="19.5" customHeight="1">
      <c r="A211" s="145"/>
      <c r="B211" s="140"/>
      <c r="C211" s="122"/>
      <c r="D211" s="9">
        <v>2015</v>
      </c>
      <c r="E211" s="19">
        <f>F211+G211+H211+I211</f>
        <v>832000</v>
      </c>
      <c r="F211" s="19">
        <v>832000</v>
      </c>
      <c r="G211" s="19">
        <f t="shared" si="15"/>
        <v>0</v>
      </c>
      <c r="H211" s="19">
        <f t="shared" si="15"/>
        <v>0</v>
      </c>
      <c r="I211" s="19">
        <f t="shared" si="15"/>
        <v>0</v>
      </c>
      <c r="J211" s="143"/>
      <c r="K211" s="118"/>
      <c r="L211" s="55">
        <f t="shared" si="14"/>
        <v>0</v>
      </c>
      <c r="M211" s="53"/>
      <c r="N211" s="53"/>
      <c r="O211" s="53"/>
    </row>
    <row r="212" spans="1:15" ht="19.5" customHeight="1">
      <c r="A212" s="146"/>
      <c r="B212" s="141"/>
      <c r="C212" s="137"/>
      <c r="D212" s="9">
        <v>2016</v>
      </c>
      <c r="E212" s="19">
        <f>F212+G212+H212+I212</f>
        <v>832000</v>
      </c>
      <c r="F212" s="19">
        <v>832000</v>
      </c>
      <c r="G212" s="19">
        <f t="shared" si="15"/>
        <v>0</v>
      </c>
      <c r="H212" s="19">
        <f t="shared" si="15"/>
        <v>0</v>
      </c>
      <c r="I212" s="19">
        <f t="shared" si="15"/>
        <v>0</v>
      </c>
      <c r="J212" s="144"/>
      <c r="K212" s="138"/>
      <c r="L212" s="55">
        <f t="shared" si="14"/>
        <v>0</v>
      </c>
      <c r="M212" s="53"/>
      <c r="N212" s="53"/>
      <c r="O212" s="53"/>
    </row>
    <row r="213" spans="12:15" ht="15">
      <c r="L213" s="55">
        <f t="shared" si="14"/>
        <v>0</v>
      </c>
      <c r="M213" s="53"/>
      <c r="N213" s="53"/>
      <c r="O213" s="53"/>
    </row>
    <row r="214" spans="5:15" ht="15">
      <c r="E214" s="55"/>
      <c r="F214" s="55"/>
      <c r="L214" s="55">
        <f t="shared" si="14"/>
        <v>0</v>
      </c>
      <c r="M214" s="53"/>
      <c r="N214" s="53"/>
      <c r="O214" s="53"/>
    </row>
    <row r="215" spans="12:15" ht="15" hidden="1">
      <c r="L215" s="53"/>
      <c r="M215" s="53"/>
      <c r="N215" s="53"/>
      <c r="O215" s="53"/>
    </row>
    <row r="216" spans="12:15" ht="15" hidden="1">
      <c r="L216" s="53"/>
      <c r="M216" s="53"/>
      <c r="N216" s="53"/>
      <c r="O216" s="53"/>
    </row>
    <row r="217" spans="5:15" ht="15" hidden="1">
      <c r="E217" s="47" t="s">
        <v>198</v>
      </c>
      <c r="L217" s="53"/>
      <c r="M217" s="53"/>
      <c r="N217" s="53"/>
      <c r="O217" s="53"/>
    </row>
    <row r="218" spans="2:15" ht="15" hidden="1">
      <c r="B218" s="63" t="s">
        <v>209</v>
      </c>
      <c r="D218" s="47" t="s">
        <v>183</v>
      </c>
      <c r="E218" s="55">
        <v>174005.23</v>
      </c>
      <c r="F218" s="55">
        <f>F102+F132+F174</f>
        <v>174005.23</v>
      </c>
      <c r="G218" s="55">
        <f>E218-F218</f>
        <v>0</v>
      </c>
      <c r="L218" s="53"/>
      <c r="M218" s="53"/>
      <c r="N218" s="53"/>
      <c r="O218" s="53"/>
    </row>
    <row r="219" spans="2:15" ht="15" hidden="1">
      <c r="B219" s="63" t="s">
        <v>206</v>
      </c>
      <c r="D219" s="47" t="s">
        <v>173</v>
      </c>
      <c r="E219" s="55">
        <v>6500000</v>
      </c>
      <c r="F219" s="55">
        <f>F37</f>
        <v>6500000</v>
      </c>
      <c r="G219" s="55">
        <f aca="true" t="shared" si="16" ref="G219:G230">E219-F219</f>
        <v>0</v>
      </c>
      <c r="L219" s="53"/>
      <c r="M219" s="53"/>
      <c r="N219" s="53"/>
      <c r="O219" s="53"/>
    </row>
    <row r="220" spans="2:15" ht="15" hidden="1">
      <c r="B220" s="63" t="s">
        <v>207</v>
      </c>
      <c r="D220" s="47" t="s">
        <v>175</v>
      </c>
      <c r="E220" s="55">
        <v>9111468.75</v>
      </c>
      <c r="F220" s="55">
        <f>F45+F49+F98+F53+F118+F80</f>
        <v>9111468.75</v>
      </c>
      <c r="G220" s="55">
        <f t="shared" si="16"/>
        <v>0</v>
      </c>
      <c r="L220" s="53"/>
      <c r="M220" s="53"/>
      <c r="N220" s="53"/>
      <c r="O220" s="53"/>
    </row>
    <row r="221" spans="2:15" ht="15" hidden="1">
      <c r="B221" s="63" t="s">
        <v>206</v>
      </c>
      <c r="D221" s="47" t="s">
        <v>170</v>
      </c>
      <c r="E221" s="55">
        <v>5266706.86</v>
      </c>
      <c r="F221" s="55">
        <f>F25+F29</f>
        <v>5266706.86</v>
      </c>
      <c r="G221" s="55">
        <f t="shared" si="16"/>
        <v>0</v>
      </c>
      <c r="L221" s="53"/>
      <c r="M221" s="53"/>
      <c r="N221" s="53"/>
      <c r="O221" s="53"/>
    </row>
    <row r="222" spans="2:15" ht="15" hidden="1">
      <c r="B222" s="63" t="s">
        <v>207</v>
      </c>
      <c r="D222" s="47" t="s">
        <v>170</v>
      </c>
      <c r="E222" s="55">
        <v>3450261</v>
      </c>
      <c r="F222" s="55">
        <f>F57+F73+F78+F89+F122+F148+F190</f>
        <v>3450260.9999999995</v>
      </c>
      <c r="G222" s="55">
        <f t="shared" si="16"/>
        <v>0</v>
      </c>
      <c r="H222" s="55"/>
      <c r="L222" s="53"/>
      <c r="M222" s="53"/>
      <c r="N222" s="53"/>
      <c r="O222" s="53"/>
    </row>
    <row r="223" spans="2:15" ht="15" hidden="1">
      <c r="B223" s="63" t="s">
        <v>209</v>
      </c>
      <c r="D223" s="47" t="s">
        <v>180</v>
      </c>
      <c r="E223" s="55">
        <v>100704.12</v>
      </c>
      <c r="F223" s="55">
        <f>F65+F144</f>
        <v>100704.12</v>
      </c>
      <c r="G223" s="55">
        <f t="shared" si="16"/>
        <v>0</v>
      </c>
      <c r="H223" s="55"/>
      <c r="L223" s="53"/>
      <c r="M223" s="53"/>
      <c r="N223" s="53"/>
      <c r="O223" s="53"/>
    </row>
    <row r="224" spans="2:15" ht="15" hidden="1">
      <c r="B224" s="63" t="s">
        <v>206</v>
      </c>
      <c r="D224" s="47" t="s">
        <v>181</v>
      </c>
      <c r="E224" s="55">
        <v>373646.15</v>
      </c>
      <c r="F224" s="55">
        <f>F33</f>
        <v>373646.15</v>
      </c>
      <c r="G224" s="55">
        <f>E224-F224</f>
        <v>0</v>
      </c>
      <c r="L224" s="53"/>
      <c r="M224" s="53"/>
      <c r="N224" s="53"/>
      <c r="O224" s="53"/>
    </row>
    <row r="225" spans="2:15" ht="15" hidden="1">
      <c r="B225" s="63" t="s">
        <v>209</v>
      </c>
      <c r="D225" s="47" t="s">
        <v>181</v>
      </c>
      <c r="E225" s="55">
        <v>6834787.79</v>
      </c>
      <c r="F225" s="55">
        <f>F69+F79+F84+F114+F131+F136+F156+F160+F164+F173+F178+F182+F198+F206</f>
        <v>6834787.789999999</v>
      </c>
      <c r="G225" s="55">
        <f t="shared" si="16"/>
        <v>0</v>
      </c>
      <c r="L225" s="53"/>
      <c r="M225" s="53"/>
      <c r="N225" s="53"/>
      <c r="O225" s="53"/>
    </row>
    <row r="226" spans="2:15" ht="15" hidden="1">
      <c r="B226" s="63" t="s">
        <v>209</v>
      </c>
      <c r="D226" s="47" t="s">
        <v>179</v>
      </c>
      <c r="E226" s="55">
        <v>329298.95</v>
      </c>
      <c r="F226" s="55">
        <f>F61</f>
        <v>329298.95</v>
      </c>
      <c r="G226" s="55">
        <f>E226-F226</f>
        <v>0</v>
      </c>
      <c r="L226" s="53"/>
      <c r="M226" s="53"/>
      <c r="N226" s="53"/>
      <c r="O226" s="53"/>
    </row>
    <row r="227" spans="2:15" ht="15" hidden="1">
      <c r="B227" s="63" t="s">
        <v>208</v>
      </c>
      <c r="D227" s="47" t="s">
        <v>181</v>
      </c>
      <c r="E227" s="55">
        <v>832000</v>
      </c>
      <c r="F227" s="55">
        <f>F210</f>
        <v>832000</v>
      </c>
      <c r="G227" s="55">
        <f t="shared" si="16"/>
        <v>0</v>
      </c>
      <c r="L227" s="53"/>
      <c r="M227" s="53"/>
      <c r="N227" s="53"/>
      <c r="O227" s="53"/>
    </row>
    <row r="228" spans="2:15" ht="15" hidden="1">
      <c r="B228" s="63" t="s">
        <v>210</v>
      </c>
      <c r="D228" s="47" t="s">
        <v>179</v>
      </c>
      <c r="E228" s="55">
        <v>199116.15</v>
      </c>
      <c r="F228" s="55">
        <f>F90+F126+F168+F194</f>
        <v>199116.15</v>
      </c>
      <c r="G228" s="55">
        <f t="shared" si="16"/>
        <v>0</v>
      </c>
      <c r="L228" s="53"/>
      <c r="M228" s="53"/>
      <c r="N228" s="53"/>
      <c r="O228" s="53"/>
    </row>
    <row r="229" spans="2:15" ht="15" hidden="1">
      <c r="B229" s="63" t="s">
        <v>211</v>
      </c>
      <c r="D229" s="47" t="s">
        <v>188</v>
      </c>
      <c r="E229" s="55">
        <v>500000</v>
      </c>
      <c r="F229" s="55">
        <f>F140+F152+F202</f>
        <v>500000</v>
      </c>
      <c r="G229" s="55">
        <f t="shared" si="16"/>
        <v>0</v>
      </c>
      <c r="L229" s="53"/>
      <c r="M229" s="53"/>
      <c r="N229" s="53"/>
      <c r="O229" s="53"/>
    </row>
    <row r="230" spans="5:15" ht="15" hidden="1">
      <c r="E230" s="65">
        <f>SUM(E218:E229)</f>
        <v>33671995</v>
      </c>
      <c r="F230" s="65">
        <f>SUM(F218:F229)</f>
        <v>33671995</v>
      </c>
      <c r="G230" s="65">
        <f t="shared" si="16"/>
        <v>0</v>
      </c>
      <c r="L230" s="53"/>
      <c r="M230" s="53"/>
      <c r="N230" s="53"/>
      <c r="O230" s="53"/>
    </row>
    <row r="231" spans="5:15" ht="15" hidden="1">
      <c r="E231" s="55">
        <f>E230-E9</f>
        <v>0</v>
      </c>
      <c r="F231" s="55"/>
      <c r="G231" s="55"/>
      <c r="L231" s="53"/>
      <c r="M231" s="53"/>
      <c r="N231" s="53"/>
      <c r="O231" s="53"/>
    </row>
    <row r="232" spans="5:15" ht="15" hidden="1">
      <c r="E232" s="55"/>
      <c r="F232" s="55"/>
      <c r="G232" s="55"/>
      <c r="L232" s="53"/>
      <c r="M232" s="53"/>
      <c r="N232" s="53"/>
      <c r="O232" s="53"/>
    </row>
    <row r="233" spans="2:15" ht="15" hidden="1">
      <c r="B233" s="139" t="str">
        <f>B219</f>
        <v>7442006</v>
      </c>
      <c r="C233" s="139"/>
      <c r="D233" s="139"/>
      <c r="E233" s="55">
        <f>E219+E221+E224</f>
        <v>12140353.01</v>
      </c>
      <c r="F233" s="55">
        <f>F219+F221+F224</f>
        <v>12140353.01</v>
      </c>
      <c r="G233" s="55">
        <f aca="true" t="shared" si="17" ref="G233:G238">E233-F233</f>
        <v>0</v>
      </c>
      <c r="L233" s="53"/>
      <c r="M233" s="53"/>
      <c r="N233" s="53"/>
      <c r="O233" s="53"/>
    </row>
    <row r="234" spans="2:15" ht="15" hidden="1">
      <c r="B234" s="139" t="str">
        <f>B222</f>
        <v>7442007</v>
      </c>
      <c r="C234" s="139"/>
      <c r="D234" s="139"/>
      <c r="E234" s="55">
        <f>E220+E222</f>
        <v>12561729.75</v>
      </c>
      <c r="F234" s="55">
        <f>F220+F222</f>
        <v>12561729.75</v>
      </c>
      <c r="G234" s="55">
        <f t="shared" si="17"/>
        <v>0</v>
      </c>
      <c r="L234" s="53"/>
      <c r="M234" s="53"/>
      <c r="N234" s="53"/>
      <c r="O234" s="53"/>
    </row>
    <row r="235" spans="2:15" ht="15" hidden="1">
      <c r="B235" s="139" t="str">
        <f>B227</f>
        <v>7442008</v>
      </c>
      <c r="C235" s="139"/>
      <c r="D235" s="139"/>
      <c r="E235" s="55">
        <f aca="true" t="shared" si="18" ref="E235:F237">E227</f>
        <v>832000</v>
      </c>
      <c r="F235" s="55">
        <f t="shared" si="18"/>
        <v>832000</v>
      </c>
      <c r="G235" s="55">
        <f t="shared" si="17"/>
        <v>0</v>
      </c>
      <c r="L235" s="53"/>
      <c r="M235" s="53"/>
      <c r="N235" s="53"/>
      <c r="O235" s="53"/>
    </row>
    <row r="236" spans="2:15" ht="15" hidden="1">
      <c r="B236" s="139" t="str">
        <f>B228</f>
        <v>7442009</v>
      </c>
      <c r="C236" s="139"/>
      <c r="D236" s="139"/>
      <c r="E236" s="55">
        <f t="shared" si="18"/>
        <v>199116.15</v>
      </c>
      <c r="F236" s="55">
        <f t="shared" si="18"/>
        <v>199116.15</v>
      </c>
      <c r="G236" s="55">
        <f t="shared" si="17"/>
        <v>0</v>
      </c>
      <c r="L236" s="53"/>
      <c r="M236" s="53"/>
      <c r="N236" s="53"/>
      <c r="O236" s="53"/>
    </row>
    <row r="237" spans="2:15" ht="15" hidden="1">
      <c r="B237" s="139" t="str">
        <f>B229</f>
        <v>7442010</v>
      </c>
      <c r="C237" s="139"/>
      <c r="D237" s="139"/>
      <c r="E237" s="55">
        <f t="shared" si="18"/>
        <v>500000</v>
      </c>
      <c r="F237" s="55">
        <f t="shared" si="18"/>
        <v>500000</v>
      </c>
      <c r="G237" s="55">
        <f t="shared" si="17"/>
        <v>0</v>
      </c>
      <c r="L237" s="53"/>
      <c r="M237" s="53"/>
      <c r="N237" s="53"/>
      <c r="O237" s="53"/>
    </row>
    <row r="238" spans="2:15" ht="15" hidden="1">
      <c r="B238" s="139" t="str">
        <f>B218</f>
        <v>7442999</v>
      </c>
      <c r="C238" s="139"/>
      <c r="D238" s="139"/>
      <c r="E238" s="55">
        <f>E218+E225+E223+E226</f>
        <v>7438796.090000001</v>
      </c>
      <c r="F238" s="55">
        <f>F218+F225+F223+F226</f>
        <v>7438796.09</v>
      </c>
      <c r="G238" s="55">
        <f t="shared" si="17"/>
        <v>0</v>
      </c>
      <c r="L238" s="53"/>
      <c r="M238" s="53"/>
      <c r="N238" s="53"/>
      <c r="O238" s="53"/>
    </row>
    <row r="239" spans="4:15" ht="15" hidden="1">
      <c r="D239" s="64" t="s">
        <v>212</v>
      </c>
      <c r="E239" s="65">
        <f>SUM(E233:E238)</f>
        <v>33671995</v>
      </c>
      <c r="F239" s="65">
        <f>SUM(F233:F238)</f>
        <v>33671995</v>
      </c>
      <c r="G239" s="65">
        <f>SUM(G233:G238)</f>
        <v>0</v>
      </c>
      <c r="L239" s="53"/>
      <c r="M239" s="53"/>
      <c r="N239" s="53"/>
      <c r="O239" s="53"/>
    </row>
    <row r="240" spans="12:15" ht="15" hidden="1">
      <c r="L240" s="53"/>
      <c r="M240" s="53"/>
      <c r="N240" s="53"/>
      <c r="O240" s="53"/>
    </row>
    <row r="241" spans="12:15" ht="15" hidden="1">
      <c r="L241" s="53"/>
      <c r="M241" s="53"/>
      <c r="N241" s="53"/>
      <c r="O241" s="53"/>
    </row>
    <row r="242" spans="12:15" ht="15" hidden="1">
      <c r="L242" s="53"/>
      <c r="M242" s="53"/>
      <c r="N242" s="53"/>
      <c r="O242" s="53"/>
    </row>
    <row r="243" spans="12:15" ht="15" hidden="1">
      <c r="L243" s="53"/>
      <c r="M243" s="53"/>
      <c r="N243" s="53"/>
      <c r="O243" s="53"/>
    </row>
    <row r="244" spans="12:15" ht="15" hidden="1">
      <c r="L244" s="53"/>
      <c r="M244" s="53"/>
      <c r="N244" s="53"/>
      <c r="O244" s="53"/>
    </row>
    <row r="245" spans="12:15" ht="15" hidden="1">
      <c r="L245" s="53"/>
      <c r="M245" s="53"/>
      <c r="N245" s="53"/>
      <c r="O245" s="53"/>
    </row>
    <row r="246" spans="12:15" ht="15" hidden="1">
      <c r="L246" s="53"/>
      <c r="M246" s="53"/>
      <c r="N246" s="53"/>
      <c r="O246" s="53"/>
    </row>
    <row r="247" spans="12:15" ht="15" hidden="1">
      <c r="L247" s="53"/>
      <c r="M247" s="53"/>
      <c r="N247" s="53"/>
      <c r="O247" s="53"/>
    </row>
    <row r="248" spans="12:15" ht="15" hidden="1">
      <c r="L248" s="53"/>
      <c r="M248" s="53"/>
      <c r="N248" s="53"/>
      <c r="O248" s="53"/>
    </row>
    <row r="249" spans="12:15" ht="15" hidden="1">
      <c r="L249" s="53"/>
      <c r="M249" s="53"/>
      <c r="N249" s="53"/>
      <c r="O249" s="53"/>
    </row>
    <row r="250" spans="12:15" ht="15" hidden="1">
      <c r="L250" s="53"/>
      <c r="M250" s="53"/>
      <c r="N250" s="53"/>
      <c r="O250" s="53"/>
    </row>
    <row r="251" spans="12:15" ht="15" hidden="1">
      <c r="L251" s="53"/>
      <c r="M251" s="53"/>
      <c r="N251" s="53"/>
      <c r="O251" s="53"/>
    </row>
    <row r="252" spans="12:15" ht="15" hidden="1">
      <c r="L252" s="53"/>
      <c r="M252" s="53"/>
      <c r="N252" s="53"/>
      <c r="O252" s="53"/>
    </row>
    <row r="253" spans="12:15" ht="15" hidden="1">
      <c r="L253" s="53"/>
      <c r="M253" s="53"/>
      <c r="N253" s="53"/>
      <c r="O253" s="53"/>
    </row>
    <row r="254" spans="12:15" ht="15" hidden="1">
      <c r="L254" s="53"/>
      <c r="M254" s="53"/>
      <c r="N254" s="53"/>
      <c r="O254" s="53"/>
    </row>
    <row r="255" spans="12:15" ht="15" hidden="1">
      <c r="L255" s="53"/>
      <c r="M255" s="53"/>
      <c r="N255" s="53"/>
      <c r="O255" s="53"/>
    </row>
    <row r="256" spans="12:15" ht="15" hidden="1">
      <c r="L256" s="53"/>
      <c r="M256" s="53"/>
      <c r="N256" s="53"/>
      <c r="O256" s="53"/>
    </row>
    <row r="257" spans="12:15" ht="15" hidden="1">
      <c r="L257" s="53"/>
      <c r="M257" s="53"/>
      <c r="N257" s="53"/>
      <c r="O257" s="53"/>
    </row>
    <row r="258" spans="12:15" ht="15" hidden="1">
      <c r="L258" s="53"/>
      <c r="M258" s="53"/>
      <c r="N258" s="53"/>
      <c r="O258" s="53"/>
    </row>
    <row r="259" spans="12:15" ht="15" hidden="1">
      <c r="L259" s="53"/>
      <c r="M259" s="53"/>
      <c r="N259" s="53"/>
      <c r="O259" s="53"/>
    </row>
    <row r="260" spans="12:15" ht="15" hidden="1">
      <c r="L260" s="53"/>
      <c r="M260" s="53"/>
      <c r="N260" s="53"/>
      <c r="O260" s="53"/>
    </row>
    <row r="261" spans="12:15" ht="15" hidden="1">
      <c r="L261" s="53"/>
      <c r="M261" s="53"/>
      <c r="N261" s="53"/>
      <c r="O261" s="53"/>
    </row>
    <row r="262" spans="12:15" ht="15" hidden="1">
      <c r="L262" s="53"/>
      <c r="M262" s="53"/>
      <c r="N262" s="53"/>
      <c r="O262" s="53"/>
    </row>
    <row r="263" spans="12:15" ht="15" hidden="1">
      <c r="L263" s="53"/>
      <c r="M263" s="53"/>
      <c r="N263" s="53"/>
      <c r="O263" s="53"/>
    </row>
    <row r="264" spans="12:15" ht="15" hidden="1">
      <c r="L264" s="53"/>
      <c r="M264" s="53"/>
      <c r="N264" s="53"/>
      <c r="O264" s="53"/>
    </row>
    <row r="265" spans="12:15" ht="15" hidden="1">
      <c r="L265" s="53"/>
      <c r="M265" s="53"/>
      <c r="N265" s="53"/>
      <c r="O265" s="53"/>
    </row>
    <row r="266" spans="12:15" ht="15" hidden="1">
      <c r="L266" s="53"/>
      <c r="M266" s="53"/>
      <c r="N266" s="53"/>
      <c r="O266" s="53"/>
    </row>
    <row r="267" spans="12:15" ht="15" hidden="1">
      <c r="L267" s="53"/>
      <c r="M267" s="53"/>
      <c r="N267" s="53"/>
      <c r="O267" s="53"/>
    </row>
    <row r="268" spans="12:15" ht="15" hidden="1">
      <c r="L268" s="53"/>
      <c r="M268" s="53"/>
      <c r="N268" s="53"/>
      <c r="O268" s="53"/>
    </row>
    <row r="269" spans="12:15" ht="15" hidden="1">
      <c r="L269" s="53"/>
      <c r="M269" s="53"/>
      <c r="N269" s="53"/>
      <c r="O269" s="53"/>
    </row>
    <row r="270" spans="12:15" ht="15" hidden="1">
      <c r="L270" s="53"/>
      <c r="M270" s="53"/>
      <c r="N270" s="53"/>
      <c r="O270" s="53"/>
    </row>
    <row r="271" spans="12:15" ht="15" hidden="1">
      <c r="L271" s="53"/>
      <c r="M271" s="53"/>
      <c r="N271" s="53"/>
      <c r="O271" s="53"/>
    </row>
    <row r="272" spans="12:15" ht="15" hidden="1">
      <c r="L272" s="53"/>
      <c r="M272" s="53"/>
      <c r="N272" s="53"/>
      <c r="O272" s="53"/>
    </row>
    <row r="273" spans="12:15" ht="15" hidden="1">
      <c r="L273" s="53"/>
      <c r="M273" s="53"/>
      <c r="N273" s="53"/>
      <c r="O273" s="53"/>
    </row>
    <row r="274" spans="12:15" ht="15" hidden="1">
      <c r="L274" s="53"/>
      <c r="M274" s="53"/>
      <c r="N274" s="53"/>
      <c r="O274" s="53"/>
    </row>
    <row r="275" spans="12:15" ht="15" hidden="1">
      <c r="L275" s="53"/>
      <c r="M275" s="53"/>
      <c r="N275" s="53"/>
      <c r="O275" s="53"/>
    </row>
    <row r="276" spans="12:15" ht="15" hidden="1">
      <c r="L276" s="53"/>
      <c r="M276" s="53"/>
      <c r="N276" s="53"/>
      <c r="O276" s="53"/>
    </row>
    <row r="277" spans="12:15" ht="15" hidden="1">
      <c r="L277" s="53"/>
      <c r="M277" s="53"/>
      <c r="N277" s="53"/>
      <c r="O277" s="53"/>
    </row>
    <row r="278" spans="12:15" ht="15" hidden="1">
      <c r="L278" s="53"/>
      <c r="M278" s="53"/>
      <c r="N278" s="53"/>
      <c r="O278" s="53"/>
    </row>
    <row r="279" spans="12:15" ht="15" hidden="1">
      <c r="L279" s="53"/>
      <c r="M279" s="53"/>
      <c r="N279" s="53"/>
      <c r="O279" s="53"/>
    </row>
    <row r="280" spans="12:15" ht="15" hidden="1">
      <c r="L280" s="53"/>
      <c r="M280" s="53"/>
      <c r="N280" s="53"/>
      <c r="O280" s="53"/>
    </row>
    <row r="281" spans="12:15" ht="15">
      <c r="L281" s="53"/>
      <c r="M281" s="53"/>
      <c r="N281" s="53"/>
      <c r="O281" s="53"/>
    </row>
    <row r="282" spans="12:15" ht="15">
      <c r="L282" s="53"/>
      <c r="M282" s="53"/>
      <c r="N282" s="53"/>
      <c r="O282" s="53"/>
    </row>
    <row r="283" spans="12:15" ht="15">
      <c r="L283" s="53"/>
      <c r="M283" s="53"/>
      <c r="N283" s="53"/>
      <c r="O283" s="53"/>
    </row>
    <row r="284" spans="12:15" ht="15">
      <c r="L284" s="53"/>
      <c r="M284" s="53"/>
      <c r="N284" s="53"/>
      <c r="O284" s="53"/>
    </row>
    <row r="285" spans="12:15" ht="15">
      <c r="L285" s="53"/>
      <c r="M285" s="53"/>
      <c r="N285" s="53"/>
      <c r="O285" s="53"/>
    </row>
    <row r="286" spans="12:15" ht="15">
      <c r="L286" s="53"/>
      <c r="M286" s="53"/>
      <c r="N286" s="53"/>
      <c r="O286" s="53"/>
    </row>
    <row r="287" spans="12:15" ht="15">
      <c r="L287" s="53"/>
      <c r="M287" s="53"/>
      <c r="N287" s="53"/>
      <c r="O287" s="53"/>
    </row>
    <row r="288" spans="12:15" ht="15">
      <c r="L288" s="53"/>
      <c r="M288" s="53"/>
      <c r="N288" s="53"/>
      <c r="O288" s="53"/>
    </row>
    <row r="289" spans="12:15" ht="15">
      <c r="L289" s="53"/>
      <c r="M289" s="53"/>
      <c r="N289" s="53"/>
      <c r="O289" s="53"/>
    </row>
    <row r="290" spans="12:15" ht="15">
      <c r="L290" s="53"/>
      <c r="M290" s="53"/>
      <c r="N290" s="53"/>
      <c r="O290" s="53"/>
    </row>
    <row r="291" spans="12:15" ht="15">
      <c r="L291" s="53"/>
      <c r="M291" s="53"/>
      <c r="N291" s="53"/>
      <c r="O291" s="53"/>
    </row>
    <row r="292" spans="12:15" ht="15">
      <c r="L292" s="53"/>
      <c r="M292" s="53"/>
      <c r="N292" s="53"/>
      <c r="O292" s="53"/>
    </row>
    <row r="293" spans="12:15" ht="15">
      <c r="L293" s="53"/>
      <c r="M293" s="53"/>
      <c r="N293" s="53"/>
      <c r="O293" s="53"/>
    </row>
    <row r="294" spans="12:15" ht="15">
      <c r="L294" s="53"/>
      <c r="M294" s="53"/>
      <c r="N294" s="53"/>
      <c r="O294" s="53"/>
    </row>
    <row r="295" spans="12:15" ht="15">
      <c r="L295" s="53"/>
      <c r="M295" s="53"/>
      <c r="N295" s="53"/>
      <c r="O295" s="53"/>
    </row>
    <row r="296" spans="12:15" ht="15">
      <c r="L296" s="53"/>
      <c r="M296" s="53"/>
      <c r="N296" s="53"/>
      <c r="O296" s="53"/>
    </row>
    <row r="297" spans="12:15" ht="15">
      <c r="L297" s="53"/>
      <c r="M297" s="53"/>
      <c r="N297" s="53"/>
      <c r="O297" s="53"/>
    </row>
    <row r="298" spans="12:15" ht="15">
      <c r="L298" s="53"/>
      <c r="M298" s="53"/>
      <c r="N298" s="53"/>
      <c r="O298" s="53"/>
    </row>
    <row r="299" spans="12:15" ht="15">
      <c r="L299" s="53"/>
      <c r="M299" s="53"/>
      <c r="N299" s="53"/>
      <c r="O299" s="53"/>
    </row>
    <row r="300" spans="12:15" ht="15">
      <c r="L300" s="53"/>
      <c r="M300" s="53"/>
      <c r="N300" s="53"/>
      <c r="O300" s="53"/>
    </row>
    <row r="301" spans="12:15" ht="15">
      <c r="L301" s="53"/>
      <c r="M301" s="53"/>
      <c r="N301" s="53"/>
      <c r="O301" s="53"/>
    </row>
    <row r="302" spans="12:15" ht="15">
      <c r="L302" s="53"/>
      <c r="M302" s="53"/>
      <c r="N302" s="53"/>
      <c r="O302" s="53"/>
    </row>
    <row r="303" spans="12:15" ht="15">
      <c r="L303" s="53"/>
      <c r="M303" s="53"/>
      <c r="N303" s="53"/>
      <c r="O303" s="53"/>
    </row>
    <row r="304" spans="12:15" ht="15">
      <c r="L304" s="53"/>
      <c r="M304" s="53"/>
      <c r="N304" s="53"/>
      <c r="O304" s="53"/>
    </row>
    <row r="305" spans="12:15" ht="15">
      <c r="L305" s="53"/>
      <c r="M305" s="53"/>
      <c r="N305" s="53"/>
      <c r="O305" s="53"/>
    </row>
    <row r="306" spans="12:15" ht="15">
      <c r="L306" s="53"/>
      <c r="M306" s="53"/>
      <c r="N306" s="53"/>
      <c r="O306" s="53"/>
    </row>
    <row r="307" spans="12:15" ht="15">
      <c r="L307" s="53"/>
      <c r="M307" s="53"/>
      <c r="N307" s="53"/>
      <c r="O307" s="53"/>
    </row>
    <row r="308" spans="12:15" ht="15">
      <c r="L308" s="53"/>
      <c r="M308" s="53"/>
      <c r="N308" s="53"/>
      <c r="O308" s="53"/>
    </row>
    <row r="309" spans="12:15" ht="15">
      <c r="L309" s="53"/>
      <c r="M309" s="53"/>
      <c r="N309" s="53"/>
      <c r="O309" s="53"/>
    </row>
    <row r="310" spans="12:15" ht="15">
      <c r="L310" s="53"/>
      <c r="M310" s="53"/>
      <c r="N310" s="53"/>
      <c r="O310" s="53"/>
    </row>
    <row r="311" spans="12:15" ht="15">
      <c r="L311" s="53"/>
      <c r="M311" s="53"/>
      <c r="N311" s="53"/>
      <c r="O311" s="53"/>
    </row>
    <row r="312" spans="12:15" ht="15">
      <c r="L312" s="53"/>
      <c r="M312" s="53"/>
      <c r="N312" s="53"/>
      <c r="O312" s="53"/>
    </row>
    <row r="313" spans="12:15" ht="15">
      <c r="L313" s="53"/>
      <c r="M313" s="53"/>
      <c r="N313" s="53"/>
      <c r="O313" s="53"/>
    </row>
    <row r="314" spans="12:15" ht="15">
      <c r="L314" s="53"/>
      <c r="M314" s="53"/>
      <c r="N314" s="53"/>
      <c r="O314" s="53"/>
    </row>
    <row r="315" spans="12:15" ht="15">
      <c r="L315" s="53"/>
      <c r="M315" s="53"/>
      <c r="N315" s="53"/>
      <c r="O315" s="53"/>
    </row>
    <row r="316" spans="12:15" ht="15">
      <c r="L316" s="53"/>
      <c r="M316" s="53"/>
      <c r="N316" s="53"/>
      <c r="O316" s="53"/>
    </row>
  </sheetData>
  <sheetProtection/>
  <mergeCells count="222">
    <mergeCell ref="I1:K1"/>
    <mergeCell ref="A193:A196"/>
    <mergeCell ref="A209:A212"/>
    <mergeCell ref="B209:B212"/>
    <mergeCell ref="C201:C204"/>
    <mergeCell ref="C209:C212"/>
    <mergeCell ref="A205:A208"/>
    <mergeCell ref="B205:B208"/>
    <mergeCell ref="C205:C208"/>
    <mergeCell ref="A189:A192"/>
    <mergeCell ref="A201:A204"/>
    <mergeCell ref="B201:B204"/>
    <mergeCell ref="C193:C196"/>
    <mergeCell ref="K193:K196"/>
    <mergeCell ref="A197:A200"/>
    <mergeCell ref="B197:B200"/>
    <mergeCell ref="C197:C200"/>
    <mergeCell ref="K197:K200"/>
    <mergeCell ref="C181:C184"/>
    <mergeCell ref="K181:K184"/>
    <mergeCell ref="A185:A188"/>
    <mergeCell ref="B185:B188"/>
    <mergeCell ref="C185:C188"/>
    <mergeCell ref="K185:K188"/>
    <mergeCell ref="A181:A184"/>
    <mergeCell ref="B181:B184"/>
    <mergeCell ref="C171:C176"/>
    <mergeCell ref="A177:A180"/>
    <mergeCell ref="B177:B180"/>
    <mergeCell ref="C177:C180"/>
    <mergeCell ref="K177:K180"/>
    <mergeCell ref="A171:A176"/>
    <mergeCell ref="B171:B176"/>
    <mergeCell ref="C163:C166"/>
    <mergeCell ref="K163:K166"/>
    <mergeCell ref="A167:A170"/>
    <mergeCell ref="B167:B170"/>
    <mergeCell ref="C167:C170"/>
    <mergeCell ref="K167:K170"/>
    <mergeCell ref="A163:A166"/>
    <mergeCell ref="B163:B166"/>
    <mergeCell ref="K155:K158"/>
    <mergeCell ref="C147:C150"/>
    <mergeCell ref="K147:K150"/>
    <mergeCell ref="C151:C154"/>
    <mergeCell ref="K151:K154"/>
    <mergeCell ref="A159:A162"/>
    <mergeCell ref="B159:B162"/>
    <mergeCell ref="C159:C162"/>
    <mergeCell ref="K159:K162"/>
    <mergeCell ref="A155:A158"/>
    <mergeCell ref="A109:A112"/>
    <mergeCell ref="B109:B112"/>
    <mergeCell ref="C109:C112"/>
    <mergeCell ref="B155:B158"/>
    <mergeCell ref="A147:A150"/>
    <mergeCell ref="B147:B150"/>
    <mergeCell ref="A151:A154"/>
    <mergeCell ref="B151:B154"/>
    <mergeCell ref="A129:A134"/>
    <mergeCell ref="A135:A138"/>
    <mergeCell ref="A93:A96"/>
    <mergeCell ref="B93:B96"/>
    <mergeCell ref="C93:C96"/>
    <mergeCell ref="K109:K112"/>
    <mergeCell ref="A113:A116"/>
    <mergeCell ref="A105:A108"/>
    <mergeCell ref="B105:B108"/>
    <mergeCell ref="C105:C108"/>
    <mergeCell ref="J105:J108"/>
    <mergeCell ref="K105:K108"/>
    <mergeCell ref="B83:B86"/>
    <mergeCell ref="C83:C86"/>
    <mergeCell ref="B91:B92"/>
    <mergeCell ref="J109:J112"/>
    <mergeCell ref="K93:K96"/>
    <mergeCell ref="A97:A100"/>
    <mergeCell ref="C87:C92"/>
    <mergeCell ref="D88:D90"/>
    <mergeCell ref="B97:B100"/>
    <mergeCell ref="B87:B88"/>
    <mergeCell ref="K68:K71"/>
    <mergeCell ref="C64:C67"/>
    <mergeCell ref="B60:B63"/>
    <mergeCell ref="A64:A67"/>
    <mergeCell ref="J93:J96"/>
    <mergeCell ref="A87:A92"/>
    <mergeCell ref="C76:C82"/>
    <mergeCell ref="B76:B77"/>
    <mergeCell ref="D77:D80"/>
    <mergeCell ref="A83:A86"/>
    <mergeCell ref="C56:C59"/>
    <mergeCell ref="K56:K59"/>
    <mergeCell ref="A52:A55"/>
    <mergeCell ref="B52:B55"/>
    <mergeCell ref="K60:K63"/>
    <mergeCell ref="A72:A75"/>
    <mergeCell ref="B72:B75"/>
    <mergeCell ref="C72:C75"/>
    <mergeCell ref="K72:K75"/>
    <mergeCell ref="C68:C71"/>
    <mergeCell ref="A40:A43"/>
    <mergeCell ref="B40:B43"/>
    <mergeCell ref="B64:B67"/>
    <mergeCell ref="A76:A82"/>
    <mergeCell ref="A68:A71"/>
    <mergeCell ref="B68:B71"/>
    <mergeCell ref="A60:A63"/>
    <mergeCell ref="A56:A59"/>
    <mergeCell ref="B56:B59"/>
    <mergeCell ref="A4:K4"/>
    <mergeCell ref="A6:A7"/>
    <mergeCell ref="B6:B7"/>
    <mergeCell ref="C6:C7"/>
    <mergeCell ref="D6:I6"/>
    <mergeCell ref="J6:J7"/>
    <mergeCell ref="K6:K7"/>
    <mergeCell ref="C8:C11"/>
    <mergeCell ref="J8:J11"/>
    <mergeCell ref="K8:K11"/>
    <mergeCell ref="A12:A15"/>
    <mergeCell ref="B12:B15"/>
    <mergeCell ref="C12:C15"/>
    <mergeCell ref="A8:A11"/>
    <mergeCell ref="B8:B11"/>
    <mergeCell ref="K16:K19"/>
    <mergeCell ref="A20:A23"/>
    <mergeCell ref="B20:B23"/>
    <mergeCell ref="C20:C23"/>
    <mergeCell ref="J20:J23"/>
    <mergeCell ref="K20:K23"/>
    <mergeCell ref="A16:A19"/>
    <mergeCell ref="B16:B19"/>
    <mergeCell ref="C16:C19"/>
    <mergeCell ref="J16:J19"/>
    <mergeCell ref="K24:K27"/>
    <mergeCell ref="A28:A31"/>
    <mergeCell ref="B28:B31"/>
    <mergeCell ref="C28:C31"/>
    <mergeCell ref="J28:J31"/>
    <mergeCell ref="K28:K31"/>
    <mergeCell ref="A24:A27"/>
    <mergeCell ref="B24:B27"/>
    <mergeCell ref="C24:C27"/>
    <mergeCell ref="J24:J27"/>
    <mergeCell ref="K32:K35"/>
    <mergeCell ref="A36:A39"/>
    <mergeCell ref="B36:B39"/>
    <mergeCell ref="C36:C39"/>
    <mergeCell ref="J36:J39"/>
    <mergeCell ref="K36:K39"/>
    <mergeCell ref="A32:A35"/>
    <mergeCell ref="B32:B35"/>
    <mergeCell ref="C32:C35"/>
    <mergeCell ref="J32:J35"/>
    <mergeCell ref="C40:C43"/>
    <mergeCell ref="J40:J43"/>
    <mergeCell ref="K40:K43"/>
    <mergeCell ref="A44:A47"/>
    <mergeCell ref="B44:B47"/>
    <mergeCell ref="C44:C47"/>
    <mergeCell ref="J44:J86"/>
    <mergeCell ref="K44:K47"/>
    <mergeCell ref="A48:A51"/>
    <mergeCell ref="B48:B51"/>
    <mergeCell ref="C48:C51"/>
    <mergeCell ref="K48:K51"/>
    <mergeCell ref="C97:C100"/>
    <mergeCell ref="J97:J104"/>
    <mergeCell ref="K97:K100"/>
    <mergeCell ref="K64:K67"/>
    <mergeCell ref="C52:C55"/>
    <mergeCell ref="K52:K55"/>
    <mergeCell ref="K83:K86"/>
    <mergeCell ref="C60:C63"/>
    <mergeCell ref="A101:A104"/>
    <mergeCell ref="B101:B104"/>
    <mergeCell ref="C101:C104"/>
    <mergeCell ref="K101:K104"/>
    <mergeCell ref="B113:B116"/>
    <mergeCell ref="C113:C116"/>
    <mergeCell ref="J113:J208"/>
    <mergeCell ref="K113:K116"/>
    <mergeCell ref="B129:B134"/>
    <mergeCell ref="C129:C134"/>
    <mergeCell ref="C155:C158"/>
    <mergeCell ref="A117:A120"/>
    <mergeCell ref="B117:B120"/>
    <mergeCell ref="C117:C120"/>
    <mergeCell ref="K117:K120"/>
    <mergeCell ref="A121:A124"/>
    <mergeCell ref="B121:B124"/>
    <mergeCell ref="C121:C124"/>
    <mergeCell ref="A139:A142"/>
    <mergeCell ref="B139:B142"/>
    <mergeCell ref="K121:K124"/>
    <mergeCell ref="A125:A128"/>
    <mergeCell ref="B125:B128"/>
    <mergeCell ref="C125:C128"/>
    <mergeCell ref="K125:K128"/>
    <mergeCell ref="K139:K142"/>
    <mergeCell ref="C135:C138"/>
    <mergeCell ref="K135:K138"/>
    <mergeCell ref="B135:B138"/>
    <mergeCell ref="A143:A146"/>
    <mergeCell ref="B143:B146"/>
    <mergeCell ref="C143:C146"/>
    <mergeCell ref="C139:C142"/>
    <mergeCell ref="B238:D238"/>
    <mergeCell ref="B233:D233"/>
    <mergeCell ref="B234:D234"/>
    <mergeCell ref="B235:D235"/>
    <mergeCell ref="B236:D236"/>
    <mergeCell ref="B189:B192"/>
    <mergeCell ref="C189:C192"/>
    <mergeCell ref="K189:K192"/>
    <mergeCell ref="B237:D237"/>
    <mergeCell ref="B193:B196"/>
    <mergeCell ref="K201:K204"/>
    <mergeCell ref="J209:J212"/>
    <mergeCell ref="K209:K212"/>
    <mergeCell ref="K205:K208"/>
  </mergeCells>
  <printOptions/>
  <pageMargins left="0.75" right="0.75" top="0.55" bottom="0.56" header="0.5" footer="0.5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Никандрова Александра Александровна</cp:lastModifiedBy>
  <cp:lastPrinted>2014-09-23T06:18:56Z</cp:lastPrinted>
  <dcterms:created xsi:type="dcterms:W3CDTF">2013-06-06T11:09:14Z</dcterms:created>
  <dcterms:modified xsi:type="dcterms:W3CDTF">2014-09-26T13:04:46Z</dcterms:modified>
  <cp:category/>
  <cp:version/>
  <cp:contentType/>
  <cp:contentStatus/>
</cp:coreProperties>
</file>