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 windowWidth="11340" windowHeight="9345" tabRatio="775" activeTab="3"/>
  </bookViews>
  <sheets>
    <sheet name="прил 5_1" sheetId="1" r:id="rId1"/>
    <sheet name="прил 6_1" sheetId="2" r:id="rId2"/>
    <sheet name="прил 7_1" sheetId="3" r:id="rId3"/>
    <sheet name="прил 8_1" sheetId="4" r:id="rId4"/>
  </sheets>
  <definedNames>
    <definedName name="_xlnm.Print_Titles" localSheetId="0">'прил 5_1'!$12:$13</definedName>
    <definedName name="_xlnm.Print_Titles" localSheetId="1">'прил 6_1'!$9:$11</definedName>
    <definedName name="_xlnm.Print_Titles" localSheetId="2">'прил 7_1'!$9:$11</definedName>
    <definedName name="_xlnm.Print_Titles" localSheetId="3">'прил 8_1'!$9:$11</definedName>
  </definedNames>
  <calcPr fullCalcOnLoad="1"/>
</workbook>
</file>

<file path=xl/comments3.xml><?xml version="1.0" encoding="utf-8"?>
<comments xmlns="http://schemas.openxmlformats.org/spreadsheetml/2006/main">
  <authors>
    <author>CvindinaGV</author>
  </authors>
  <commentList>
    <comment ref="I252" authorId="0">
      <text>
        <r>
          <rPr>
            <b/>
            <sz val="8"/>
            <rFont val="Tahoma"/>
            <family val="0"/>
          </rPr>
          <t>CvindinaGV:</t>
        </r>
        <r>
          <rPr>
            <sz val="8"/>
            <rFont val="Tahoma"/>
            <family val="0"/>
          </rPr>
          <t xml:space="preserve">
уур -7 980 000</t>
        </r>
      </text>
    </comment>
    <comment ref="G202" authorId="0">
      <text>
        <r>
          <rPr>
            <b/>
            <sz val="8"/>
            <rFont val="Tahoma"/>
            <family val="0"/>
          </rPr>
          <t>CvindinaGV:</t>
        </r>
        <r>
          <rPr>
            <sz val="8"/>
            <rFont val="Tahoma"/>
            <family val="0"/>
          </rPr>
          <t xml:space="preserve">
УУР -20 000 000
</t>
        </r>
      </text>
    </comment>
    <comment ref="I282" authorId="0">
      <text>
        <r>
          <rPr>
            <b/>
            <sz val="8"/>
            <rFont val="Tahoma"/>
            <family val="0"/>
          </rPr>
          <t>CvindinaGV:</t>
        </r>
        <r>
          <rPr>
            <sz val="8"/>
            <rFont val="Tahoma"/>
            <family val="0"/>
          </rPr>
          <t xml:space="preserve">
УУР 20 000 000
</t>
        </r>
      </text>
    </comment>
    <comment ref="I328" authorId="0">
      <text>
        <r>
          <rPr>
            <b/>
            <sz val="8"/>
            <rFont val="Tahoma"/>
            <family val="0"/>
          </rPr>
          <t>CvindinaGV:</t>
        </r>
        <r>
          <rPr>
            <sz val="8"/>
            <rFont val="Tahoma"/>
            <family val="0"/>
          </rPr>
          <t xml:space="preserve">
УУР 13 000 000
</t>
        </r>
      </text>
    </comment>
    <comment ref="G328" authorId="0">
      <text>
        <r>
          <rPr>
            <b/>
            <sz val="8"/>
            <rFont val="Tahoma"/>
            <family val="0"/>
          </rPr>
          <t>CvindinaGV:</t>
        </r>
        <r>
          <rPr>
            <sz val="8"/>
            <rFont val="Tahoma"/>
            <family val="0"/>
          </rPr>
          <t xml:space="preserve">
УУР 2 261 000</t>
        </r>
      </text>
    </comment>
  </commentList>
</comments>
</file>

<file path=xl/sharedStrings.xml><?xml version="1.0" encoding="utf-8"?>
<sst xmlns="http://schemas.openxmlformats.org/spreadsheetml/2006/main" count="7530" uniqueCount="479">
  <si>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</si>
  <si>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7017511</t>
  </si>
  <si>
    <t>7027511</t>
  </si>
  <si>
    <t>7317511</t>
  </si>
  <si>
    <t>7327511</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</si>
  <si>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</si>
  <si>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7317510</t>
  </si>
  <si>
    <t>7327510</t>
  </si>
  <si>
    <t>7017510</t>
  </si>
  <si>
    <t>7027510</t>
  </si>
  <si>
    <t>8217556</t>
  </si>
  <si>
    <t>Субвенция на государственную регистрацию актов гражданского состояния</t>
  </si>
  <si>
    <t>8215119</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</si>
  <si>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</si>
  <si>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7010002</t>
  </si>
  <si>
    <t>7020002</t>
  </si>
  <si>
    <t>7030001</t>
  </si>
  <si>
    <t>7030013</t>
  </si>
  <si>
    <t>Подпрограмма 4 "Обеспечение информационно-методического сопровождения образовательного процесса муниципальных учреждений"</t>
  </si>
  <si>
    <t>7040000</t>
  </si>
  <si>
    <t>7040002</t>
  </si>
  <si>
    <t>Подпрограмма 5 "Обеспечение хозяйственно-эксплуатационного обслуживания учреждений системы образования ЗАТО Александровск"</t>
  </si>
  <si>
    <t>7050000</t>
  </si>
  <si>
    <t>7050002</t>
  </si>
  <si>
    <t>7060002</t>
  </si>
  <si>
    <t>Подпрограмма 7 "Организация отдыха, оздоровления и занятости детей и молодежи ЗАТО Александровск"</t>
  </si>
  <si>
    <t>7070000</t>
  </si>
  <si>
    <t>7072999</t>
  </si>
  <si>
    <t>Мероприятия, связанные со строительством (реконструкцией) объектов муниципальной собственности</t>
  </si>
  <si>
    <t>7084001</t>
  </si>
  <si>
    <t>Возмещение затрат в связи с осуществлением регулярных пассажирских перевозок на социально-значимых маршрутах</t>
  </si>
  <si>
    <t>7466001</t>
  </si>
  <si>
    <t>Подпрограмма 1 "Капитальный ремонт многоквартирных домов ЗАТО Александровск"</t>
  </si>
  <si>
    <t>7410000</t>
  </si>
  <si>
    <t>Капитальный и текущий ремонт объектов муниципальной собственности</t>
  </si>
  <si>
    <t>7412009</t>
  </si>
  <si>
    <t>Капитальный и текущий ремонт объектов жилищно-коммунального хозяйства</t>
  </si>
  <si>
    <t>7422010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</si>
  <si>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</si>
  <si>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</si>
  <si>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Дорожное хозяйство (дорожные фонды)</t>
  </si>
  <si>
    <t>Иные бюджетные ассигнования</t>
  </si>
  <si>
    <t>Резервные средства</t>
  </si>
  <si>
    <t>870</t>
  </si>
  <si>
    <t>Организация отдыха детей Мурманской области в оздоровительных учреждениях с дневныи пребываением, организованных на базе муниципальных учреждений</t>
  </si>
  <si>
    <t>Социальное обеспечение и иные выплаты населению</t>
  </si>
  <si>
    <t>300</t>
  </si>
  <si>
    <t>7002002</t>
  </si>
  <si>
    <t>Муниципальная программа "Развитие транспортной системы ЗАТО Александровск" на 2014 - 2016 годы</t>
  </si>
  <si>
    <t>14</t>
  </si>
  <si>
    <t>Благоустройство</t>
  </si>
  <si>
    <t>Управление финансов администрации ЗАТО Александровск</t>
  </si>
  <si>
    <t xml:space="preserve">                 к решению Совета депутатов ЗАТО Александровск</t>
  </si>
  <si>
    <t>Совет депутатов муниципального образования закрытое административно-территориальное образование Александровск Мурманской области</t>
  </si>
  <si>
    <t>администрация муниципального образования закрытое административно-территориальное образование Александровск Мурманской области</t>
  </si>
  <si>
    <t>Управление муниципальной собственностью администрации ЗАТО Александровск</t>
  </si>
  <si>
    <t>Оценка недвижимости, признание прав и регулирование отношений по государственной и муниципальной собственности</t>
  </si>
  <si>
    <t>Наименование</t>
  </si>
  <si>
    <t>Сумма</t>
  </si>
  <si>
    <t>01</t>
  </si>
  <si>
    <t>06</t>
  </si>
  <si>
    <t>05</t>
  </si>
  <si>
    <t>07</t>
  </si>
  <si>
    <t>08</t>
  </si>
  <si>
    <t>02</t>
  </si>
  <si>
    <t>09</t>
  </si>
  <si>
    <t>03</t>
  </si>
  <si>
    <t>10</t>
  </si>
  <si>
    <t>Жилищно-коммунальное хозяйство</t>
  </si>
  <si>
    <t>04</t>
  </si>
  <si>
    <t>Образование</t>
  </si>
  <si>
    <t>Дошкольное образование</t>
  </si>
  <si>
    <t>Общее образование</t>
  </si>
  <si>
    <t>Социальная политика</t>
  </si>
  <si>
    <t>Жилищное хозяйство</t>
  </si>
  <si>
    <t>Под-раздел</t>
  </si>
  <si>
    <t>Вид расходов</t>
  </si>
  <si>
    <t>Целевая статья расходов</t>
  </si>
  <si>
    <t>Общегосударственные вопросы</t>
  </si>
  <si>
    <t>Национальная безопасность и правоохранительная деятельность</t>
  </si>
  <si>
    <t>Национальная экономика</t>
  </si>
  <si>
    <t>Транспорт</t>
  </si>
  <si>
    <t>Другие вопросы в области национальной экономики</t>
  </si>
  <si>
    <t>Другие вопросы в области образования</t>
  </si>
  <si>
    <t>Культура</t>
  </si>
  <si>
    <t>Социальное обеспечение населения</t>
  </si>
  <si>
    <t>Другие вопросы в области жилищно-коммунального хозяйства</t>
  </si>
  <si>
    <t>Резервные фонды</t>
  </si>
  <si>
    <t>Другие общегосударственные вопросы</t>
  </si>
  <si>
    <t>00</t>
  </si>
  <si>
    <t>рублей</t>
  </si>
  <si>
    <t>Пенсионное обеспечение</t>
  </si>
  <si>
    <t>Раз-дел</t>
  </si>
  <si>
    <t>Другие вопросы в области национальной безопасности и правоохранительной деятельности</t>
  </si>
  <si>
    <t>Другие вопросы в области социальной политики</t>
  </si>
  <si>
    <t>Прочие расходы администрации ЗАТО Александровск</t>
  </si>
  <si>
    <t>Управление культуры, спорта и молодежной политики администрации ЗАТО Александровск</t>
  </si>
  <si>
    <t>Реализация Закона Мурманской области "О комиссиях по делам несовершеннолетних и защите их прав в Мурманской области"</t>
  </si>
  <si>
    <t>Обеспечение бесплатным питанием отдельных категорий обучающихся</t>
  </si>
  <si>
    <t>Охрана семьи и детства</t>
  </si>
  <si>
    <t>400</t>
  </si>
  <si>
    <t>Обслуживание государственного (муниципального) долга</t>
  </si>
  <si>
    <t>924</t>
  </si>
  <si>
    <t>Обеспечение деятельности финансовых, налоговых и таможенных органов и органов финансового (финансово-бюджетного) надзора</t>
  </si>
  <si>
    <t>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t>
  </si>
  <si>
    <t>Непрограммная деятельность</t>
  </si>
  <si>
    <t>9900000</t>
  </si>
  <si>
    <t>9900010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</si>
  <si>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</si>
  <si>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9900001</t>
  </si>
  <si>
    <t>Расходы на содержание работников органов местного самоуправления</t>
  </si>
  <si>
    <t>Закупка товаров, работ и услуг для государственных (муниципальных) нужд</t>
  </si>
  <si>
    <t>9900012</t>
  </si>
  <si>
    <t>Муниципальная программа ЗАТО Александровск "Информационное общество" на 2014 - 2016 годы</t>
  </si>
  <si>
    <t>8000000</t>
  </si>
  <si>
    <t>Подпрограмма 2 "Развитие информационного общества и формирование электронного правительства"</t>
  </si>
  <si>
    <t>8020000</t>
  </si>
  <si>
    <t>Прочие направления деятельности муниципальной программы</t>
  </si>
  <si>
    <t>8022999</t>
  </si>
  <si>
    <t>Муниципальная программа ЗАТО Александровск "Эффективное муниципальное управление" на 2014 - 2016 годы</t>
  </si>
  <si>
    <t>8200000</t>
  </si>
  <si>
    <t>Подпрограмма 1 "Обеспечение деятельности администрации ЗАТО Александровск"</t>
  </si>
  <si>
    <t>8210000</t>
  </si>
  <si>
    <t>8210001</t>
  </si>
  <si>
    <t>Расходы на содержание главы администрации ЗАТО Александровск</t>
  </si>
  <si>
    <t>8210013</t>
  </si>
  <si>
    <t>Расходы на обеспечение функций органов местного самоуправления</t>
  </si>
  <si>
    <t>8210011</t>
  </si>
  <si>
    <t>Непрограммная часть</t>
  </si>
  <si>
    <t>Резервный фонд администрации ЗАТО Александровск</t>
  </si>
  <si>
    <t>9902002</t>
  </si>
  <si>
    <t>8217554</t>
  </si>
  <si>
    <t>Реализация Закона Мурманской области "Об административных комиссиях"</t>
  </si>
  <si>
    <t>8217555</t>
  </si>
  <si>
    <t>9902013</t>
  </si>
  <si>
    <t>Муниципальная программа "Повышение качества жизни отдельных категорий граждан ЗАТО Александровск" на 2014 - 2016 годы</t>
  </si>
  <si>
    <t>7100000</t>
  </si>
  <si>
    <t>Прочие направления расходов муниципальной программы</t>
  </si>
  <si>
    <t>7102999</t>
  </si>
  <si>
    <t>Предоставление субсидий социально-ориентированным некоммерческим организациям</t>
  </si>
  <si>
    <t>7106004</t>
  </si>
  <si>
    <t>Предоставление субсидий бюджетным, автономным учреждениям и иным некоммерческим организациям</t>
  </si>
  <si>
    <t>Муниципальная программа ЗАТО Александровск "Развитие образования" на 2014 - 2016 годы</t>
  </si>
  <si>
    <t>7000000</t>
  </si>
  <si>
    <t>Подпрограмма 6 "Школьное здоровое питание"</t>
  </si>
  <si>
    <t>7067104</t>
  </si>
  <si>
    <t>7060000</t>
  </si>
  <si>
    <t>7067105</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</si>
  <si>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</si>
  <si>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8027057</t>
  </si>
  <si>
    <t>Подпрограмма 4 "Создание и развитие многофункционального центра предоставления государственных и муниципальных услуг ЗАТО Александровск"</t>
  </si>
  <si>
    <t>8040000</t>
  </si>
  <si>
    <t>Создание и развитие сети МФЦ предоставления государственных и муниципальных услуг</t>
  </si>
  <si>
    <t>8047056</t>
  </si>
  <si>
    <t>Другие вопросы в области физической культуры и спорта</t>
  </si>
  <si>
    <t>Муниципальная программа ЗАТО Александровск "Развитие физической культуры, спорта и молодежной политики" на 2014 - 2016 годы</t>
  </si>
  <si>
    <t>7200000</t>
  </si>
  <si>
    <t>Подпрограмма 1 "Развитие физической культуры и спорта"</t>
  </si>
  <si>
    <t>7210000</t>
  </si>
  <si>
    <t>Реализация ЗМО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</si>
  <si>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7217539</t>
  </si>
  <si>
    <t>Подпрограмма 2 "Обеспечение предоставления муниципальных услуг в сфере общего и дополнительного образования"</t>
  </si>
  <si>
    <t>7020000</t>
  </si>
  <si>
    <t>7027531</t>
  </si>
  <si>
    <t>Подпрограмма 1 "Качественное и доступное дошкольное образование"</t>
  </si>
  <si>
    <t>7010000</t>
  </si>
  <si>
    <t>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</si>
  <si>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7017538</t>
  </si>
  <si>
    <t>ВСЕГО расходов</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</si>
  <si>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</si>
  <si>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8217553</t>
  </si>
  <si>
    <t>7067532</t>
  </si>
  <si>
    <t>Подпрограмма 3 "Развитие системы образования через эффективное выполнение муниципальных функций"</t>
  </si>
  <si>
    <t>7030000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</si>
  <si>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</si>
  <si>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7037520</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</si>
  <si>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</si>
  <si>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7037521</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</si>
  <si>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</si>
  <si>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7037534</t>
  </si>
  <si>
    <t>7037535</t>
  </si>
  <si>
    <t>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</si>
  <si>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(банковские, почтовые услуги, расходы на компенсацию затрат деятельности органов местного самоуправления и учреждений, находящихся в их ведении)</t>
  </si>
  <si>
    <t>7017536</t>
  </si>
  <si>
    <t>Компенсация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t>
  </si>
  <si>
    <t>7017537</t>
  </si>
  <si>
    <t>Подпрограмма 2 "Подготовка объектов и систем жизнеобеспечения ЗАТО Александровск к работе в осенне-зимний период"</t>
  </si>
  <si>
    <t>7420000</t>
  </si>
  <si>
    <t>Подпрограмма 3 "Обеспечение собираемости платежей населения за оказанные жилищно-коммунальные услуги в ЗАТО Александровск"</t>
  </si>
  <si>
    <t>7430000</t>
  </si>
  <si>
    <t>7432999</t>
  </si>
  <si>
    <t>Возмещение убытков по жилищно-коммунальному хозяйству</t>
  </si>
  <si>
    <t>7436003</t>
  </si>
  <si>
    <t>Расходы на обеспечение деятельности (оказание услуг) подведомтсвенных учреждений, в том числе на предоставление муниципальным бюджетным и автономным учреждениям субсидий</t>
  </si>
  <si>
    <t>7430002</t>
  </si>
  <si>
    <t>Подпрограмма 4 "Благоустройство территории муниципального образования ЗАТО Александровск"</t>
  </si>
  <si>
    <t>7440000</t>
  </si>
  <si>
    <t>Организация наружного освещения улиц и дворовых территорий муниципального образования</t>
  </si>
  <si>
    <t>7442006</t>
  </si>
  <si>
    <t>Обеспечение сохранности, технического обслуживания и содержания прочих объектов благоустройства</t>
  </si>
  <si>
    <t>7442007</t>
  </si>
  <si>
    <t>Мероприятия, связанные с отловом и транспортировкой безнадзорных животных</t>
  </si>
  <si>
    <t>7442008</t>
  </si>
  <si>
    <t>7442009</t>
  </si>
  <si>
    <t>7442010</t>
  </si>
  <si>
    <t>7442999</t>
  </si>
  <si>
    <t>Возмещение затрат, связанное с санитарным содержанием, техническим обслуживанием и ремонтом детских игровых площадок, расположенных на внутриквартальных территориях и (или) дворовых территориях</t>
  </si>
  <si>
    <t>7446005</t>
  </si>
  <si>
    <t>Возмещение затрат, связанное с проведением работ по поставке и установке малых архитектурных форм на детских площадках, расположенных на внутриквартальных территориях и (или) дворовых территориях</t>
  </si>
  <si>
    <t>7446006</t>
  </si>
  <si>
    <t>Подпрограмма 5 "Управление развитием системы жилищно-коммунального хозяйства ЗАТО Александровск"</t>
  </si>
  <si>
    <t>7450000</t>
  </si>
  <si>
    <t>7450002</t>
  </si>
  <si>
    <t>7422999</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</si>
  <si>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</si>
  <si>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</si>
  <si>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9905120</t>
  </si>
  <si>
    <t>Муниципальная программа ЗАТО Александровск "Охрана окружающей среды" на 2014 - 2016 годы</t>
  </si>
  <si>
    <t>7600000</t>
  </si>
  <si>
    <t>7602999</t>
  </si>
  <si>
    <t>Муниципальная программа "Развитие инвестиционной деятельности муниципального образования ЗАТО Александровск" на 2014 - 2016 годы</t>
  </si>
  <si>
    <t>7900000</t>
  </si>
  <si>
    <t>7902999</t>
  </si>
  <si>
    <t>Муниципальная программа ЗАТО Александровск "Эффективное управление муниципальными финансами и оптимизация муниципального долга ЗАТО Александровск" на 2014 - 2016 годы</t>
  </si>
  <si>
    <t>8100000</t>
  </si>
  <si>
    <t>Физическая культура</t>
  </si>
  <si>
    <t>Средства массовой информации</t>
  </si>
  <si>
    <t>Связь и информатика</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</si>
  <si>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</si>
  <si>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</si>
  <si>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12</t>
  </si>
  <si>
    <t>0700502</t>
  </si>
  <si>
    <t>Расходы на содержание депутатов представительного органа муниципального образования</t>
  </si>
  <si>
    <t>в том числе за счет средств бюджетов других уровней бюджетной системы Российской Федерации</t>
  </si>
  <si>
    <t>13</t>
  </si>
  <si>
    <t>Органы юстиции</t>
  </si>
  <si>
    <t>100</t>
  </si>
  <si>
    <t>200</t>
  </si>
  <si>
    <t>Культура и кинематография</t>
  </si>
  <si>
    <t>700</t>
  </si>
  <si>
    <t>800</t>
  </si>
  <si>
    <t>600</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</si>
  <si>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</si>
  <si>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окружающей среды</t>
  </si>
  <si>
    <t>Другие вопросы в области охраны окружающей среды</t>
  </si>
  <si>
    <t>Расходы на содержание главы муниципального образования ЗАТО Александровск</t>
  </si>
  <si>
    <t>Реализация Закона Мурманской области "О региональных нормативах финансового обеспечения образовательной деятельности в Мурманской области"</t>
  </si>
  <si>
    <t>Субвенция местным бюджетамна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</si>
  <si>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</si>
  <si>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Расходы, связанные с выплатой компенсации  родительской платы за присмотр и уход за детьми, посещающими  образовательные организациии,  реализующие общеобразовательные программы дошкольного образования</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</si>
  <si>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</si>
  <si>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Приложение № 8.1</t>
  </si>
  <si>
    <t>Распределение бюджетных ассигнований по целевым статьям (муниципальным программам ЗАТО Александровск и непрограммным направлениям деятельности), группам видов расходов, разделам, подразделам классификации расходов местного бюджета ЗАТО Александровск на плановый период 2015 и 2016 годов</t>
  </si>
  <si>
    <t>Муниципальная программа ЗАТО Александровск "Обеспечение комфортной среды проживания населения муниципального образования" на 2014 - 2016 годы</t>
  </si>
  <si>
    <t>7400000</t>
  </si>
  <si>
    <t>Подпрограмма 6 "Транспортное обслуживание населения ЗАТО Александровск"</t>
  </si>
  <si>
    <t>7460000</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</si>
  <si>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</si>
  <si>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7467760</t>
  </si>
  <si>
    <t>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</si>
  <si>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7037524</t>
  </si>
  <si>
    <t>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</si>
  <si>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7037525</t>
  </si>
  <si>
    <t>8217551</t>
  </si>
  <si>
    <t>Подпрограмма 5 "Осуществление муниципальных функций, направленных на повышение эффективности управления муниципальным имуществом"</t>
  </si>
  <si>
    <t>8250000</t>
  </si>
  <si>
    <t>Иные межбюджетные трансферты на переселение граждан из закрытых административно-территориальных образований</t>
  </si>
  <si>
    <t>8255159</t>
  </si>
  <si>
    <t>Капитальные вложения в объекты недвижимого имущества государственной (муниципальной) собственности</t>
  </si>
  <si>
    <t>Муниципальная программа ЗАТО Александровск "Развитие культуры и сохранение культурного наследия" на 2014 - 2016 годы</t>
  </si>
  <si>
    <t>7300000</t>
  </si>
  <si>
    <t>Подпрограмма 2 "Библиотечное дело ЗАТО Александровск"</t>
  </si>
  <si>
    <t>7320000</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</si>
  <si>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</si>
  <si>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7325144</t>
  </si>
  <si>
    <t>Подпрограмма 8 "Развитие современной инфраструктуры системы образования ЗАТО Александровск"</t>
  </si>
  <si>
    <t>7080000</t>
  </si>
  <si>
    <t>Субсидия на осуществление бюджетных инвестиций в объекты капитального строительства муниципальной собственности</t>
  </si>
  <si>
    <t>7087400</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</si>
  <si>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</si>
  <si>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Защита населения и территории от чрезвычайных ситуаций природного и техногенного характера, гражданская оборона</t>
  </si>
  <si>
    <t>Молодежная политика и оздоровление детей</t>
  </si>
  <si>
    <t>Код ведом-ства</t>
  </si>
  <si>
    <t>913</t>
  </si>
  <si>
    <t>914</t>
  </si>
  <si>
    <t>915</t>
  </si>
  <si>
    <t>919</t>
  </si>
  <si>
    <t>916</t>
  </si>
  <si>
    <t>Управление образования  администрации ЗАТО Александровск</t>
  </si>
  <si>
    <t>918</t>
  </si>
  <si>
    <t>Функционирование высшего должностного лица субъекта Российской Федерации и муниципального образования</t>
  </si>
  <si>
    <t>Муниципальная программа ЗАТО Александровск "Энергоэффективность и развитие энергетики" на 2014 - 2016 годы</t>
  </si>
  <si>
    <t>7800000</t>
  </si>
  <si>
    <t>7802009</t>
  </si>
  <si>
    <t>7802999</t>
  </si>
  <si>
    <t>Возмещение затрат, связанное с приобретением и установкой приборов учета воды малоимущим гражданам</t>
  </si>
  <si>
    <t>7806008</t>
  </si>
  <si>
    <t>Подпрограмма 1 "Управление развитием информационного общества и формированием электронного правительства"</t>
  </si>
  <si>
    <t>8010000</t>
  </si>
  <si>
    <t>8010002</t>
  </si>
  <si>
    <t>Подпрограмма 3 "Информационное обеспечение населения ЗАТО  Александровск через взаимодействие органов местного самоуправления ЗАТО Александровск и средств массовой информации"</t>
  </si>
  <si>
    <t>8030000</t>
  </si>
  <si>
    <t>Возмещение расходов на опубликование нормативных актов ЗАТО Александровск</t>
  </si>
  <si>
    <t>8036007</t>
  </si>
  <si>
    <t>8040002</t>
  </si>
  <si>
    <t>8044001</t>
  </si>
  <si>
    <t>Подпрограмма 2 "Обеспечение деятельности управления муниципальной собственностью администрации ЗАТО Александровск"</t>
  </si>
  <si>
    <t>Подпрограмма 4 "Архивное дело ЗАТО Александровск"</t>
  </si>
  <si>
    <t>8240000</t>
  </si>
  <si>
    <t>8240002</t>
  </si>
  <si>
    <t>8250002</t>
  </si>
  <si>
    <t>Подпрограмма 6 "Обслуживание деятельности органов местного самоуправления"</t>
  </si>
  <si>
    <t>8260000</t>
  </si>
  <si>
    <t>8260002</t>
  </si>
  <si>
    <t>Подпрограмма 7 "Повышение эффективности управления капитальным строительством и капитальным ремонтом объектов инфраструктуры ЗАТО Александровск"</t>
  </si>
  <si>
    <t>8270000</t>
  </si>
  <si>
    <t>8270002</t>
  </si>
  <si>
    <t>8222014</t>
  </si>
  <si>
    <t>8220000</t>
  </si>
  <si>
    <t>8220001</t>
  </si>
  <si>
    <t>8220013</t>
  </si>
  <si>
    <t>8222015</t>
  </si>
  <si>
    <t>8215930</t>
  </si>
  <si>
    <t>Подпрограмма 1 "Совершенствование финансовой и бюджетной политики"</t>
  </si>
  <si>
    <t>8110000</t>
  </si>
  <si>
    <t>8110001</t>
  </si>
  <si>
    <t>8110013</t>
  </si>
  <si>
    <t>Обслуживание государственного внутреннего и муниципального долга</t>
  </si>
  <si>
    <t>Подпрограмма 2 "Эффективное управление муниципальным долгом"</t>
  </si>
  <si>
    <t>8120000</t>
  </si>
  <si>
    <t>Процентные платежи по муниципальному долгу</t>
  </si>
  <si>
    <t>8122012</t>
  </si>
  <si>
    <t>7102009</t>
  </si>
  <si>
    <t>7700000</t>
  </si>
  <si>
    <t>Ремонт автомобильных дорог общего пользования местного значения</t>
  </si>
  <si>
    <t>7702004</t>
  </si>
  <si>
    <t>Содержание автомобильных дорог общего пользования местного значения, за исключением капитального ремонта и ремонта</t>
  </si>
  <si>
    <t>7702005</t>
  </si>
  <si>
    <t>7702999</t>
  </si>
  <si>
    <t>Муниципальная программа "Обеспечение комплексной безопасности населения ЗАТО Александровск" на 2014 - 2016 годы</t>
  </si>
  <si>
    <t>7500000</t>
  </si>
  <si>
    <t>Подпрограмма 1 "Профилактика правонарушений, обеспечение безопасности населения ЗАТО Александровск"</t>
  </si>
  <si>
    <t>7510000</t>
  </si>
  <si>
    <t>Мероприятия по развитию и обслуживанию системы АПК "Безопасный город"</t>
  </si>
  <si>
    <t>7512011</t>
  </si>
  <si>
    <t>Подпрограмма 2 "Повышение безопасности дорожного движения и снижение дорожно-транспортного травматизма в ЗАТО Александровск"</t>
  </si>
  <si>
    <t>7520000</t>
  </si>
  <si>
    <t>7522999</t>
  </si>
  <si>
    <t>Подпрограмма 3 "Защита населения и территории ЗАТО Александровск от чрезвычайных ситуаций, мероприятия в области гражданской обороны"</t>
  </si>
  <si>
    <t>7530000</t>
  </si>
  <si>
    <t>7530002</t>
  </si>
  <si>
    <t>7532999</t>
  </si>
  <si>
    <t>7534001</t>
  </si>
  <si>
    <t>9900013</t>
  </si>
  <si>
    <t>Предоставление дополнительного пенсионного обеспечения муниципальным служащим в органах местного самоуправления ЗАТО Александровск и лицам, замещавшим муниципальные должности в муниципальном образовании ЗАТО Александровск"</t>
  </si>
  <si>
    <t>9908001</t>
  </si>
  <si>
    <t>7312999</t>
  </si>
  <si>
    <t>7310002</t>
  </si>
  <si>
    <t>7320002</t>
  </si>
  <si>
    <t>Подпрограмма 3 "Музейное дело ЗАТО Александровск"</t>
  </si>
  <si>
    <t>7330000</t>
  </si>
  <si>
    <t>7330002</t>
  </si>
  <si>
    <t>Подпрограмма 4 "Сохранение и реконструкция военно-мемориальных объектов ЗАТО Александровск"</t>
  </si>
  <si>
    <t>7340000</t>
  </si>
  <si>
    <t>7342009</t>
  </si>
  <si>
    <t>7342999</t>
  </si>
  <si>
    <t>Подпрограмма 5 "Модернизация учреждений культуры и дополнительного образования в сфере культуры ЗАТО Александровск"</t>
  </si>
  <si>
    <t>7350000</t>
  </si>
  <si>
    <t>7352009</t>
  </si>
  <si>
    <t>7352999</t>
  </si>
  <si>
    <t>7212999</t>
  </si>
  <si>
    <t>Подпрограмма 2 "Молодежь ЗАТО Александровск"</t>
  </si>
  <si>
    <t>7220000</t>
  </si>
  <si>
    <t>Стипендии и премии главы администрации ЗАТО Александровск</t>
  </si>
  <si>
    <t>7222001</t>
  </si>
  <si>
    <t>7222999</t>
  </si>
  <si>
    <t>Подпрограмма 3 "Патриотическое воспитание граждан"</t>
  </si>
  <si>
    <t>7230000</t>
  </si>
  <si>
    <t>7230002</t>
  </si>
  <si>
    <t>Подпрограмма 4 "SOS!"</t>
  </si>
  <si>
    <t>7240000</t>
  </si>
  <si>
    <t>7242999</t>
  </si>
  <si>
    <t>Подпрограмма 3 "Обеспечение деятельности управления культуры, спорта и молодежной политики администрации ЗАТО Александровск"</t>
  </si>
  <si>
    <t>8230000</t>
  </si>
  <si>
    <t>8230001</t>
  </si>
  <si>
    <t>8230013</t>
  </si>
  <si>
    <t>Мероприятия по землеустройству и землепользованию</t>
  </si>
  <si>
    <t>Периодическая печать и издательства</t>
  </si>
  <si>
    <t>Физическая культура и спорт</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</si>
  <si>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</si>
  <si>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Обслуживание государственного и муниципального долга</t>
  </si>
  <si>
    <t>11</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</si>
  <si>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</si>
  <si>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</si>
  <si>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Приложение № 6.1</t>
  </si>
  <si>
    <t>Ведомственная структура расходов местного бюджета ЗАТО Александровск на плановый период 2015 и 2016 годов</t>
  </si>
  <si>
    <t>2015 год</t>
  </si>
  <si>
    <t>2016 год</t>
  </si>
  <si>
    <t>Распределение бюджетных ассигнований по разделам, подразделам, целевым статьям (муниципальным программам ЗАТО Александровск и непрограммным направлениям
деятельности), группам видов расходов классификации расходов местного бюджета ЗАТО Александровск на плановый период 2015 и 2016 годов</t>
  </si>
  <si>
    <t>7082009</t>
  </si>
  <si>
    <t>7082999</t>
  </si>
  <si>
    <t xml:space="preserve">                                             Приложение № 7.1</t>
  </si>
  <si>
    <t>Целевая статья</t>
  </si>
  <si>
    <t>Вид расхода</t>
  </si>
  <si>
    <t>Раздел</t>
  </si>
  <si>
    <t>Подраздел</t>
  </si>
  <si>
    <t>контрольно-счетная палата ЗАТО Александровск</t>
  </si>
  <si>
    <t xml:space="preserve">               от 20 декабря 2013 года № 87</t>
  </si>
  <si>
    <t>в редакции решения Совета депутатов ЗАТО Александровск</t>
  </si>
  <si>
    <t>7017103</t>
  </si>
  <si>
    <t>7027103</t>
  </si>
  <si>
    <t>Подпрограмма 1 "Развитие творческого потенциала и организация досуга населения ЗАТО Александровск"</t>
  </si>
  <si>
    <t>7310000</t>
  </si>
  <si>
    <t>7317103</t>
  </si>
  <si>
    <t>7327103</t>
  </si>
  <si>
    <t>7017533</t>
  </si>
  <si>
    <t>7027533</t>
  </si>
  <si>
    <t>7037552</t>
  </si>
  <si>
    <t xml:space="preserve">                                             Приложение № 5.1</t>
  </si>
  <si>
    <t xml:space="preserve">Источники финансирования </t>
  </si>
  <si>
    <t>дефицита местного бюджета ЗАТО Александровск на 2015 и 2016 годы</t>
  </si>
  <si>
    <t xml:space="preserve">рублей </t>
  </si>
  <si>
    <t>№№</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</si>
  <si>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</si>
  <si>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Код бюджетной классификации</t>
  </si>
  <si>
    <t>главный админи-стратор</t>
  </si>
  <si>
    <t>группа</t>
  </si>
  <si>
    <t>под-группа</t>
  </si>
  <si>
    <t>статья</t>
  </si>
  <si>
    <t>под-статья</t>
  </si>
  <si>
    <t>эле-мент</t>
  </si>
  <si>
    <t>прог-рамма</t>
  </si>
  <si>
    <t>Класси-фикация операций сектора государст-венного управле-ния</t>
  </si>
  <si>
    <t>Кредиты кредитных организаций в валюте Российской Федерации</t>
  </si>
  <si>
    <t>0000</t>
  </si>
  <si>
    <t>000</t>
  </si>
  <si>
    <t>1.1</t>
  </si>
  <si>
    <t>Получение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</si>
  <si>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</si>
  <si>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710</t>
  </si>
  <si>
    <t>1.2</t>
  </si>
  <si>
    <t>Погашение кредитов, предоставленных кредитными организациями в валюте Российской Федерации</t>
  </si>
  <si>
    <t>Погашение бюджетами городских округов кредитов от кредитных организаций в валюте Российской Федерации</t>
  </si>
  <si>
    <t>810</t>
  </si>
  <si>
    <t>Бюджетные кредиты от других бюджетов бюджетной системы Российской Федерации</t>
  </si>
  <si>
    <t>2.1</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</si>
  <si>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</si>
  <si>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</si>
  <si>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2.2</t>
  </si>
  <si>
    <t>Погашение бюджетных кредитов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</si>
  <si>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</si>
  <si>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</si>
  <si>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3.1</t>
  </si>
  <si>
    <t>Бюджетные кредиты, предоставленные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</si>
  <si>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</si>
  <si>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</si>
  <si>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640</t>
  </si>
  <si>
    <t>Возврат бюджетных кредитов, предоставленных юридическим лицам из бюджетов городских округов в валюте Российской Федерации</t>
  </si>
  <si>
    <t>4</t>
  </si>
  <si>
    <t>Изменение остатков средств на счетах по учету средств бюджета</t>
  </si>
  <si>
    <t>4.1</t>
  </si>
  <si>
    <t>Увеличение остатков средств бюджетов</t>
  </si>
  <si>
    <t>500</t>
  </si>
  <si>
    <t>Увеличение прочих остатков средств бюджетов</t>
  </si>
  <si>
    <t>Увеличение прочих остатков денежных средств бюджетов</t>
  </si>
  <si>
    <t>510</t>
  </si>
  <si>
    <t>Увеличение прочих остатков денежных средств бюджетов городских округов</t>
  </si>
  <si>
    <t>4.2</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</si>
  <si>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</si>
  <si>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</si>
  <si>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</si>
  <si>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610</t>
  </si>
  <si>
    <t>Уменьшение прочих остатков денежных средств бюджетов городских округов</t>
  </si>
  <si>
    <t>3</t>
  </si>
  <si>
    <t>Исполнение государственных и муниципальных гарантий в валюте Российской Федерации</t>
  </si>
  <si>
    <t>ИТОГО ИСТОЧНИКОВ ВНУТРЕННЕГО ФИНАНСИРОВАНИЯ ДЕФИЦИТА БЮДЖЕТА</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</si>
  <si>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</si>
  <si>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</si>
  <si>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от 13 ноября 2014 года №74</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</si>
</sst>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_-* #,##0.0_р_._-;\-* #,##0.0_р_._-;_-* &quot;-&quot;??_р_._-;_-@_-"/>
    <numFmt numFmtId="170" formatCode="_-* #,##0.0_р_._-;\-* #,##0.0_р_._-;_-* &quot;-&quot;?_р_._-;_-@_-"/>
    <numFmt numFmtId="171" formatCode="[$€-2]\ ###,000_);[Red]\([$€-2]\ ###,000\)"/>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s>
  <fonts count="40">
    <font>
      <sz val="10"/>
      <name val="Arial Cyr"/>
      <family val="0"/>
    </font>
    <font>
      <sz val="12"/>
      <name val="Times New Roman"/>
      <family val="1"/>
    </font>
    <font>
      <b/>
      <sz val="12"/>
      <name val="Times New Roman"/>
      <family val="1"/>
    </font>
    <font>
      <b/>
      <sz val="14"/>
      <name val="Times New Roman"/>
      <family val="1"/>
    </font>
    <font>
      <sz val="14"/>
      <name val="Times New Roman"/>
      <family val="1"/>
    </font>
    <font>
      <u val="single"/>
      <sz val="10"/>
      <color indexed="12"/>
      <name val="Arial Cyr"/>
      <family val="0"/>
    </font>
    <font>
      <u val="single"/>
      <sz val="10"/>
      <color indexed="20"/>
      <name val="Arial Cyr"/>
      <family val="0"/>
    </font>
    <font>
      <sz val="8"/>
      <name val="Arial Cyr"/>
      <family val="0"/>
    </font>
    <font>
      <b/>
      <sz val="15"/>
      <name val="Times New Roman"/>
      <family val="1"/>
    </font>
    <font>
      <b/>
      <sz val="13"/>
      <name val="Times New Roman"/>
      <family val="1"/>
    </font>
    <font>
      <sz val="16"/>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0"/>
    </font>
    <font>
      <b/>
      <sz val="8"/>
      <name val="Tahoma"/>
      <family val="0"/>
    </font>
    <font>
      <sz val="12"/>
      <color indexed="10"/>
      <name val="Times New Roman"/>
      <family val="1"/>
    </font>
    <font>
      <sz val="12"/>
      <name val="Times New Roman Cyr"/>
      <family val="1"/>
    </font>
    <font>
      <b/>
      <sz val="14"/>
      <name val="Times New Roman Cyr"/>
      <family val="1"/>
    </font>
    <font>
      <sz val="11"/>
      <name val="Times New Roman Cyr"/>
      <family val="1"/>
    </font>
    <font>
      <sz val="10"/>
      <name val="Times New Roman CYR"/>
      <family val="1"/>
    </font>
    <font>
      <b/>
      <sz val="11"/>
      <name val="Times New Roman Cyr"/>
      <family val="0"/>
    </font>
    <font>
      <b/>
      <sz val="12"/>
      <name val="Times New Roman Cyr"/>
      <family val="0"/>
    </font>
    <font>
      <sz val="12"/>
      <color indexed="10"/>
      <name val="Times New Roman Cyr"/>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color indexed="8"/>
      </left>
      <right style="thin"/>
      <top style="thin">
        <color indexed="8"/>
      </top>
      <bottom>
        <color indexed="63"/>
      </bottom>
    </border>
    <border>
      <left style="thin">
        <color indexed="8"/>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6"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136">
    <xf numFmtId="0" fontId="0" fillId="0" borderId="0" xfId="0" applyAlignment="1">
      <alignment/>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49" fontId="1" fillId="0" borderId="12" xfId="0"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wrapText="1"/>
    </xf>
    <xf numFmtId="0" fontId="1" fillId="0" borderId="0" xfId="0" applyFont="1" applyFill="1" applyAlignment="1">
      <alignment/>
    </xf>
    <xf numFmtId="0" fontId="2" fillId="0" borderId="11" xfId="0" applyFont="1" applyFill="1" applyBorder="1" applyAlignment="1">
      <alignment vertical="center" wrapText="1"/>
    </xf>
    <xf numFmtId="0" fontId="3" fillId="0" borderId="0" xfId="0" applyFont="1" applyFill="1" applyAlignment="1">
      <alignment/>
    </xf>
    <xf numFmtId="0" fontId="1" fillId="0" borderId="13" xfId="0" applyFont="1" applyFill="1" applyBorder="1" applyAlignment="1">
      <alignment horizontal="center" vertical="center" wrapText="1"/>
    </xf>
    <xf numFmtId="0" fontId="2" fillId="0" borderId="0" xfId="0" applyFont="1" applyFill="1" applyAlignment="1">
      <alignment/>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xf>
    <xf numFmtId="49" fontId="2" fillId="0" borderId="1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0" fontId="1" fillId="0" borderId="0" xfId="0" applyFont="1" applyFill="1" applyAlignment="1">
      <alignment horizontal="center"/>
    </xf>
    <xf numFmtId="49" fontId="1" fillId="0" borderId="11"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1" fillId="0" borderId="0" xfId="0" applyFont="1" applyFill="1" applyAlignment="1">
      <alignment vertical="center"/>
    </xf>
    <xf numFmtId="4" fontId="1" fillId="0" borderId="0" xfId="0" applyNumberFormat="1" applyFont="1" applyFill="1" applyAlignment="1">
      <alignment/>
    </xf>
    <xf numFmtId="2" fontId="1" fillId="0" borderId="10" xfId="0" applyNumberFormat="1" applyFont="1" applyFill="1" applyBorder="1" applyAlignment="1">
      <alignment vertical="center" wrapText="1"/>
    </xf>
    <xf numFmtId="4" fontId="2" fillId="0" borderId="11" xfId="0" applyNumberFormat="1" applyFont="1" applyFill="1" applyBorder="1" applyAlignment="1">
      <alignment vertical="center" wrapText="1"/>
    </xf>
    <xf numFmtId="4" fontId="1" fillId="0" borderId="10" xfId="0" applyNumberFormat="1" applyFont="1" applyFill="1" applyBorder="1" applyAlignment="1">
      <alignment vertical="center" wrapText="1"/>
    </xf>
    <xf numFmtId="0" fontId="1" fillId="0" borderId="0" xfId="0" applyFont="1" applyFill="1" applyAlignment="1">
      <alignment/>
    </xf>
    <xf numFmtId="4" fontId="1" fillId="0" borderId="12" xfId="0" applyNumberFormat="1" applyFont="1" applyFill="1" applyBorder="1" applyAlignment="1">
      <alignment vertical="center" wrapText="1"/>
    </xf>
    <xf numFmtId="4" fontId="9" fillId="0" borderId="11"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8" fillId="0" borderId="11" xfId="0" applyFont="1" applyFill="1" applyBorder="1" applyAlignment="1">
      <alignment vertical="center" wrapText="1"/>
    </xf>
    <xf numFmtId="4" fontId="3" fillId="0" borderId="11" xfId="0" applyNumberFormat="1" applyFont="1" applyFill="1" applyBorder="1" applyAlignment="1">
      <alignment vertical="center" wrapText="1"/>
    </xf>
    <xf numFmtId="4" fontId="3" fillId="0" borderId="10" xfId="0" applyNumberFormat="1" applyFont="1" applyFill="1" applyBorder="1" applyAlignment="1">
      <alignment vertical="center" wrapText="1"/>
    </xf>
    <xf numFmtId="4" fontId="1"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wrapText="1"/>
    </xf>
    <xf numFmtId="2" fontId="2" fillId="0" borderId="11" xfId="0" applyNumberFormat="1" applyFont="1" applyFill="1" applyBorder="1" applyAlignment="1">
      <alignment vertical="center" wrapText="1"/>
    </xf>
    <xf numFmtId="4" fontId="1" fillId="0" borderId="13" xfId="0" applyNumberFormat="1" applyFont="1" applyFill="1" applyBorder="1" applyAlignment="1">
      <alignment horizontal="center" vertical="center" wrapText="1"/>
    </xf>
    <xf numFmtId="4" fontId="9" fillId="0" borderId="10" xfId="0" applyNumberFormat="1" applyFont="1" applyFill="1" applyBorder="1" applyAlignment="1">
      <alignment vertical="center" wrapText="1"/>
    </xf>
    <xf numFmtId="4" fontId="1" fillId="0" borderId="0" xfId="0" applyNumberFormat="1" applyFont="1" applyFill="1" applyAlignment="1">
      <alignment horizontal="center"/>
    </xf>
    <xf numFmtId="3" fontId="1" fillId="0" borderId="13" xfId="0" applyNumberFormat="1" applyFont="1" applyFill="1" applyBorder="1" applyAlignment="1">
      <alignment horizontal="center" vertical="center" wrapText="1"/>
    </xf>
    <xf numFmtId="0" fontId="10" fillId="0" borderId="0" xfId="0" applyFont="1" applyFill="1" applyAlignment="1">
      <alignment/>
    </xf>
    <xf numFmtId="4" fontId="1" fillId="0" borderId="0" xfId="0" applyNumberFormat="1" applyFont="1" applyFill="1" applyAlignment="1">
      <alignment vertical="center" wrapText="1"/>
    </xf>
    <xf numFmtId="4" fontId="2" fillId="0" borderId="11"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 fontId="11" fillId="0" borderId="10" xfId="0" applyNumberFormat="1" applyFont="1" applyFill="1" applyBorder="1" applyAlignment="1">
      <alignment vertical="center" wrapText="1"/>
    </xf>
    <xf numFmtId="0" fontId="1" fillId="0" borderId="14" xfId="0" applyFont="1" applyFill="1" applyBorder="1" applyAlignment="1">
      <alignment vertical="center" wrapText="1"/>
    </xf>
    <xf numFmtId="2" fontId="2" fillId="0" borderId="10" xfId="0" applyNumberFormat="1" applyFont="1" applyFill="1" applyBorder="1" applyAlignment="1">
      <alignment vertical="center" wrapText="1"/>
    </xf>
    <xf numFmtId="0" fontId="1" fillId="0" borderId="0" xfId="0" applyFont="1" applyFill="1" applyAlignment="1">
      <alignment horizontal="right"/>
    </xf>
    <xf numFmtId="0" fontId="2" fillId="0" borderId="13" xfId="0" applyFont="1" applyFill="1" applyBorder="1" applyAlignment="1">
      <alignment vertical="center" wrapText="1"/>
    </xf>
    <xf numFmtId="49" fontId="2"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 fontId="2" fillId="0" borderId="13" xfId="0" applyNumberFormat="1" applyFont="1" applyFill="1" applyBorder="1" applyAlignment="1">
      <alignment vertical="center" wrapText="1"/>
    </xf>
    <xf numFmtId="0" fontId="1" fillId="0" borderId="0" xfId="0" applyFont="1" applyFill="1" applyBorder="1" applyAlignment="1">
      <alignment horizontal="left" vertical="center" wrapText="1"/>
    </xf>
    <xf numFmtId="0" fontId="1" fillId="0" borderId="14" xfId="0" applyFont="1" applyFill="1" applyBorder="1" applyAlignment="1" applyProtection="1">
      <alignment vertical="top" wrapText="1" readingOrder="1"/>
      <protection locked="0"/>
    </xf>
    <xf numFmtId="3" fontId="1" fillId="0" borderId="10" xfId="0" applyNumberFormat="1" applyFont="1" applyFill="1" applyBorder="1" applyAlignment="1">
      <alignment horizontal="center" vertical="center" wrapText="1"/>
    </xf>
    <xf numFmtId="0" fontId="1" fillId="0" borderId="0" xfId="0" applyFont="1" applyFill="1" applyBorder="1" applyAlignment="1" applyProtection="1">
      <alignment vertical="top" wrapText="1"/>
      <protection locked="0"/>
    </xf>
    <xf numFmtId="0" fontId="2" fillId="0" borderId="0" xfId="0" applyFont="1" applyFill="1" applyBorder="1" applyAlignment="1">
      <alignment horizontal="left" vertical="center" wrapText="1"/>
    </xf>
    <xf numFmtId="0" fontId="2" fillId="0" borderId="11" xfId="0" applyFont="1" applyFill="1" applyBorder="1" applyAlignment="1" applyProtection="1">
      <alignment vertical="top" wrapText="1" readingOrder="1"/>
      <protection locked="0"/>
    </xf>
    <xf numFmtId="0" fontId="1" fillId="0" borderId="15" xfId="0" applyFont="1" applyFill="1" applyBorder="1" applyAlignment="1">
      <alignment horizontal="left" vertical="center" wrapText="1"/>
    </xf>
    <xf numFmtId="0" fontId="2" fillId="0" borderId="16" xfId="0" applyFont="1" applyFill="1" applyBorder="1" applyAlignment="1">
      <alignment horizontal="left" vertical="top" wrapText="1"/>
    </xf>
    <xf numFmtId="4" fontId="2" fillId="0" borderId="12" xfId="0" applyNumberFormat="1" applyFont="1" applyFill="1" applyBorder="1" applyAlignment="1">
      <alignment vertical="center" wrapText="1"/>
    </xf>
    <xf numFmtId="4" fontId="31" fillId="0" borderId="0" xfId="0" applyNumberFormat="1" applyFont="1" applyFill="1" applyAlignment="1">
      <alignment vertical="center" wrapText="1"/>
    </xf>
    <xf numFmtId="0" fontId="1" fillId="22" borderId="0" xfId="0" applyFont="1" applyFill="1" applyAlignment="1">
      <alignment/>
    </xf>
    <xf numFmtId="0" fontId="1" fillId="22" borderId="10" xfId="0" applyFont="1" applyFill="1" applyBorder="1" applyAlignment="1">
      <alignment vertical="center" wrapText="1"/>
    </xf>
    <xf numFmtId="49" fontId="1" fillId="22" borderId="10" xfId="0" applyNumberFormat="1" applyFont="1" applyFill="1" applyBorder="1" applyAlignment="1">
      <alignment horizontal="center" vertical="center" wrapText="1"/>
    </xf>
    <xf numFmtId="4" fontId="1" fillId="22" borderId="10" xfId="0" applyNumberFormat="1" applyFont="1" applyFill="1" applyBorder="1" applyAlignment="1">
      <alignment vertical="center" wrapText="1"/>
    </xf>
    <xf numFmtId="0" fontId="32" fillId="0" borderId="0" xfId="0" applyFont="1" applyAlignment="1">
      <alignment/>
    </xf>
    <xf numFmtId="0" fontId="1" fillId="0" borderId="0" xfId="0" applyFont="1" applyAlignment="1">
      <alignment/>
    </xf>
    <xf numFmtId="0" fontId="33" fillId="0" borderId="0" xfId="0" applyFont="1" applyAlignment="1">
      <alignment horizontal="center"/>
    </xf>
    <xf numFmtId="0" fontId="32" fillId="0" borderId="0" xfId="0" applyFont="1" applyAlignment="1">
      <alignment horizontal="right"/>
    </xf>
    <xf numFmtId="49" fontId="32" fillId="0" borderId="0" xfId="0" applyNumberFormat="1" applyFont="1" applyAlignment="1">
      <alignment vertical="top"/>
    </xf>
    <xf numFmtId="0" fontId="32" fillId="0" borderId="0" xfId="0" applyFont="1" applyAlignment="1">
      <alignment horizontal="left" vertical="top" wrapText="1"/>
    </xf>
    <xf numFmtId="49" fontId="32" fillId="0" borderId="0" xfId="0" applyNumberFormat="1" applyFont="1" applyAlignment="1">
      <alignment horizontal="center"/>
    </xf>
    <xf numFmtId="0" fontId="32" fillId="0" borderId="0" xfId="0" applyFont="1" applyAlignment="1">
      <alignment horizontal="right"/>
    </xf>
    <xf numFmtId="0" fontId="35" fillId="0" borderId="13" xfId="0" applyFont="1" applyBorder="1" applyAlignment="1">
      <alignment horizontal="center" vertical="center" wrapText="1"/>
    </xf>
    <xf numFmtId="0" fontId="36" fillId="0" borderId="0" xfId="0" applyFont="1" applyBorder="1" applyAlignment="1">
      <alignment horizontal="center" vertical="center" wrapText="1"/>
    </xf>
    <xf numFmtId="0" fontId="37" fillId="0" borderId="0" xfId="0" applyFont="1" applyBorder="1" applyAlignment="1">
      <alignment horizontal="left" vertical="center" wrapText="1"/>
    </xf>
    <xf numFmtId="49" fontId="37" fillId="0" borderId="0" xfId="0" applyNumberFormat="1" applyFont="1" applyBorder="1" applyAlignment="1">
      <alignment horizontal="center" vertical="center" wrapText="1"/>
    </xf>
    <xf numFmtId="164" fontId="37" fillId="0" borderId="0" xfId="0" applyNumberFormat="1" applyFont="1" applyBorder="1" applyAlignment="1">
      <alignment horizontal="right" vertical="center" wrapText="1"/>
    </xf>
    <xf numFmtId="49" fontId="32" fillId="0" borderId="0" xfId="0" applyNumberFormat="1" applyFont="1" applyBorder="1" applyAlignment="1">
      <alignment horizontal="center" vertical="center"/>
    </xf>
    <xf numFmtId="0" fontId="32" fillId="0" borderId="0" xfId="0" applyFont="1" applyBorder="1" applyAlignment="1">
      <alignment horizontal="left" vertical="center" wrapText="1"/>
    </xf>
    <xf numFmtId="49" fontId="32" fillId="0" borderId="0" xfId="0" applyNumberFormat="1" applyFont="1" applyBorder="1" applyAlignment="1">
      <alignment horizontal="center" vertical="center" wrapText="1"/>
    </xf>
    <xf numFmtId="164" fontId="32" fillId="0" borderId="0" xfId="0" applyNumberFormat="1" applyFont="1" applyBorder="1" applyAlignment="1">
      <alignment horizontal="right" vertical="center" wrapText="1"/>
    </xf>
    <xf numFmtId="0" fontId="34" fillId="0" borderId="0" xfId="0" applyFont="1" applyBorder="1" applyAlignment="1">
      <alignment horizontal="center" vertical="center" wrapText="1"/>
    </xf>
    <xf numFmtId="164" fontId="37" fillId="0" borderId="0" xfId="0" applyNumberFormat="1" applyFont="1" applyFill="1" applyBorder="1" applyAlignment="1">
      <alignment horizontal="right" vertical="center" wrapText="1"/>
    </xf>
    <xf numFmtId="164" fontId="32" fillId="0" borderId="0" xfId="0" applyNumberFormat="1" applyFont="1" applyFill="1" applyBorder="1" applyAlignment="1">
      <alignment horizontal="right" vertical="center" wrapText="1"/>
    </xf>
    <xf numFmtId="0" fontId="32" fillId="0" borderId="0" xfId="0" applyFont="1" applyAlignment="1">
      <alignment/>
    </xf>
    <xf numFmtId="49" fontId="34" fillId="0" borderId="0" xfId="0" applyNumberFormat="1" applyFont="1" applyBorder="1" applyAlignment="1">
      <alignment horizontal="center" vertical="center" wrapText="1"/>
    </xf>
    <xf numFmtId="0" fontId="37" fillId="0" borderId="0" xfId="0" applyFont="1" applyBorder="1" applyAlignment="1">
      <alignment horizontal="left" vertical="center" wrapText="1"/>
    </xf>
    <xf numFmtId="49" fontId="37" fillId="0" borderId="0" xfId="0" applyNumberFormat="1" applyFont="1" applyBorder="1" applyAlignment="1">
      <alignment horizontal="center" vertical="center"/>
    </xf>
    <xf numFmtId="4" fontId="37" fillId="0" borderId="0" xfId="0" applyNumberFormat="1" applyFont="1" applyBorder="1" applyAlignment="1">
      <alignment horizontal="right" vertical="center"/>
    </xf>
    <xf numFmtId="164" fontId="32" fillId="0" borderId="0" xfId="0" applyNumberFormat="1" applyFont="1" applyAlignment="1">
      <alignment vertical="center"/>
    </xf>
    <xf numFmtId="0" fontId="32" fillId="0" borderId="0" xfId="0" applyFont="1" applyAlignment="1">
      <alignment vertical="center"/>
    </xf>
    <xf numFmtId="4" fontId="32" fillId="0" borderId="0" xfId="0" applyNumberFormat="1" applyFont="1" applyAlignment="1">
      <alignment vertical="center"/>
    </xf>
    <xf numFmtId="0" fontId="32" fillId="0" borderId="0" xfId="0" applyFont="1" applyBorder="1" applyAlignment="1">
      <alignment horizontal="left" vertical="center" wrapText="1"/>
    </xf>
    <xf numFmtId="4" fontId="32" fillId="0" borderId="0" xfId="0" applyNumberFormat="1" applyFont="1" applyBorder="1" applyAlignment="1">
      <alignment horizontal="right" vertical="center"/>
    </xf>
    <xf numFmtId="49" fontId="37" fillId="0" borderId="0" xfId="0" applyNumberFormat="1" applyFont="1" applyBorder="1" applyAlignment="1">
      <alignment horizontal="center" vertical="center"/>
    </xf>
    <xf numFmtId="4" fontId="37" fillId="0" borderId="0" xfId="0" applyNumberFormat="1" applyFont="1" applyBorder="1" applyAlignment="1">
      <alignment horizontal="right" vertical="center"/>
    </xf>
    <xf numFmtId="0" fontId="37" fillId="0" borderId="0" xfId="0" applyFont="1" applyAlignment="1">
      <alignment vertical="center"/>
    </xf>
    <xf numFmtId="164" fontId="37" fillId="0" borderId="0" xfId="0" applyNumberFormat="1" applyFont="1" applyBorder="1" applyAlignment="1">
      <alignment horizontal="right" vertical="center"/>
    </xf>
    <xf numFmtId="164" fontId="32" fillId="0" borderId="0" xfId="0" applyNumberFormat="1" applyFont="1" applyBorder="1" applyAlignment="1">
      <alignment horizontal="right" vertical="center"/>
    </xf>
    <xf numFmtId="164" fontId="32" fillId="0" borderId="0" xfId="0" applyNumberFormat="1" applyFont="1" applyFill="1" applyBorder="1" applyAlignment="1">
      <alignment horizontal="right" vertical="center"/>
    </xf>
    <xf numFmtId="0" fontId="36" fillId="0" borderId="0" xfId="0" applyFont="1" applyBorder="1" applyAlignment="1">
      <alignment vertical="center" wrapText="1"/>
    </xf>
    <xf numFmtId="3" fontId="32" fillId="0" borderId="0" xfId="0" applyNumberFormat="1" applyFont="1" applyAlignment="1">
      <alignment vertical="center"/>
    </xf>
    <xf numFmtId="49" fontId="32" fillId="0" borderId="0" xfId="0" applyNumberFormat="1" applyFont="1" applyAlignment="1">
      <alignment horizontal="center" vertical="center"/>
    </xf>
    <xf numFmtId="0" fontId="32" fillId="0" borderId="0" xfId="0" applyFont="1" applyAlignment="1">
      <alignment horizontal="center" vertical="center"/>
    </xf>
    <xf numFmtId="49" fontId="32" fillId="0" borderId="0" xfId="0" applyNumberFormat="1" applyFont="1" applyAlignment="1">
      <alignment horizontal="center" vertical="top"/>
    </xf>
    <xf numFmtId="4" fontId="38" fillId="0" borderId="0" xfId="0" applyNumberFormat="1" applyFont="1" applyAlignment="1">
      <alignment horizontal="right" vertical="top"/>
    </xf>
    <xf numFmtId="4" fontId="32" fillId="0" borderId="0" xfId="0" applyNumberFormat="1" applyFont="1" applyAlignment="1">
      <alignment horizontal="center" vertical="top"/>
    </xf>
    <xf numFmtId="0" fontId="32" fillId="0" borderId="0" xfId="0" applyFont="1" applyAlignment="1">
      <alignment horizontal="center" vertical="top"/>
    </xf>
    <xf numFmtId="0" fontId="33" fillId="0" borderId="0" xfId="0" applyFont="1" applyAlignment="1">
      <alignment horizontal="center"/>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1" fillId="0" borderId="0" xfId="0" applyFont="1" applyFill="1" applyAlignment="1">
      <alignment horizontal="right"/>
    </xf>
    <xf numFmtId="4"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4" fontId="1" fillId="0" borderId="17" xfId="0" applyNumberFormat="1" applyFont="1" applyFill="1" applyBorder="1" applyAlignment="1">
      <alignment horizontal="center" vertical="center" wrapText="1"/>
    </xf>
    <xf numFmtId="4" fontId="1" fillId="0" borderId="19" xfId="0" applyNumberFormat="1"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468"/>
  <sheetViews>
    <sheetView zoomScalePageLayoutView="0" workbookViewId="0" topLeftCell="A1">
      <selection activeCell="N12" sqref="N12"/>
    </sheetView>
  </sheetViews>
  <sheetFormatPr defaultColWidth="9.00390625" defaultRowHeight="12.75"/>
  <cols>
    <col min="1" max="1" width="7.375" style="70" customWidth="1"/>
    <col min="2" max="2" width="38.75390625" style="70" customWidth="1"/>
    <col min="3" max="3" width="7.375" style="70" customWidth="1"/>
    <col min="4" max="4" width="7.625" style="70" customWidth="1"/>
    <col min="5" max="5" width="6.875" style="70" customWidth="1"/>
    <col min="6" max="6" width="6.00390625" style="70" customWidth="1"/>
    <col min="7" max="7" width="6.125" style="70" customWidth="1"/>
    <col min="8" max="8" width="5.125" style="70" customWidth="1"/>
    <col min="9" max="9" width="7.375" style="70" customWidth="1"/>
    <col min="10" max="10" width="9.00390625" style="70" customWidth="1"/>
    <col min="11" max="12" width="18.25390625" style="70" customWidth="1"/>
    <col min="13" max="13" width="18.125" style="70" bestFit="1" customWidth="1"/>
    <col min="14" max="16384" width="9.125" style="70" customWidth="1"/>
  </cols>
  <sheetData>
    <row r="1" spans="3:12" ht="15.75">
      <c r="C1" s="30"/>
      <c r="D1" s="30"/>
      <c r="E1" s="30"/>
      <c r="F1" s="120"/>
      <c r="G1" s="120"/>
      <c r="H1" s="30"/>
      <c r="I1" s="30"/>
      <c r="J1" s="30"/>
      <c r="K1" s="120" t="s">
        <v>418</v>
      </c>
      <c r="L1" s="120"/>
    </row>
    <row r="2" spans="3:12" ht="15.75">
      <c r="C2" s="120"/>
      <c r="D2" s="120"/>
      <c r="E2" s="120"/>
      <c r="F2" s="120"/>
      <c r="G2" s="120"/>
      <c r="H2" s="120" t="s">
        <v>52</v>
      </c>
      <c r="I2" s="120"/>
      <c r="J2" s="120"/>
      <c r="K2" s="120"/>
      <c r="L2" s="120"/>
    </row>
    <row r="3" spans="3:12" ht="15.75">
      <c r="C3" s="30"/>
      <c r="D3" s="30"/>
      <c r="E3" s="30"/>
      <c r="F3" s="120"/>
      <c r="G3" s="120"/>
      <c r="H3" s="30"/>
      <c r="I3" s="30"/>
      <c r="J3" s="30"/>
      <c r="K3" s="120" t="s">
        <v>407</v>
      </c>
      <c r="L3" s="120"/>
    </row>
    <row r="4" spans="3:12" ht="15.75">
      <c r="C4" s="120"/>
      <c r="D4" s="120"/>
      <c r="E4" s="120"/>
      <c r="F4" s="120"/>
      <c r="G4" s="120"/>
      <c r="H4" s="120" t="s">
        <v>408</v>
      </c>
      <c r="I4" s="120"/>
      <c r="J4" s="120"/>
      <c r="K4" s="120"/>
      <c r="L4" s="120"/>
    </row>
    <row r="5" spans="3:12" ht="15.75">
      <c r="C5" s="30"/>
      <c r="D5" s="30"/>
      <c r="E5" s="30"/>
      <c r="F5" s="30"/>
      <c r="G5" s="120" t="s">
        <v>478</v>
      </c>
      <c r="H5" s="120"/>
      <c r="I5" s="120"/>
      <c r="J5" s="120"/>
      <c r="K5" s="120"/>
      <c r="L5" s="120"/>
    </row>
    <row r="6" spans="3:12" ht="15.75">
      <c r="C6" s="71"/>
      <c r="D6" s="71"/>
      <c r="E6" s="71"/>
      <c r="F6" s="71"/>
      <c r="G6" s="71"/>
      <c r="H6" s="71"/>
      <c r="I6" s="71"/>
      <c r="J6" s="71"/>
      <c r="K6" s="71"/>
      <c r="L6" s="71"/>
    </row>
    <row r="7" spans="1:12" ht="18.75">
      <c r="A7" s="114" t="s">
        <v>419</v>
      </c>
      <c r="B7" s="114"/>
      <c r="C7" s="114"/>
      <c r="D7" s="114"/>
      <c r="E7" s="114"/>
      <c r="F7" s="114"/>
      <c r="G7" s="114"/>
      <c r="H7" s="114"/>
      <c r="I7" s="114"/>
      <c r="J7" s="114"/>
      <c r="K7" s="114"/>
      <c r="L7" s="114"/>
    </row>
    <row r="8" spans="1:12" ht="18.75">
      <c r="A8" s="114" t="s">
        <v>420</v>
      </c>
      <c r="B8" s="114"/>
      <c r="C8" s="114"/>
      <c r="D8" s="114"/>
      <c r="E8" s="114"/>
      <c r="F8" s="114"/>
      <c r="G8" s="114"/>
      <c r="H8" s="114"/>
      <c r="I8" s="114"/>
      <c r="J8" s="114"/>
      <c r="K8" s="114"/>
      <c r="L8" s="114"/>
    </row>
    <row r="9" spans="1:12" ht="18.75">
      <c r="A9" s="72"/>
      <c r="B9" s="72"/>
      <c r="C9" s="72"/>
      <c r="D9" s="72"/>
      <c r="E9" s="72"/>
      <c r="F9" s="72"/>
      <c r="G9" s="72"/>
      <c r="H9" s="72"/>
      <c r="I9" s="72"/>
      <c r="J9" s="72"/>
      <c r="K9" s="72"/>
      <c r="L9" s="72"/>
    </row>
    <row r="10" spans="11:12" ht="15.75">
      <c r="K10" s="73"/>
      <c r="L10" s="73" t="s">
        <v>421</v>
      </c>
    </row>
    <row r="11" spans="1:12" ht="15.75">
      <c r="A11" s="74"/>
      <c r="B11" s="75"/>
      <c r="C11" s="76"/>
      <c r="D11" s="76"/>
      <c r="E11" s="76"/>
      <c r="F11" s="76"/>
      <c r="G11" s="76"/>
      <c r="H11" s="76"/>
      <c r="I11" s="76"/>
      <c r="J11" s="76"/>
      <c r="K11" s="77"/>
      <c r="L11" s="77"/>
    </row>
    <row r="12" spans="1:12" ht="15.75">
      <c r="A12" s="115" t="s">
        <v>422</v>
      </c>
      <c r="B12" s="115" t="s">
        <v>423</v>
      </c>
      <c r="C12" s="117" t="s">
        <v>424</v>
      </c>
      <c r="D12" s="118"/>
      <c r="E12" s="118"/>
      <c r="F12" s="118"/>
      <c r="G12" s="118"/>
      <c r="H12" s="118"/>
      <c r="I12" s="118"/>
      <c r="J12" s="119"/>
      <c r="K12" s="115">
        <v>2015</v>
      </c>
      <c r="L12" s="115">
        <v>2016</v>
      </c>
    </row>
    <row r="13" spans="1:12" ht="105.75" customHeight="1">
      <c r="A13" s="116"/>
      <c r="B13" s="116"/>
      <c r="C13" s="78" t="s">
        <v>425</v>
      </c>
      <c r="D13" s="78" t="s">
        <v>426</v>
      </c>
      <c r="E13" s="78" t="s">
        <v>427</v>
      </c>
      <c r="F13" s="78" t="s">
        <v>428</v>
      </c>
      <c r="G13" s="78" t="s">
        <v>429</v>
      </c>
      <c r="H13" s="78" t="s">
        <v>430</v>
      </c>
      <c r="I13" s="78" t="s">
        <v>431</v>
      </c>
      <c r="J13" s="78" t="s">
        <v>432</v>
      </c>
      <c r="K13" s="116"/>
      <c r="L13" s="116"/>
    </row>
    <row r="14" spans="1:12" ht="32.25" customHeight="1">
      <c r="A14" s="79">
        <v>1</v>
      </c>
      <c r="B14" s="80" t="s">
        <v>433</v>
      </c>
      <c r="C14" s="81" t="s">
        <v>287</v>
      </c>
      <c r="D14" s="81" t="s">
        <v>59</v>
      </c>
      <c r="E14" s="81" t="s">
        <v>64</v>
      </c>
      <c r="F14" s="81" t="s">
        <v>89</v>
      </c>
      <c r="G14" s="81" t="s">
        <v>89</v>
      </c>
      <c r="H14" s="81" t="s">
        <v>89</v>
      </c>
      <c r="I14" s="81" t="s">
        <v>434</v>
      </c>
      <c r="J14" s="81" t="s">
        <v>435</v>
      </c>
      <c r="K14" s="82">
        <f>K15-K17</f>
        <v>30000000</v>
      </c>
      <c r="L14" s="82">
        <f>L15-L17</f>
        <v>13000000</v>
      </c>
    </row>
    <row r="15" spans="1:12" ht="52.5" customHeight="1">
      <c r="A15" s="83" t="s">
        <v>436</v>
      </c>
      <c r="B15" s="84" t="s">
        <v>437</v>
      </c>
      <c r="C15" s="85" t="s">
        <v>287</v>
      </c>
      <c r="D15" s="85" t="s">
        <v>59</v>
      </c>
      <c r="E15" s="85" t="s">
        <v>64</v>
      </c>
      <c r="F15" s="85" t="s">
        <v>89</v>
      </c>
      <c r="G15" s="85" t="s">
        <v>89</v>
      </c>
      <c r="H15" s="85" t="s">
        <v>89</v>
      </c>
      <c r="I15" s="85" t="s">
        <v>434</v>
      </c>
      <c r="J15" s="85" t="s">
        <v>239</v>
      </c>
      <c r="K15" s="86">
        <f>K16</f>
        <v>126800000</v>
      </c>
      <c r="L15" s="86">
        <f>L16</f>
        <v>139800000</v>
      </c>
    </row>
    <row r="16" spans="1:12" ht="71.25" customHeight="1">
      <c r="A16" s="87"/>
      <c r="B16" s="84" t="s">
        <v>438</v>
      </c>
      <c r="C16" s="85" t="s">
        <v>287</v>
      </c>
      <c r="D16" s="85" t="s">
        <v>59</v>
      </c>
      <c r="E16" s="85" t="s">
        <v>64</v>
      </c>
      <c r="F16" s="85" t="s">
        <v>89</v>
      </c>
      <c r="G16" s="85" t="s">
        <v>89</v>
      </c>
      <c r="H16" s="85" t="s">
        <v>69</v>
      </c>
      <c r="I16" s="85" t="s">
        <v>434</v>
      </c>
      <c r="J16" s="85" t="s">
        <v>439</v>
      </c>
      <c r="K16" s="86">
        <f>96800000+10000000+10000000+10000000</f>
        <v>126800000</v>
      </c>
      <c r="L16" s="86">
        <v>139800000</v>
      </c>
    </row>
    <row r="17" spans="1:12" ht="71.25" customHeight="1">
      <c r="A17" s="83" t="s">
        <v>440</v>
      </c>
      <c r="B17" s="84" t="s">
        <v>441</v>
      </c>
      <c r="C17" s="85" t="s">
        <v>287</v>
      </c>
      <c r="D17" s="85" t="s">
        <v>59</v>
      </c>
      <c r="E17" s="85" t="s">
        <v>64</v>
      </c>
      <c r="F17" s="85" t="s">
        <v>89</v>
      </c>
      <c r="G17" s="85" t="s">
        <v>89</v>
      </c>
      <c r="H17" s="85" t="s">
        <v>89</v>
      </c>
      <c r="I17" s="85" t="s">
        <v>434</v>
      </c>
      <c r="J17" s="85" t="s">
        <v>240</v>
      </c>
      <c r="K17" s="86">
        <f>K18</f>
        <v>96800000</v>
      </c>
      <c r="L17" s="86">
        <f>L18</f>
        <v>126800000</v>
      </c>
    </row>
    <row r="18" spans="1:12" ht="71.25" customHeight="1">
      <c r="A18" s="87"/>
      <c r="B18" s="84" t="s">
        <v>442</v>
      </c>
      <c r="C18" s="85" t="s">
        <v>287</v>
      </c>
      <c r="D18" s="85" t="s">
        <v>59</v>
      </c>
      <c r="E18" s="85" t="s">
        <v>64</v>
      </c>
      <c r="F18" s="85" t="s">
        <v>89</v>
      </c>
      <c r="G18" s="85" t="s">
        <v>89</v>
      </c>
      <c r="H18" s="85" t="s">
        <v>69</v>
      </c>
      <c r="I18" s="85" t="s">
        <v>434</v>
      </c>
      <c r="J18" s="85" t="s">
        <v>443</v>
      </c>
      <c r="K18" s="86">
        <v>96800000</v>
      </c>
      <c r="L18" s="86">
        <v>126800000</v>
      </c>
    </row>
    <row r="19" spans="1:12" ht="50.25" customHeight="1">
      <c r="A19" s="79">
        <v>2</v>
      </c>
      <c r="B19" s="80" t="s">
        <v>444</v>
      </c>
      <c r="C19" s="81" t="s">
        <v>287</v>
      </c>
      <c r="D19" s="81" t="s">
        <v>59</v>
      </c>
      <c r="E19" s="81" t="s">
        <v>66</v>
      </c>
      <c r="F19" s="81" t="s">
        <v>89</v>
      </c>
      <c r="G19" s="81" t="s">
        <v>89</v>
      </c>
      <c r="H19" s="81" t="s">
        <v>89</v>
      </c>
      <c r="I19" s="81" t="s">
        <v>434</v>
      </c>
      <c r="J19" s="81" t="s">
        <v>435</v>
      </c>
      <c r="K19" s="88">
        <f>K20-K22</f>
        <v>48873000</v>
      </c>
      <c r="L19" s="88">
        <f>L20-L22</f>
        <v>-57200000</v>
      </c>
    </row>
    <row r="20" spans="1:12" ht="75.75" customHeight="1">
      <c r="A20" s="83" t="s">
        <v>445</v>
      </c>
      <c r="B20" s="84" t="s">
        <v>446</v>
      </c>
      <c r="C20" s="85" t="s">
        <v>287</v>
      </c>
      <c r="D20" s="85" t="s">
        <v>59</v>
      </c>
      <c r="E20" s="85" t="s">
        <v>66</v>
      </c>
      <c r="F20" s="85" t="s">
        <v>59</v>
      </c>
      <c r="G20" s="85" t="s">
        <v>89</v>
      </c>
      <c r="H20" s="85" t="s">
        <v>89</v>
      </c>
      <c r="I20" s="85" t="s">
        <v>434</v>
      </c>
      <c r="J20" s="85" t="s">
        <v>239</v>
      </c>
      <c r="K20" s="89">
        <f>K21</f>
        <v>57200000</v>
      </c>
      <c r="L20" s="89">
        <f>L21</f>
        <v>0</v>
      </c>
    </row>
    <row r="21" spans="1:12" ht="83.25" customHeight="1">
      <c r="A21" s="87"/>
      <c r="B21" s="84" t="s">
        <v>447</v>
      </c>
      <c r="C21" s="85" t="s">
        <v>287</v>
      </c>
      <c r="D21" s="85" t="s">
        <v>59</v>
      </c>
      <c r="E21" s="85" t="s">
        <v>66</v>
      </c>
      <c r="F21" s="85" t="s">
        <v>59</v>
      </c>
      <c r="G21" s="85" t="s">
        <v>89</v>
      </c>
      <c r="H21" s="85" t="s">
        <v>69</v>
      </c>
      <c r="I21" s="85" t="s">
        <v>434</v>
      </c>
      <c r="J21" s="85" t="s">
        <v>439</v>
      </c>
      <c r="K21" s="89">
        <f>49000000+8200000</f>
        <v>57200000</v>
      </c>
      <c r="L21" s="89">
        <v>0</v>
      </c>
    </row>
    <row r="22" spans="1:12" ht="72" customHeight="1">
      <c r="A22" s="83" t="s">
        <v>448</v>
      </c>
      <c r="B22" s="84" t="s">
        <v>449</v>
      </c>
      <c r="C22" s="85" t="s">
        <v>287</v>
      </c>
      <c r="D22" s="85" t="s">
        <v>59</v>
      </c>
      <c r="E22" s="85" t="s">
        <v>66</v>
      </c>
      <c r="F22" s="85" t="s">
        <v>59</v>
      </c>
      <c r="G22" s="85" t="s">
        <v>89</v>
      </c>
      <c r="H22" s="85" t="s">
        <v>89</v>
      </c>
      <c r="I22" s="85" t="s">
        <v>434</v>
      </c>
      <c r="J22" s="85" t="s">
        <v>240</v>
      </c>
      <c r="K22" s="86">
        <f>K23</f>
        <v>8327000</v>
      </c>
      <c r="L22" s="86">
        <f>L23</f>
        <v>57200000</v>
      </c>
    </row>
    <row r="23" spans="1:12" ht="87.75" customHeight="1">
      <c r="A23" s="87"/>
      <c r="B23" s="84" t="s">
        <v>450</v>
      </c>
      <c r="C23" s="85" t="s">
        <v>287</v>
      </c>
      <c r="D23" s="85" t="s">
        <v>59</v>
      </c>
      <c r="E23" s="85" t="s">
        <v>66</v>
      </c>
      <c r="F23" s="85" t="s">
        <v>59</v>
      </c>
      <c r="G23" s="85" t="s">
        <v>89</v>
      </c>
      <c r="H23" s="85" t="s">
        <v>69</v>
      </c>
      <c r="I23" s="85" t="s">
        <v>434</v>
      </c>
      <c r="J23" s="85" t="s">
        <v>443</v>
      </c>
      <c r="K23" s="86">
        <v>8327000</v>
      </c>
      <c r="L23" s="86">
        <v>57200000</v>
      </c>
    </row>
    <row r="24" spans="1:12" s="90" customFormat="1" ht="57.75" customHeight="1">
      <c r="A24" s="79">
        <v>3</v>
      </c>
      <c r="B24" s="80" t="s">
        <v>451</v>
      </c>
      <c r="C24" s="81" t="s">
        <v>287</v>
      </c>
      <c r="D24" s="81" t="s">
        <v>59</v>
      </c>
      <c r="E24" s="81" t="s">
        <v>60</v>
      </c>
      <c r="F24" s="81" t="s">
        <v>89</v>
      </c>
      <c r="G24" s="81" t="s">
        <v>89</v>
      </c>
      <c r="H24" s="81" t="s">
        <v>89</v>
      </c>
      <c r="I24" s="81" t="s">
        <v>434</v>
      </c>
      <c r="J24" s="81" t="s">
        <v>435</v>
      </c>
      <c r="K24" s="82">
        <f aca="true" t="shared" si="0" ref="K24:L27">K25</f>
        <v>0</v>
      </c>
      <c r="L24" s="82">
        <f t="shared" si="0"/>
        <v>0</v>
      </c>
    </row>
    <row r="25" spans="1:12" s="90" customFormat="1" ht="57.75" customHeight="1">
      <c r="A25" s="91" t="s">
        <v>452</v>
      </c>
      <c r="B25" s="84" t="s">
        <v>453</v>
      </c>
      <c r="C25" s="85" t="s">
        <v>287</v>
      </c>
      <c r="D25" s="85" t="s">
        <v>59</v>
      </c>
      <c r="E25" s="85" t="s">
        <v>60</v>
      </c>
      <c r="F25" s="85" t="s">
        <v>61</v>
      </c>
      <c r="G25" s="85" t="s">
        <v>89</v>
      </c>
      <c r="H25" s="85" t="s">
        <v>89</v>
      </c>
      <c r="I25" s="85" t="s">
        <v>434</v>
      </c>
      <c r="J25" s="85" t="s">
        <v>435</v>
      </c>
      <c r="K25" s="86">
        <f t="shared" si="0"/>
        <v>0</v>
      </c>
      <c r="L25" s="86">
        <f t="shared" si="0"/>
        <v>0</v>
      </c>
    </row>
    <row r="26" spans="1:12" ht="58.5" customHeight="1">
      <c r="A26" s="87"/>
      <c r="B26" s="84" t="s">
        <v>454</v>
      </c>
      <c r="C26" s="85" t="s">
        <v>287</v>
      </c>
      <c r="D26" s="85" t="s">
        <v>59</v>
      </c>
      <c r="E26" s="85" t="s">
        <v>60</v>
      </c>
      <c r="F26" s="85" t="s">
        <v>61</v>
      </c>
      <c r="G26" s="85" t="s">
        <v>89</v>
      </c>
      <c r="H26" s="85" t="s">
        <v>89</v>
      </c>
      <c r="I26" s="85" t="s">
        <v>434</v>
      </c>
      <c r="J26" s="85" t="s">
        <v>241</v>
      </c>
      <c r="K26" s="86">
        <f t="shared" si="0"/>
        <v>0</v>
      </c>
      <c r="L26" s="86">
        <f t="shared" si="0"/>
        <v>0</v>
      </c>
    </row>
    <row r="27" spans="1:12" ht="67.5" customHeight="1">
      <c r="A27" s="87"/>
      <c r="B27" s="84" t="s">
        <v>455</v>
      </c>
      <c r="C27" s="85" t="s">
        <v>287</v>
      </c>
      <c r="D27" s="85" t="s">
        <v>59</v>
      </c>
      <c r="E27" s="85" t="s">
        <v>60</v>
      </c>
      <c r="F27" s="85" t="s">
        <v>61</v>
      </c>
      <c r="G27" s="85" t="s">
        <v>59</v>
      </c>
      <c r="H27" s="85" t="s">
        <v>89</v>
      </c>
      <c r="I27" s="85" t="s">
        <v>434</v>
      </c>
      <c r="J27" s="85" t="s">
        <v>456</v>
      </c>
      <c r="K27" s="86">
        <f t="shared" si="0"/>
        <v>0</v>
      </c>
      <c r="L27" s="86">
        <f t="shared" si="0"/>
        <v>0</v>
      </c>
    </row>
    <row r="28" spans="1:12" ht="86.25" customHeight="1">
      <c r="A28" s="87"/>
      <c r="B28" s="84" t="s">
        <v>457</v>
      </c>
      <c r="C28" s="85" t="s">
        <v>287</v>
      </c>
      <c r="D28" s="85" t="s">
        <v>59</v>
      </c>
      <c r="E28" s="85" t="s">
        <v>60</v>
      </c>
      <c r="F28" s="85" t="s">
        <v>61</v>
      </c>
      <c r="G28" s="85" t="s">
        <v>59</v>
      </c>
      <c r="H28" s="85" t="s">
        <v>69</v>
      </c>
      <c r="I28" s="85" t="s">
        <v>434</v>
      </c>
      <c r="J28" s="85" t="s">
        <v>456</v>
      </c>
      <c r="K28" s="86">
        <v>0</v>
      </c>
      <c r="L28" s="86">
        <v>0</v>
      </c>
    </row>
    <row r="29" spans="1:13" s="96" customFormat="1" ht="35.25" customHeight="1">
      <c r="A29" s="83" t="s">
        <v>458</v>
      </c>
      <c r="B29" s="92" t="s">
        <v>459</v>
      </c>
      <c r="C29" s="93" t="s">
        <v>287</v>
      </c>
      <c r="D29" s="93" t="s">
        <v>59</v>
      </c>
      <c r="E29" s="93" t="s">
        <v>61</v>
      </c>
      <c r="F29" s="93" t="s">
        <v>89</v>
      </c>
      <c r="G29" s="93" t="s">
        <v>89</v>
      </c>
      <c r="H29" s="93" t="s">
        <v>89</v>
      </c>
      <c r="I29" s="93" t="s">
        <v>434</v>
      </c>
      <c r="J29" s="93" t="s">
        <v>435</v>
      </c>
      <c r="K29" s="94">
        <f>K34-K30</f>
        <v>-5721891.720000267</v>
      </c>
      <c r="L29" s="94">
        <f>L34-L30</f>
        <v>57200000</v>
      </c>
      <c r="M29" s="95"/>
    </row>
    <row r="30" spans="1:13" s="96" customFormat="1" ht="31.5">
      <c r="A30" s="83" t="s">
        <v>460</v>
      </c>
      <c r="B30" s="92" t="s">
        <v>461</v>
      </c>
      <c r="C30" s="93" t="s">
        <v>287</v>
      </c>
      <c r="D30" s="93" t="s">
        <v>59</v>
      </c>
      <c r="E30" s="93" t="s">
        <v>61</v>
      </c>
      <c r="F30" s="93" t="s">
        <v>89</v>
      </c>
      <c r="G30" s="93" t="s">
        <v>89</v>
      </c>
      <c r="H30" s="93" t="s">
        <v>89</v>
      </c>
      <c r="I30" s="93" t="s">
        <v>434</v>
      </c>
      <c r="J30" s="93" t="s">
        <v>462</v>
      </c>
      <c r="K30" s="94">
        <f aca="true" t="shared" si="1" ref="K30:L32">K31</f>
        <v>2256270927</v>
      </c>
      <c r="L30" s="94">
        <f t="shared" si="1"/>
        <v>2247549232</v>
      </c>
      <c r="M30" s="97"/>
    </row>
    <row r="31" spans="1:12" s="96" customFormat="1" ht="31.5">
      <c r="A31" s="83"/>
      <c r="B31" s="98" t="s">
        <v>463</v>
      </c>
      <c r="C31" s="83" t="s">
        <v>287</v>
      </c>
      <c r="D31" s="83" t="s">
        <v>59</v>
      </c>
      <c r="E31" s="83" t="s">
        <v>61</v>
      </c>
      <c r="F31" s="83" t="s">
        <v>64</v>
      </c>
      <c r="G31" s="83" t="s">
        <v>89</v>
      </c>
      <c r="H31" s="83" t="s">
        <v>89</v>
      </c>
      <c r="I31" s="83" t="s">
        <v>434</v>
      </c>
      <c r="J31" s="83" t="s">
        <v>462</v>
      </c>
      <c r="K31" s="99">
        <f t="shared" si="1"/>
        <v>2256270927</v>
      </c>
      <c r="L31" s="99">
        <f t="shared" si="1"/>
        <v>2247549232</v>
      </c>
    </row>
    <row r="32" spans="1:12" s="96" customFormat="1" ht="31.5">
      <c r="A32" s="83"/>
      <c r="B32" s="98" t="s">
        <v>464</v>
      </c>
      <c r="C32" s="83" t="s">
        <v>287</v>
      </c>
      <c r="D32" s="83" t="s">
        <v>59</v>
      </c>
      <c r="E32" s="83" t="s">
        <v>61</v>
      </c>
      <c r="F32" s="83" t="s">
        <v>64</v>
      </c>
      <c r="G32" s="83" t="s">
        <v>59</v>
      </c>
      <c r="H32" s="83" t="s">
        <v>89</v>
      </c>
      <c r="I32" s="83" t="s">
        <v>434</v>
      </c>
      <c r="J32" s="83" t="s">
        <v>465</v>
      </c>
      <c r="K32" s="99">
        <f t="shared" si="1"/>
        <v>2256270927</v>
      </c>
      <c r="L32" s="99">
        <f t="shared" si="1"/>
        <v>2247549232</v>
      </c>
    </row>
    <row r="33" spans="1:12" s="96" customFormat="1" ht="47.25">
      <c r="A33" s="83"/>
      <c r="B33" s="98" t="s">
        <v>466</v>
      </c>
      <c r="C33" s="83" t="s">
        <v>287</v>
      </c>
      <c r="D33" s="83" t="s">
        <v>59</v>
      </c>
      <c r="E33" s="83" t="s">
        <v>61</v>
      </c>
      <c r="F33" s="83" t="s">
        <v>64</v>
      </c>
      <c r="G33" s="83" t="s">
        <v>59</v>
      </c>
      <c r="H33" s="83" t="s">
        <v>69</v>
      </c>
      <c r="I33" s="83" t="s">
        <v>434</v>
      </c>
      <c r="J33" s="83" t="s">
        <v>465</v>
      </c>
      <c r="K33" s="99">
        <f>2072270927+K15+K20+K26</f>
        <v>2256270927</v>
      </c>
      <c r="L33" s="99">
        <f>2107749232+L21+L16</f>
        <v>2247549232</v>
      </c>
    </row>
    <row r="34" spans="1:12" s="96" customFormat="1" ht="31.5">
      <c r="A34" s="83" t="s">
        <v>467</v>
      </c>
      <c r="B34" s="92" t="s">
        <v>468</v>
      </c>
      <c r="C34" s="93" t="s">
        <v>287</v>
      </c>
      <c r="D34" s="93" t="s">
        <v>59</v>
      </c>
      <c r="E34" s="93" t="s">
        <v>61</v>
      </c>
      <c r="F34" s="93" t="s">
        <v>89</v>
      </c>
      <c r="G34" s="93" t="s">
        <v>89</v>
      </c>
      <c r="H34" s="93" t="s">
        <v>89</v>
      </c>
      <c r="I34" s="93" t="s">
        <v>434</v>
      </c>
      <c r="J34" s="93" t="s">
        <v>241</v>
      </c>
      <c r="K34" s="94">
        <f aca="true" t="shared" si="2" ref="K34:L36">K35</f>
        <v>2250549035.2799997</v>
      </c>
      <c r="L34" s="94">
        <f t="shared" si="2"/>
        <v>2304749232</v>
      </c>
    </row>
    <row r="35" spans="1:12" s="96" customFormat="1" ht="31.5">
      <c r="A35" s="83"/>
      <c r="B35" s="98" t="s">
        <v>469</v>
      </c>
      <c r="C35" s="83" t="s">
        <v>287</v>
      </c>
      <c r="D35" s="83" t="s">
        <v>59</v>
      </c>
      <c r="E35" s="83" t="s">
        <v>61</v>
      </c>
      <c r="F35" s="83" t="s">
        <v>64</v>
      </c>
      <c r="G35" s="83" t="s">
        <v>89</v>
      </c>
      <c r="H35" s="83" t="s">
        <v>89</v>
      </c>
      <c r="I35" s="83" t="s">
        <v>434</v>
      </c>
      <c r="J35" s="83" t="s">
        <v>241</v>
      </c>
      <c r="K35" s="99">
        <f t="shared" si="2"/>
        <v>2250549035.2799997</v>
      </c>
      <c r="L35" s="99">
        <f t="shared" si="2"/>
        <v>2304749232</v>
      </c>
    </row>
    <row r="36" spans="1:13" s="96" customFormat="1" ht="31.5">
      <c r="A36" s="83"/>
      <c r="B36" s="98" t="s">
        <v>470</v>
      </c>
      <c r="C36" s="83" t="s">
        <v>287</v>
      </c>
      <c r="D36" s="83" t="s">
        <v>59</v>
      </c>
      <c r="E36" s="83" t="s">
        <v>61</v>
      </c>
      <c r="F36" s="83" t="s">
        <v>64</v>
      </c>
      <c r="G36" s="83" t="s">
        <v>59</v>
      </c>
      <c r="H36" s="83" t="s">
        <v>89</v>
      </c>
      <c r="I36" s="83" t="s">
        <v>434</v>
      </c>
      <c r="J36" s="83" t="s">
        <v>471</v>
      </c>
      <c r="K36" s="99">
        <f t="shared" si="2"/>
        <v>2250549035.2799997</v>
      </c>
      <c r="L36" s="99">
        <f t="shared" si="2"/>
        <v>2304749232</v>
      </c>
      <c r="M36" s="95"/>
    </row>
    <row r="37" spans="1:13" s="96" customFormat="1" ht="47.25">
      <c r="A37" s="83"/>
      <c r="B37" s="98" t="s">
        <v>472</v>
      </c>
      <c r="C37" s="83" t="s">
        <v>287</v>
      </c>
      <c r="D37" s="83" t="s">
        <v>59</v>
      </c>
      <c r="E37" s="83" t="s">
        <v>61</v>
      </c>
      <c r="F37" s="83" t="s">
        <v>64</v>
      </c>
      <c r="G37" s="83" t="s">
        <v>59</v>
      </c>
      <c r="H37" s="83" t="s">
        <v>69</v>
      </c>
      <c r="I37" s="83" t="s">
        <v>434</v>
      </c>
      <c r="J37" s="83" t="s">
        <v>471</v>
      </c>
      <c r="K37" s="99">
        <f>'прил 6_1'!F494+K23+K25+56261000+K17</f>
        <v>2250549035.2799997</v>
      </c>
      <c r="L37" s="99">
        <f>'прил 6_1'!H494+L23+106080000+L17</f>
        <v>2304749232</v>
      </c>
      <c r="M37" s="97"/>
    </row>
    <row r="38" spans="1:12" s="102" customFormat="1" ht="47.25" hidden="1">
      <c r="A38" s="100" t="s">
        <v>473</v>
      </c>
      <c r="B38" s="80" t="s">
        <v>451</v>
      </c>
      <c r="C38" s="100" t="s">
        <v>287</v>
      </c>
      <c r="D38" s="100" t="s">
        <v>59</v>
      </c>
      <c r="E38" s="100" t="s">
        <v>60</v>
      </c>
      <c r="F38" s="100" t="s">
        <v>89</v>
      </c>
      <c r="G38" s="100" t="s">
        <v>89</v>
      </c>
      <c r="H38" s="100" t="s">
        <v>89</v>
      </c>
      <c r="I38" s="100" t="s">
        <v>434</v>
      </c>
      <c r="J38" s="100" t="s">
        <v>435</v>
      </c>
      <c r="K38" s="101">
        <f aca="true" t="shared" si="3" ref="K38:L40">K39</f>
        <v>0</v>
      </c>
      <c r="L38" s="101">
        <f t="shared" si="3"/>
        <v>0</v>
      </c>
    </row>
    <row r="39" spans="1:12" s="102" customFormat="1" ht="47.25" hidden="1">
      <c r="A39" s="100" t="s">
        <v>452</v>
      </c>
      <c r="B39" s="80" t="s">
        <v>474</v>
      </c>
      <c r="C39" s="100" t="s">
        <v>287</v>
      </c>
      <c r="D39" s="100" t="s">
        <v>59</v>
      </c>
      <c r="E39" s="100" t="s">
        <v>60</v>
      </c>
      <c r="F39" s="100" t="s">
        <v>69</v>
      </c>
      <c r="G39" s="100" t="s">
        <v>89</v>
      </c>
      <c r="H39" s="100" t="s">
        <v>89</v>
      </c>
      <c r="I39" s="100" t="s">
        <v>434</v>
      </c>
      <c r="J39" s="100" t="s">
        <v>435</v>
      </c>
      <c r="K39" s="103">
        <f t="shared" si="3"/>
        <v>0</v>
      </c>
      <c r="L39" s="103">
        <f t="shared" si="3"/>
        <v>0</v>
      </c>
    </row>
    <row r="40" spans="1:12" s="96" customFormat="1" ht="174" customHeight="1" hidden="1">
      <c r="A40" s="83"/>
      <c r="B40" s="98" t="s">
        <v>476</v>
      </c>
      <c r="C40" s="83" t="s">
        <v>287</v>
      </c>
      <c r="D40" s="83" t="s">
        <v>59</v>
      </c>
      <c r="E40" s="83" t="s">
        <v>60</v>
      </c>
      <c r="F40" s="83" t="s">
        <v>69</v>
      </c>
      <c r="G40" s="83" t="s">
        <v>89</v>
      </c>
      <c r="H40" s="83" t="s">
        <v>89</v>
      </c>
      <c r="I40" s="83" t="s">
        <v>434</v>
      </c>
      <c r="J40" s="83" t="s">
        <v>240</v>
      </c>
      <c r="K40" s="104">
        <f t="shared" si="3"/>
        <v>0</v>
      </c>
      <c r="L40" s="104">
        <f t="shared" si="3"/>
        <v>0</v>
      </c>
    </row>
    <row r="41" spans="1:12" s="96" customFormat="1" ht="165.75" customHeight="1" hidden="1">
      <c r="A41" s="83"/>
      <c r="B41" s="98" t="s">
        <v>477</v>
      </c>
      <c r="C41" s="83" t="s">
        <v>287</v>
      </c>
      <c r="D41" s="83" t="s">
        <v>59</v>
      </c>
      <c r="E41" s="83" t="s">
        <v>60</v>
      </c>
      <c r="F41" s="83" t="s">
        <v>69</v>
      </c>
      <c r="G41" s="83" t="s">
        <v>89</v>
      </c>
      <c r="H41" s="83" t="s">
        <v>69</v>
      </c>
      <c r="I41" s="83" t="s">
        <v>434</v>
      </c>
      <c r="J41" s="83" t="s">
        <v>443</v>
      </c>
      <c r="K41" s="105">
        <v>0</v>
      </c>
      <c r="L41" s="105">
        <v>0</v>
      </c>
    </row>
    <row r="42" spans="1:13" s="96" customFormat="1" ht="57.75" customHeight="1">
      <c r="A42" s="83"/>
      <c r="B42" s="106" t="s">
        <v>475</v>
      </c>
      <c r="C42" s="93" t="s">
        <v>287</v>
      </c>
      <c r="D42" s="93" t="s">
        <v>59</v>
      </c>
      <c r="E42" s="93" t="s">
        <v>89</v>
      </c>
      <c r="F42" s="93" t="s">
        <v>89</v>
      </c>
      <c r="G42" s="93" t="s">
        <v>89</v>
      </c>
      <c r="H42" s="93" t="s">
        <v>89</v>
      </c>
      <c r="I42" s="93" t="s">
        <v>434</v>
      </c>
      <c r="J42" s="93" t="s">
        <v>435</v>
      </c>
      <c r="K42" s="94">
        <f>K14+K29+K38+K19+K24</f>
        <v>73151108.27999973</v>
      </c>
      <c r="L42" s="94">
        <f>L14+L29+L38+L19+L24</f>
        <v>13000000</v>
      </c>
      <c r="M42" s="107"/>
    </row>
    <row r="43" spans="3:13" s="96" customFormat="1" ht="15.75">
      <c r="C43" s="108"/>
      <c r="D43" s="108"/>
      <c r="E43" s="108"/>
      <c r="F43" s="108"/>
      <c r="G43" s="108"/>
      <c r="H43" s="108"/>
      <c r="I43" s="108"/>
      <c r="J43" s="108"/>
      <c r="K43" s="109"/>
      <c r="L43" s="109"/>
      <c r="M43" s="97"/>
    </row>
    <row r="44" spans="3:12" ht="15.75">
      <c r="C44" s="110"/>
      <c r="D44" s="110"/>
      <c r="E44" s="110"/>
      <c r="F44" s="110"/>
      <c r="G44" s="110"/>
      <c r="H44" s="110"/>
      <c r="I44" s="110"/>
      <c r="J44" s="110"/>
      <c r="K44" s="111"/>
      <c r="L44" s="111"/>
    </row>
    <row r="45" spans="3:12" ht="15.75">
      <c r="C45" s="110"/>
      <c r="D45" s="110"/>
      <c r="E45" s="110"/>
      <c r="F45" s="110"/>
      <c r="G45" s="110"/>
      <c r="H45" s="110"/>
      <c r="I45" s="110"/>
      <c r="J45" s="110"/>
      <c r="K45" s="112"/>
      <c r="L45" s="112"/>
    </row>
    <row r="46" spans="3:12" ht="15.75">
      <c r="C46" s="110"/>
      <c r="D46" s="110"/>
      <c r="E46" s="110"/>
      <c r="F46" s="110"/>
      <c r="G46" s="110"/>
      <c r="H46" s="110"/>
      <c r="I46" s="110"/>
      <c r="J46" s="110"/>
      <c r="K46" s="112"/>
      <c r="L46" s="112"/>
    </row>
    <row r="47" spans="3:12" ht="15.75">
      <c r="C47" s="110"/>
      <c r="D47" s="110"/>
      <c r="E47" s="110"/>
      <c r="F47" s="110"/>
      <c r="G47" s="110"/>
      <c r="H47" s="110"/>
      <c r="I47" s="110"/>
      <c r="J47" s="110"/>
      <c r="K47" s="112"/>
      <c r="L47" s="112"/>
    </row>
    <row r="48" spans="3:12" ht="15.75">
      <c r="C48" s="110"/>
      <c r="D48" s="110"/>
      <c r="E48" s="110"/>
      <c r="F48" s="110"/>
      <c r="G48" s="110"/>
      <c r="H48" s="110"/>
      <c r="I48" s="110"/>
      <c r="J48" s="110"/>
      <c r="K48" s="112"/>
      <c r="L48" s="113"/>
    </row>
    <row r="49" spans="3:12" ht="15.75">
      <c r="C49" s="113"/>
      <c r="D49" s="113"/>
      <c r="E49" s="113"/>
      <c r="F49" s="113"/>
      <c r="G49" s="113"/>
      <c r="H49" s="113"/>
      <c r="I49" s="113"/>
      <c r="J49" s="110"/>
      <c r="K49" s="112"/>
      <c r="L49" s="112"/>
    </row>
    <row r="50" spans="3:12" ht="15.75">
      <c r="C50" s="113"/>
      <c r="D50" s="113"/>
      <c r="E50" s="113"/>
      <c r="F50" s="113"/>
      <c r="G50" s="113"/>
      <c r="H50" s="113"/>
      <c r="I50" s="113"/>
      <c r="J50" s="110"/>
      <c r="K50" s="113"/>
      <c r="L50" s="113"/>
    </row>
    <row r="51" spans="3:12" ht="15.75">
      <c r="C51" s="113"/>
      <c r="D51" s="113"/>
      <c r="E51" s="113"/>
      <c r="F51" s="113"/>
      <c r="G51" s="113"/>
      <c r="H51" s="113"/>
      <c r="I51" s="113"/>
      <c r="J51" s="110"/>
      <c r="K51" s="112"/>
      <c r="L51" s="112"/>
    </row>
    <row r="52" spans="3:12" ht="15.75">
      <c r="C52" s="113"/>
      <c r="D52" s="113"/>
      <c r="E52" s="113"/>
      <c r="F52" s="113"/>
      <c r="G52" s="113"/>
      <c r="H52" s="113"/>
      <c r="I52" s="113"/>
      <c r="J52" s="110"/>
      <c r="K52" s="112"/>
      <c r="L52" s="112"/>
    </row>
    <row r="53" spans="3:12" ht="15.75">
      <c r="C53" s="113"/>
      <c r="D53" s="113"/>
      <c r="E53" s="113"/>
      <c r="F53" s="113"/>
      <c r="G53" s="113"/>
      <c r="H53" s="113"/>
      <c r="I53" s="113"/>
      <c r="J53" s="110"/>
      <c r="K53" s="113"/>
      <c r="L53" s="113"/>
    </row>
    <row r="54" spans="3:12" ht="15.75">
      <c r="C54" s="113"/>
      <c r="D54" s="113"/>
      <c r="E54" s="113"/>
      <c r="F54" s="113"/>
      <c r="G54" s="113"/>
      <c r="H54" s="113"/>
      <c r="I54" s="113"/>
      <c r="J54" s="110"/>
      <c r="K54" s="113"/>
      <c r="L54" s="113"/>
    </row>
    <row r="55" spans="3:12" ht="15.75">
      <c r="C55" s="113"/>
      <c r="D55" s="113"/>
      <c r="E55" s="113"/>
      <c r="F55" s="113"/>
      <c r="G55" s="113"/>
      <c r="H55" s="113"/>
      <c r="I55" s="113"/>
      <c r="J55" s="110"/>
      <c r="K55" s="113"/>
      <c r="L55" s="113"/>
    </row>
    <row r="56" spans="3:12" ht="15.75">
      <c r="C56" s="113"/>
      <c r="D56" s="113"/>
      <c r="E56" s="113"/>
      <c r="F56" s="113"/>
      <c r="G56" s="113"/>
      <c r="H56" s="113"/>
      <c r="I56" s="113"/>
      <c r="J56" s="110"/>
      <c r="K56" s="113"/>
      <c r="L56" s="113"/>
    </row>
    <row r="57" spans="3:12" ht="15.75">
      <c r="C57" s="113"/>
      <c r="D57" s="113"/>
      <c r="E57" s="113"/>
      <c r="F57" s="113"/>
      <c r="G57" s="113"/>
      <c r="H57" s="113"/>
      <c r="I57" s="113"/>
      <c r="J57" s="110"/>
      <c r="K57" s="113"/>
      <c r="L57" s="113"/>
    </row>
    <row r="58" spans="3:12" ht="15.75">
      <c r="C58" s="113"/>
      <c r="D58" s="113"/>
      <c r="E58" s="113"/>
      <c r="F58" s="113"/>
      <c r="G58" s="113"/>
      <c r="H58" s="113"/>
      <c r="I58" s="113"/>
      <c r="J58" s="110"/>
      <c r="K58" s="113"/>
      <c r="L58" s="113"/>
    </row>
    <row r="59" spans="3:12" ht="15.75">
      <c r="C59" s="113"/>
      <c r="D59" s="113"/>
      <c r="E59" s="113"/>
      <c r="F59" s="113"/>
      <c r="G59" s="113"/>
      <c r="H59" s="113"/>
      <c r="I59" s="113"/>
      <c r="J59" s="110"/>
      <c r="K59" s="113"/>
      <c r="L59" s="113"/>
    </row>
    <row r="60" spans="3:12" ht="15.75">
      <c r="C60" s="113"/>
      <c r="D60" s="113"/>
      <c r="E60" s="113"/>
      <c r="F60" s="113"/>
      <c r="G60" s="113"/>
      <c r="H60" s="113"/>
      <c r="I60" s="113"/>
      <c r="J60" s="110"/>
      <c r="K60" s="113"/>
      <c r="L60" s="113"/>
    </row>
    <row r="61" spans="3:12" ht="15.75">
      <c r="C61" s="113"/>
      <c r="D61" s="113"/>
      <c r="E61" s="113"/>
      <c r="F61" s="113"/>
      <c r="G61" s="113"/>
      <c r="H61" s="113"/>
      <c r="I61" s="113"/>
      <c r="J61" s="110"/>
      <c r="K61" s="113"/>
      <c r="L61" s="113"/>
    </row>
    <row r="62" spans="3:12" ht="15.75">
      <c r="C62" s="113"/>
      <c r="D62" s="113"/>
      <c r="E62" s="113"/>
      <c r="F62" s="113"/>
      <c r="G62" s="113"/>
      <c r="H62" s="113"/>
      <c r="I62" s="113"/>
      <c r="J62" s="110"/>
      <c r="K62" s="113"/>
      <c r="L62" s="113"/>
    </row>
    <row r="63" spans="3:12" ht="15.75">
      <c r="C63" s="113"/>
      <c r="D63" s="113"/>
      <c r="E63" s="113"/>
      <c r="F63" s="113"/>
      <c r="G63" s="113"/>
      <c r="H63" s="113"/>
      <c r="I63" s="113"/>
      <c r="J63" s="110"/>
      <c r="K63" s="113"/>
      <c r="L63" s="113"/>
    </row>
    <row r="64" spans="3:12" ht="15.75">
      <c r="C64" s="113"/>
      <c r="D64" s="113"/>
      <c r="E64" s="113"/>
      <c r="F64" s="113"/>
      <c r="G64" s="113"/>
      <c r="H64" s="113"/>
      <c r="I64" s="113"/>
      <c r="J64" s="110"/>
      <c r="K64" s="113"/>
      <c r="L64" s="113"/>
    </row>
    <row r="65" spans="3:12" ht="15.75">
      <c r="C65" s="113"/>
      <c r="D65" s="113"/>
      <c r="E65" s="113"/>
      <c r="F65" s="113"/>
      <c r="G65" s="113"/>
      <c r="H65" s="113"/>
      <c r="I65" s="113"/>
      <c r="J65" s="110"/>
      <c r="K65" s="113"/>
      <c r="L65" s="113"/>
    </row>
    <row r="66" spans="3:12" ht="15.75">
      <c r="C66" s="113"/>
      <c r="D66" s="113"/>
      <c r="E66" s="113"/>
      <c r="F66" s="113"/>
      <c r="G66" s="113"/>
      <c r="H66" s="113"/>
      <c r="I66" s="113"/>
      <c r="J66" s="110"/>
      <c r="K66" s="113"/>
      <c r="L66" s="113"/>
    </row>
    <row r="67" spans="3:12" ht="15.75">
      <c r="C67" s="113"/>
      <c r="D67" s="113"/>
      <c r="E67" s="113"/>
      <c r="F67" s="113"/>
      <c r="G67" s="113"/>
      <c r="H67" s="113"/>
      <c r="I67" s="113"/>
      <c r="J67" s="110"/>
      <c r="K67" s="113"/>
      <c r="L67" s="113"/>
    </row>
    <row r="68" spans="3:12" ht="15.75">
      <c r="C68" s="113"/>
      <c r="D68" s="113"/>
      <c r="E68" s="113"/>
      <c r="F68" s="113"/>
      <c r="G68" s="113"/>
      <c r="H68" s="113"/>
      <c r="I68" s="113"/>
      <c r="J68" s="110"/>
      <c r="K68" s="113"/>
      <c r="L68" s="113"/>
    </row>
    <row r="69" spans="3:12" ht="15.75">
      <c r="C69" s="113"/>
      <c r="D69" s="113"/>
      <c r="E69" s="113"/>
      <c r="F69" s="113"/>
      <c r="G69" s="113"/>
      <c r="H69" s="113"/>
      <c r="I69" s="113"/>
      <c r="J69" s="110"/>
      <c r="K69" s="113"/>
      <c r="L69" s="113"/>
    </row>
    <row r="70" spans="3:12" ht="15.75">
      <c r="C70" s="113"/>
      <c r="D70" s="113"/>
      <c r="E70" s="113"/>
      <c r="F70" s="113"/>
      <c r="G70" s="113"/>
      <c r="H70" s="113"/>
      <c r="I70" s="113"/>
      <c r="J70" s="110"/>
      <c r="K70" s="113"/>
      <c r="L70" s="113"/>
    </row>
    <row r="71" spans="3:12" ht="15.75">
      <c r="C71" s="113"/>
      <c r="D71" s="113"/>
      <c r="E71" s="113"/>
      <c r="F71" s="113"/>
      <c r="G71" s="113"/>
      <c r="H71" s="113"/>
      <c r="I71" s="113"/>
      <c r="J71" s="110"/>
      <c r="K71" s="113"/>
      <c r="L71" s="113"/>
    </row>
    <row r="72" spans="3:12" ht="15.75">
      <c r="C72" s="113"/>
      <c r="D72" s="113"/>
      <c r="E72" s="113"/>
      <c r="F72" s="113"/>
      <c r="G72" s="113"/>
      <c r="H72" s="113"/>
      <c r="I72" s="113"/>
      <c r="J72" s="110"/>
      <c r="K72" s="113"/>
      <c r="L72" s="113"/>
    </row>
    <row r="73" spans="3:12" ht="15.75">
      <c r="C73" s="113"/>
      <c r="D73" s="113"/>
      <c r="E73" s="113"/>
      <c r="F73" s="113"/>
      <c r="G73" s="113"/>
      <c r="H73" s="113"/>
      <c r="I73" s="113"/>
      <c r="J73" s="110"/>
      <c r="K73" s="113"/>
      <c r="L73" s="113"/>
    </row>
    <row r="74" spans="3:12" ht="15.75">
      <c r="C74" s="113"/>
      <c r="D74" s="113"/>
      <c r="E74" s="113"/>
      <c r="F74" s="113"/>
      <c r="G74" s="113"/>
      <c r="H74" s="113"/>
      <c r="I74" s="113"/>
      <c r="J74" s="110"/>
      <c r="K74" s="113"/>
      <c r="L74" s="113"/>
    </row>
    <row r="75" spans="3:12" ht="15.75">
      <c r="C75" s="113"/>
      <c r="D75" s="113"/>
      <c r="E75" s="113"/>
      <c r="F75" s="113"/>
      <c r="G75" s="113"/>
      <c r="H75" s="113"/>
      <c r="I75" s="113"/>
      <c r="J75" s="110"/>
      <c r="K75" s="113"/>
      <c r="L75" s="113"/>
    </row>
    <row r="76" spans="3:12" ht="15.75">
      <c r="C76" s="113"/>
      <c r="D76" s="113"/>
      <c r="E76" s="113"/>
      <c r="F76" s="113"/>
      <c r="G76" s="113"/>
      <c r="H76" s="113"/>
      <c r="I76" s="113"/>
      <c r="J76" s="110"/>
      <c r="K76" s="113"/>
      <c r="L76" s="113"/>
    </row>
    <row r="77" spans="3:12" ht="15.75">
      <c r="C77" s="113"/>
      <c r="D77" s="113"/>
      <c r="E77" s="113"/>
      <c r="F77" s="113"/>
      <c r="G77" s="113"/>
      <c r="H77" s="113"/>
      <c r="I77" s="113"/>
      <c r="J77" s="110"/>
      <c r="K77" s="113"/>
      <c r="L77" s="113"/>
    </row>
    <row r="78" spans="3:12" ht="15.75">
      <c r="C78" s="113"/>
      <c r="D78" s="113"/>
      <c r="E78" s="113"/>
      <c r="F78" s="113"/>
      <c r="G78" s="113"/>
      <c r="H78" s="113"/>
      <c r="I78" s="113"/>
      <c r="J78" s="110"/>
      <c r="K78" s="113"/>
      <c r="L78" s="113"/>
    </row>
    <row r="79" spans="3:12" ht="15.75">
      <c r="C79" s="113"/>
      <c r="D79" s="113"/>
      <c r="E79" s="113"/>
      <c r="F79" s="113"/>
      <c r="G79" s="113"/>
      <c r="H79" s="113"/>
      <c r="I79" s="113"/>
      <c r="J79" s="110"/>
      <c r="K79" s="113"/>
      <c r="L79" s="113"/>
    </row>
    <row r="80" spans="3:12" ht="15.75">
      <c r="C80" s="113"/>
      <c r="D80" s="113"/>
      <c r="E80" s="113"/>
      <c r="F80" s="113"/>
      <c r="G80" s="113"/>
      <c r="H80" s="113"/>
      <c r="I80" s="113"/>
      <c r="J80" s="110"/>
      <c r="K80" s="113"/>
      <c r="L80" s="113"/>
    </row>
    <row r="81" spans="3:12" ht="15.75">
      <c r="C81" s="113"/>
      <c r="D81" s="113"/>
      <c r="E81" s="113"/>
      <c r="F81" s="113"/>
      <c r="G81" s="113"/>
      <c r="H81" s="113"/>
      <c r="I81" s="113"/>
      <c r="J81" s="110"/>
      <c r="K81" s="113"/>
      <c r="L81" s="113"/>
    </row>
    <row r="82" spans="3:12" ht="15.75">
      <c r="C82" s="113"/>
      <c r="D82" s="113"/>
      <c r="E82" s="113"/>
      <c r="F82" s="113"/>
      <c r="G82" s="113"/>
      <c r="H82" s="113"/>
      <c r="I82" s="113"/>
      <c r="J82" s="110"/>
      <c r="K82" s="113"/>
      <c r="L82" s="113"/>
    </row>
    <row r="83" spans="3:12" ht="15.75">
      <c r="C83" s="113"/>
      <c r="D83" s="113"/>
      <c r="E83" s="113"/>
      <c r="F83" s="113"/>
      <c r="G83" s="113"/>
      <c r="H83" s="113"/>
      <c r="I83" s="113"/>
      <c r="J83" s="110"/>
      <c r="K83" s="113"/>
      <c r="L83" s="113"/>
    </row>
    <row r="84" spans="3:12" ht="15.75">
      <c r="C84" s="113"/>
      <c r="D84" s="113"/>
      <c r="E84" s="113"/>
      <c r="F84" s="113"/>
      <c r="G84" s="113"/>
      <c r="H84" s="113"/>
      <c r="I84" s="113"/>
      <c r="J84" s="110"/>
      <c r="K84" s="113"/>
      <c r="L84" s="113"/>
    </row>
    <row r="85" spans="3:12" ht="15.75">
      <c r="C85" s="113"/>
      <c r="D85" s="113"/>
      <c r="E85" s="113"/>
      <c r="F85" s="113"/>
      <c r="G85" s="113"/>
      <c r="H85" s="113"/>
      <c r="I85" s="113"/>
      <c r="J85" s="110"/>
      <c r="K85" s="113"/>
      <c r="L85" s="113"/>
    </row>
    <row r="86" spans="3:12" ht="15.75">
      <c r="C86" s="113"/>
      <c r="D86" s="113"/>
      <c r="E86" s="113"/>
      <c r="F86" s="113"/>
      <c r="G86" s="113"/>
      <c r="H86" s="113"/>
      <c r="I86" s="113"/>
      <c r="J86" s="110"/>
      <c r="K86" s="113"/>
      <c r="L86" s="113"/>
    </row>
    <row r="87" spans="3:12" ht="15.75">
      <c r="C87" s="113"/>
      <c r="D87" s="113"/>
      <c r="E87" s="113"/>
      <c r="F87" s="113"/>
      <c r="G87" s="113"/>
      <c r="H87" s="113"/>
      <c r="I87" s="113"/>
      <c r="J87" s="110"/>
      <c r="K87" s="113"/>
      <c r="L87" s="113"/>
    </row>
    <row r="88" spans="3:12" ht="15.75">
      <c r="C88" s="113"/>
      <c r="D88" s="113"/>
      <c r="E88" s="113"/>
      <c r="F88" s="113"/>
      <c r="G88" s="113"/>
      <c r="H88" s="113"/>
      <c r="I88" s="113"/>
      <c r="J88" s="110"/>
      <c r="K88" s="113"/>
      <c r="L88" s="113"/>
    </row>
    <row r="89" spans="3:12" ht="15.75">
      <c r="C89" s="113"/>
      <c r="D89" s="113"/>
      <c r="E89" s="113"/>
      <c r="F89" s="113"/>
      <c r="G89" s="113"/>
      <c r="H89" s="113"/>
      <c r="I89" s="113"/>
      <c r="J89" s="110"/>
      <c r="K89" s="113"/>
      <c r="L89" s="113"/>
    </row>
    <row r="90" spans="3:12" ht="15.75">
      <c r="C90" s="113"/>
      <c r="D90" s="113"/>
      <c r="E90" s="113"/>
      <c r="F90" s="113"/>
      <c r="G90" s="113"/>
      <c r="H90" s="113"/>
      <c r="I90" s="113"/>
      <c r="J90" s="110"/>
      <c r="K90" s="113"/>
      <c r="L90" s="113"/>
    </row>
    <row r="91" spans="3:12" ht="15.75">
      <c r="C91" s="113"/>
      <c r="D91" s="113"/>
      <c r="E91" s="113"/>
      <c r="F91" s="113"/>
      <c r="G91" s="113"/>
      <c r="H91" s="113"/>
      <c r="I91" s="113"/>
      <c r="J91" s="110"/>
      <c r="K91" s="113"/>
      <c r="L91" s="113"/>
    </row>
    <row r="92" spans="3:12" ht="15.75">
      <c r="C92" s="113"/>
      <c r="D92" s="113"/>
      <c r="E92" s="113"/>
      <c r="F92" s="113"/>
      <c r="G92" s="113"/>
      <c r="H92" s="113"/>
      <c r="I92" s="113"/>
      <c r="J92" s="110"/>
      <c r="K92" s="113"/>
      <c r="L92" s="113"/>
    </row>
    <row r="93" spans="3:12" ht="15.75">
      <c r="C93" s="113"/>
      <c r="D93" s="113"/>
      <c r="E93" s="113"/>
      <c r="F93" s="113"/>
      <c r="G93" s="113"/>
      <c r="H93" s="113"/>
      <c r="I93" s="113"/>
      <c r="J93" s="110"/>
      <c r="K93" s="113"/>
      <c r="L93" s="113"/>
    </row>
    <row r="94" spans="3:12" ht="15.75">
      <c r="C94" s="113"/>
      <c r="D94" s="113"/>
      <c r="E94" s="113"/>
      <c r="F94" s="113"/>
      <c r="G94" s="113"/>
      <c r="H94" s="113"/>
      <c r="I94" s="113"/>
      <c r="J94" s="110"/>
      <c r="K94" s="113"/>
      <c r="L94" s="113"/>
    </row>
    <row r="95" spans="3:12" ht="15.75">
      <c r="C95" s="113"/>
      <c r="D95" s="113"/>
      <c r="E95" s="113"/>
      <c r="F95" s="113"/>
      <c r="G95" s="113"/>
      <c r="H95" s="113"/>
      <c r="I95" s="113"/>
      <c r="J95" s="110"/>
      <c r="K95" s="113"/>
      <c r="L95" s="113"/>
    </row>
    <row r="96" spans="3:12" ht="15.75">
      <c r="C96" s="113"/>
      <c r="D96" s="113"/>
      <c r="E96" s="113"/>
      <c r="F96" s="113"/>
      <c r="G96" s="113"/>
      <c r="H96" s="113"/>
      <c r="I96" s="113"/>
      <c r="J96" s="110"/>
      <c r="K96" s="113"/>
      <c r="L96" s="113"/>
    </row>
    <row r="97" spans="3:12" ht="15.75">
      <c r="C97" s="113"/>
      <c r="D97" s="113"/>
      <c r="E97" s="113"/>
      <c r="F97" s="113"/>
      <c r="G97" s="113"/>
      <c r="H97" s="113"/>
      <c r="I97" s="113"/>
      <c r="J97" s="110"/>
      <c r="K97" s="113"/>
      <c r="L97" s="113"/>
    </row>
    <row r="98" spans="3:12" ht="15.75">
      <c r="C98" s="113"/>
      <c r="D98" s="113"/>
      <c r="E98" s="113"/>
      <c r="F98" s="113"/>
      <c r="G98" s="113"/>
      <c r="H98" s="113"/>
      <c r="I98" s="113"/>
      <c r="J98" s="110"/>
      <c r="K98" s="113"/>
      <c r="L98" s="113"/>
    </row>
    <row r="99" spans="3:12" ht="15.75">
      <c r="C99" s="113"/>
      <c r="D99" s="113"/>
      <c r="E99" s="113"/>
      <c r="F99" s="113"/>
      <c r="G99" s="113"/>
      <c r="H99" s="113"/>
      <c r="I99" s="113"/>
      <c r="J99" s="110"/>
      <c r="K99" s="113"/>
      <c r="L99" s="113"/>
    </row>
    <row r="100" spans="3:12" ht="15.75">
      <c r="C100" s="113"/>
      <c r="D100" s="113"/>
      <c r="E100" s="113"/>
      <c r="F100" s="113"/>
      <c r="G100" s="113"/>
      <c r="H100" s="113"/>
      <c r="I100" s="113"/>
      <c r="J100" s="110"/>
      <c r="K100" s="113"/>
      <c r="L100" s="113"/>
    </row>
    <row r="101" spans="3:12" ht="15.75">
      <c r="C101" s="113"/>
      <c r="D101" s="113"/>
      <c r="E101" s="113"/>
      <c r="F101" s="113"/>
      <c r="G101" s="113"/>
      <c r="H101" s="113"/>
      <c r="I101" s="113"/>
      <c r="J101" s="110"/>
      <c r="K101" s="113"/>
      <c r="L101" s="113"/>
    </row>
    <row r="102" spans="3:12" ht="15.75">
      <c r="C102" s="113"/>
      <c r="D102" s="113"/>
      <c r="E102" s="113"/>
      <c r="F102" s="113"/>
      <c r="G102" s="113"/>
      <c r="H102" s="113"/>
      <c r="I102" s="113"/>
      <c r="J102" s="110"/>
      <c r="K102" s="113"/>
      <c r="L102" s="113"/>
    </row>
    <row r="103" spans="3:12" ht="15.75">
      <c r="C103" s="113"/>
      <c r="D103" s="113"/>
      <c r="E103" s="113"/>
      <c r="F103" s="113"/>
      <c r="G103" s="113"/>
      <c r="H103" s="113"/>
      <c r="I103" s="113"/>
      <c r="J103" s="110"/>
      <c r="K103" s="113"/>
      <c r="L103" s="113"/>
    </row>
    <row r="104" spans="3:12" ht="15.75">
      <c r="C104" s="113"/>
      <c r="D104" s="113"/>
      <c r="E104" s="113"/>
      <c r="F104" s="113"/>
      <c r="G104" s="113"/>
      <c r="H104" s="113"/>
      <c r="I104" s="113"/>
      <c r="J104" s="110"/>
      <c r="K104" s="113"/>
      <c r="L104" s="113"/>
    </row>
    <row r="105" spans="3:12" ht="15.75">
      <c r="C105" s="113"/>
      <c r="D105" s="113"/>
      <c r="E105" s="113"/>
      <c r="F105" s="113"/>
      <c r="G105" s="113"/>
      <c r="H105" s="113"/>
      <c r="I105" s="113"/>
      <c r="J105" s="110"/>
      <c r="K105" s="113"/>
      <c r="L105" s="113"/>
    </row>
    <row r="106" spans="3:12" ht="15.75">
      <c r="C106" s="113"/>
      <c r="D106" s="113"/>
      <c r="E106" s="113"/>
      <c r="F106" s="113"/>
      <c r="G106" s="113"/>
      <c r="H106" s="113"/>
      <c r="I106" s="113"/>
      <c r="J106" s="110"/>
      <c r="K106" s="113"/>
      <c r="L106" s="113"/>
    </row>
    <row r="107" spans="3:12" ht="15.75">
      <c r="C107" s="113"/>
      <c r="D107" s="113"/>
      <c r="E107" s="113"/>
      <c r="F107" s="113"/>
      <c r="G107" s="113"/>
      <c r="H107" s="113"/>
      <c r="I107" s="113"/>
      <c r="J107" s="110"/>
      <c r="K107" s="113"/>
      <c r="L107" s="113"/>
    </row>
    <row r="108" spans="3:12" ht="15.75">
      <c r="C108" s="113"/>
      <c r="D108" s="113"/>
      <c r="E108" s="113"/>
      <c r="F108" s="113"/>
      <c r="G108" s="113"/>
      <c r="H108" s="113"/>
      <c r="I108" s="113"/>
      <c r="J108" s="110"/>
      <c r="K108" s="113"/>
      <c r="L108" s="113"/>
    </row>
    <row r="109" spans="3:12" ht="15.75">
      <c r="C109" s="113"/>
      <c r="D109" s="113"/>
      <c r="E109" s="113"/>
      <c r="F109" s="113"/>
      <c r="G109" s="113"/>
      <c r="H109" s="113"/>
      <c r="I109" s="113"/>
      <c r="J109" s="110"/>
      <c r="K109" s="113"/>
      <c r="L109" s="113"/>
    </row>
    <row r="110" spans="3:12" ht="15.75">
      <c r="C110" s="113"/>
      <c r="D110" s="113"/>
      <c r="E110" s="113"/>
      <c r="F110" s="113"/>
      <c r="G110" s="113"/>
      <c r="H110" s="113"/>
      <c r="I110" s="113"/>
      <c r="J110" s="110"/>
      <c r="K110" s="113"/>
      <c r="L110" s="113"/>
    </row>
    <row r="111" spans="3:12" ht="15.75">
      <c r="C111" s="113"/>
      <c r="D111" s="113"/>
      <c r="E111" s="113"/>
      <c r="F111" s="113"/>
      <c r="G111" s="113"/>
      <c r="H111" s="113"/>
      <c r="I111" s="113"/>
      <c r="J111" s="110"/>
      <c r="K111" s="113"/>
      <c r="L111" s="113"/>
    </row>
    <row r="112" spans="3:12" ht="15.75">
      <c r="C112" s="113"/>
      <c r="D112" s="113"/>
      <c r="E112" s="113"/>
      <c r="F112" s="113"/>
      <c r="G112" s="113"/>
      <c r="H112" s="113"/>
      <c r="I112" s="113"/>
      <c r="J112" s="110"/>
      <c r="K112" s="113"/>
      <c r="L112" s="113"/>
    </row>
    <row r="113" spans="3:12" ht="15.75">
      <c r="C113" s="113"/>
      <c r="D113" s="113"/>
      <c r="E113" s="113"/>
      <c r="F113" s="113"/>
      <c r="G113" s="113"/>
      <c r="H113" s="113"/>
      <c r="I113" s="113"/>
      <c r="J113" s="110"/>
      <c r="K113" s="113"/>
      <c r="L113" s="113"/>
    </row>
    <row r="114" spans="3:12" ht="15.75">
      <c r="C114" s="113"/>
      <c r="D114" s="113"/>
      <c r="E114" s="113"/>
      <c r="F114" s="113"/>
      <c r="G114" s="113"/>
      <c r="H114" s="113"/>
      <c r="I114" s="113"/>
      <c r="J114" s="110"/>
      <c r="K114" s="113"/>
      <c r="L114" s="113"/>
    </row>
    <row r="115" spans="3:12" ht="15.75">
      <c r="C115" s="113"/>
      <c r="D115" s="113"/>
      <c r="E115" s="113"/>
      <c r="F115" s="113"/>
      <c r="G115" s="113"/>
      <c r="H115" s="113"/>
      <c r="I115" s="113"/>
      <c r="J115" s="110"/>
      <c r="K115" s="113"/>
      <c r="L115" s="113"/>
    </row>
    <row r="116" spans="3:12" ht="15.75">
      <c r="C116" s="113"/>
      <c r="D116" s="113"/>
      <c r="E116" s="113"/>
      <c r="F116" s="113"/>
      <c r="G116" s="113"/>
      <c r="H116" s="113"/>
      <c r="I116" s="113"/>
      <c r="J116" s="110"/>
      <c r="K116" s="113"/>
      <c r="L116" s="113"/>
    </row>
    <row r="117" spans="3:12" ht="15.75">
      <c r="C117" s="113"/>
      <c r="D117" s="113"/>
      <c r="E117" s="113"/>
      <c r="F117" s="113"/>
      <c r="G117" s="113"/>
      <c r="H117" s="113"/>
      <c r="I117" s="113"/>
      <c r="J117" s="110"/>
      <c r="K117" s="113"/>
      <c r="L117" s="113"/>
    </row>
    <row r="118" spans="3:12" ht="15.75">
      <c r="C118" s="113"/>
      <c r="D118" s="113"/>
      <c r="E118" s="113"/>
      <c r="F118" s="113"/>
      <c r="G118" s="113"/>
      <c r="H118" s="113"/>
      <c r="I118" s="113"/>
      <c r="J118" s="110"/>
      <c r="K118" s="113"/>
      <c r="L118" s="113"/>
    </row>
    <row r="119" spans="3:12" ht="15.75">
      <c r="C119" s="113"/>
      <c r="D119" s="113"/>
      <c r="E119" s="113"/>
      <c r="F119" s="113"/>
      <c r="G119" s="113"/>
      <c r="H119" s="113"/>
      <c r="I119" s="113"/>
      <c r="J119" s="110"/>
      <c r="K119" s="113"/>
      <c r="L119" s="113"/>
    </row>
    <row r="120" spans="3:12" ht="15.75">
      <c r="C120" s="113"/>
      <c r="D120" s="113"/>
      <c r="E120" s="113"/>
      <c r="F120" s="113"/>
      <c r="G120" s="113"/>
      <c r="H120" s="113"/>
      <c r="I120" s="113"/>
      <c r="J120" s="110"/>
      <c r="K120" s="113"/>
      <c r="L120" s="113"/>
    </row>
    <row r="121" spans="3:12" ht="15.75">
      <c r="C121" s="113"/>
      <c r="D121" s="113"/>
      <c r="E121" s="113"/>
      <c r="F121" s="113"/>
      <c r="G121" s="113"/>
      <c r="H121" s="113"/>
      <c r="I121" s="113"/>
      <c r="J121" s="110"/>
      <c r="K121" s="113"/>
      <c r="L121" s="113"/>
    </row>
    <row r="122" spans="3:12" ht="15.75">
      <c r="C122" s="113"/>
      <c r="D122" s="113"/>
      <c r="E122" s="113"/>
      <c r="F122" s="113"/>
      <c r="G122" s="113"/>
      <c r="H122" s="113"/>
      <c r="I122" s="113"/>
      <c r="J122" s="110"/>
      <c r="K122" s="113"/>
      <c r="L122" s="113"/>
    </row>
    <row r="123" spans="3:12" ht="15.75">
      <c r="C123" s="113"/>
      <c r="D123" s="113"/>
      <c r="E123" s="113"/>
      <c r="F123" s="113"/>
      <c r="G123" s="113"/>
      <c r="H123" s="113"/>
      <c r="I123" s="113"/>
      <c r="J123" s="110"/>
      <c r="K123" s="113"/>
      <c r="L123" s="113"/>
    </row>
    <row r="124" spans="3:12" ht="15.75">
      <c r="C124" s="113"/>
      <c r="D124" s="113"/>
      <c r="E124" s="113"/>
      <c r="F124" s="113"/>
      <c r="G124" s="113"/>
      <c r="H124" s="113"/>
      <c r="I124" s="113"/>
      <c r="J124" s="110"/>
      <c r="K124" s="113"/>
      <c r="L124" s="113"/>
    </row>
    <row r="125" spans="3:12" ht="15.75">
      <c r="C125" s="113"/>
      <c r="D125" s="113"/>
      <c r="E125" s="113"/>
      <c r="F125" s="113"/>
      <c r="G125" s="113"/>
      <c r="H125" s="113"/>
      <c r="I125" s="113"/>
      <c r="J125" s="110"/>
      <c r="K125" s="113"/>
      <c r="L125" s="113"/>
    </row>
    <row r="126" spans="3:12" ht="15.75">
      <c r="C126" s="113"/>
      <c r="D126" s="113"/>
      <c r="E126" s="113"/>
      <c r="F126" s="113"/>
      <c r="G126" s="113"/>
      <c r="H126" s="113"/>
      <c r="I126" s="113"/>
      <c r="J126" s="110"/>
      <c r="K126" s="113"/>
      <c r="L126" s="113"/>
    </row>
    <row r="127" spans="3:12" ht="15.75">
      <c r="C127" s="113"/>
      <c r="D127" s="113"/>
      <c r="E127" s="113"/>
      <c r="F127" s="113"/>
      <c r="G127" s="113"/>
      <c r="H127" s="113"/>
      <c r="I127" s="113"/>
      <c r="J127" s="110"/>
      <c r="K127" s="113"/>
      <c r="L127" s="113"/>
    </row>
    <row r="128" spans="3:12" ht="15.75">
      <c r="C128" s="113"/>
      <c r="D128" s="113"/>
      <c r="E128" s="113"/>
      <c r="F128" s="113"/>
      <c r="G128" s="113"/>
      <c r="H128" s="113"/>
      <c r="I128" s="113"/>
      <c r="J128" s="110"/>
      <c r="K128" s="113"/>
      <c r="L128" s="113"/>
    </row>
    <row r="129" spans="3:12" ht="15.75">
      <c r="C129" s="113"/>
      <c r="D129" s="113"/>
      <c r="E129" s="113"/>
      <c r="F129" s="113"/>
      <c r="G129" s="113"/>
      <c r="H129" s="113"/>
      <c r="I129" s="113"/>
      <c r="J129" s="110"/>
      <c r="K129" s="113"/>
      <c r="L129" s="113"/>
    </row>
    <row r="130" spans="3:12" ht="15.75">
      <c r="C130" s="113"/>
      <c r="D130" s="113"/>
      <c r="E130" s="113"/>
      <c r="F130" s="113"/>
      <c r="G130" s="113"/>
      <c r="H130" s="113"/>
      <c r="I130" s="113"/>
      <c r="J130" s="110"/>
      <c r="K130" s="113"/>
      <c r="L130" s="113"/>
    </row>
    <row r="131" spans="3:12" ht="15.75">
      <c r="C131" s="113"/>
      <c r="D131" s="113"/>
      <c r="E131" s="113"/>
      <c r="F131" s="113"/>
      <c r="G131" s="113"/>
      <c r="H131" s="113"/>
      <c r="I131" s="113"/>
      <c r="J131" s="110"/>
      <c r="K131" s="113"/>
      <c r="L131" s="113"/>
    </row>
    <row r="132" spans="3:12" ht="15.75">
      <c r="C132" s="113"/>
      <c r="D132" s="113"/>
      <c r="E132" s="113"/>
      <c r="F132" s="113"/>
      <c r="G132" s="113"/>
      <c r="H132" s="113"/>
      <c r="I132" s="113"/>
      <c r="J132" s="110"/>
      <c r="K132" s="113"/>
      <c r="L132" s="113"/>
    </row>
    <row r="133" spans="3:12" ht="15.75">
      <c r="C133" s="113"/>
      <c r="D133" s="113"/>
      <c r="E133" s="113"/>
      <c r="F133" s="113"/>
      <c r="G133" s="113"/>
      <c r="H133" s="113"/>
      <c r="I133" s="113"/>
      <c r="J133" s="110"/>
      <c r="K133" s="113"/>
      <c r="L133" s="113"/>
    </row>
    <row r="134" spans="3:12" ht="15.75">
      <c r="C134" s="113"/>
      <c r="D134" s="113"/>
      <c r="E134" s="113"/>
      <c r="F134" s="113"/>
      <c r="G134" s="113"/>
      <c r="H134" s="113"/>
      <c r="I134" s="113"/>
      <c r="J134" s="110"/>
      <c r="K134" s="113"/>
      <c r="L134" s="113"/>
    </row>
    <row r="135" spans="3:12" ht="15.75">
      <c r="C135" s="113"/>
      <c r="D135" s="113"/>
      <c r="E135" s="113"/>
      <c r="F135" s="113"/>
      <c r="G135" s="113"/>
      <c r="H135" s="113"/>
      <c r="I135" s="113"/>
      <c r="J135" s="110"/>
      <c r="K135" s="113"/>
      <c r="L135" s="113"/>
    </row>
    <row r="136" spans="3:12" ht="15.75">
      <c r="C136" s="113"/>
      <c r="D136" s="113"/>
      <c r="E136" s="113"/>
      <c r="F136" s="113"/>
      <c r="G136" s="113"/>
      <c r="H136" s="113"/>
      <c r="I136" s="113"/>
      <c r="J136" s="110"/>
      <c r="K136" s="113"/>
      <c r="L136" s="113"/>
    </row>
    <row r="137" spans="3:12" ht="15.75">
      <c r="C137" s="113"/>
      <c r="D137" s="113"/>
      <c r="E137" s="113"/>
      <c r="F137" s="113"/>
      <c r="G137" s="113"/>
      <c r="H137" s="113"/>
      <c r="I137" s="113"/>
      <c r="J137" s="110"/>
      <c r="K137" s="113"/>
      <c r="L137" s="113"/>
    </row>
    <row r="138" spans="3:12" ht="15.75">
      <c r="C138" s="113"/>
      <c r="D138" s="113"/>
      <c r="E138" s="113"/>
      <c r="F138" s="113"/>
      <c r="G138" s="113"/>
      <c r="H138" s="113"/>
      <c r="I138" s="113"/>
      <c r="J138" s="110"/>
      <c r="K138" s="113"/>
      <c r="L138" s="113"/>
    </row>
    <row r="139" spans="3:12" ht="15.75">
      <c r="C139" s="113"/>
      <c r="D139" s="113"/>
      <c r="E139" s="113"/>
      <c r="F139" s="113"/>
      <c r="G139" s="113"/>
      <c r="H139" s="113"/>
      <c r="I139" s="113"/>
      <c r="J139" s="110"/>
      <c r="K139" s="113"/>
      <c r="L139" s="113"/>
    </row>
    <row r="140" spans="3:12" ht="15.75">
      <c r="C140" s="113"/>
      <c r="D140" s="113"/>
      <c r="E140" s="113"/>
      <c r="F140" s="113"/>
      <c r="G140" s="113"/>
      <c r="H140" s="113"/>
      <c r="I140" s="113"/>
      <c r="J140" s="110"/>
      <c r="K140" s="113"/>
      <c r="L140" s="113"/>
    </row>
    <row r="141" spans="3:12" ht="15.75">
      <c r="C141" s="113"/>
      <c r="D141" s="113"/>
      <c r="E141" s="113"/>
      <c r="F141" s="113"/>
      <c r="G141" s="113"/>
      <c r="H141" s="113"/>
      <c r="I141" s="113"/>
      <c r="J141" s="110"/>
      <c r="K141" s="113"/>
      <c r="L141" s="113"/>
    </row>
    <row r="142" spans="3:12" ht="15.75">
      <c r="C142" s="113"/>
      <c r="D142" s="113"/>
      <c r="E142" s="113"/>
      <c r="F142" s="113"/>
      <c r="G142" s="113"/>
      <c r="H142" s="113"/>
      <c r="I142" s="113"/>
      <c r="J142" s="110"/>
      <c r="K142" s="113"/>
      <c r="L142" s="113"/>
    </row>
    <row r="143" spans="3:12" ht="15.75">
      <c r="C143" s="113"/>
      <c r="D143" s="113"/>
      <c r="E143" s="113"/>
      <c r="F143" s="113"/>
      <c r="G143" s="113"/>
      <c r="H143" s="113"/>
      <c r="I143" s="113"/>
      <c r="J143" s="110"/>
      <c r="K143" s="113"/>
      <c r="L143" s="113"/>
    </row>
    <row r="144" spans="3:12" ht="15.75">
      <c r="C144" s="113"/>
      <c r="D144" s="113"/>
      <c r="E144" s="113"/>
      <c r="F144" s="113"/>
      <c r="G144" s="113"/>
      <c r="H144" s="113"/>
      <c r="I144" s="113"/>
      <c r="J144" s="110"/>
      <c r="K144" s="113"/>
      <c r="L144" s="113"/>
    </row>
    <row r="145" spans="3:12" ht="15.75">
      <c r="C145" s="113"/>
      <c r="D145" s="113"/>
      <c r="E145" s="113"/>
      <c r="F145" s="113"/>
      <c r="G145" s="113"/>
      <c r="H145" s="113"/>
      <c r="I145" s="113"/>
      <c r="J145" s="110"/>
      <c r="K145" s="113"/>
      <c r="L145" s="113"/>
    </row>
    <row r="146" spans="3:12" ht="15.75">
      <c r="C146" s="113"/>
      <c r="D146" s="113"/>
      <c r="E146" s="113"/>
      <c r="F146" s="113"/>
      <c r="G146" s="113"/>
      <c r="H146" s="113"/>
      <c r="I146" s="113"/>
      <c r="J146" s="110"/>
      <c r="K146" s="113"/>
      <c r="L146" s="113"/>
    </row>
    <row r="147" spans="3:12" ht="15.75">
      <c r="C147" s="113"/>
      <c r="D147" s="113"/>
      <c r="E147" s="113"/>
      <c r="F147" s="113"/>
      <c r="G147" s="113"/>
      <c r="H147" s="113"/>
      <c r="I147" s="113"/>
      <c r="J147" s="110"/>
      <c r="K147" s="113"/>
      <c r="L147" s="113"/>
    </row>
    <row r="148" spans="3:12" ht="15.75">
      <c r="C148" s="113"/>
      <c r="D148" s="113"/>
      <c r="E148" s="113"/>
      <c r="F148" s="113"/>
      <c r="G148" s="113"/>
      <c r="H148" s="113"/>
      <c r="I148" s="113"/>
      <c r="J148" s="110"/>
      <c r="K148" s="113"/>
      <c r="L148" s="113"/>
    </row>
    <row r="149" spans="3:12" ht="15.75">
      <c r="C149" s="113"/>
      <c r="D149" s="113"/>
      <c r="E149" s="113"/>
      <c r="F149" s="113"/>
      <c r="G149" s="113"/>
      <c r="H149" s="113"/>
      <c r="I149" s="113"/>
      <c r="J149" s="110"/>
      <c r="K149" s="113"/>
      <c r="L149" s="113"/>
    </row>
    <row r="150" spans="3:12" ht="15.75">
      <c r="C150" s="113"/>
      <c r="D150" s="113"/>
      <c r="E150" s="113"/>
      <c r="F150" s="113"/>
      <c r="G150" s="113"/>
      <c r="H150" s="113"/>
      <c r="I150" s="113"/>
      <c r="J150" s="110"/>
      <c r="K150" s="113"/>
      <c r="L150" s="113"/>
    </row>
    <row r="151" spans="3:12" ht="15.75">
      <c r="C151" s="113"/>
      <c r="D151" s="113"/>
      <c r="E151" s="113"/>
      <c r="F151" s="113"/>
      <c r="G151" s="113"/>
      <c r="H151" s="113"/>
      <c r="I151" s="113"/>
      <c r="J151" s="110"/>
      <c r="K151" s="113"/>
      <c r="L151" s="113"/>
    </row>
    <row r="152" spans="3:12" ht="15.75">
      <c r="C152" s="113"/>
      <c r="D152" s="113"/>
      <c r="E152" s="113"/>
      <c r="F152" s="113"/>
      <c r="G152" s="113"/>
      <c r="H152" s="113"/>
      <c r="I152" s="113"/>
      <c r="J152" s="110"/>
      <c r="K152" s="113"/>
      <c r="L152" s="113"/>
    </row>
    <row r="153" spans="3:12" ht="15.75">
      <c r="C153" s="113"/>
      <c r="D153" s="113"/>
      <c r="E153" s="113"/>
      <c r="F153" s="113"/>
      <c r="G153" s="113"/>
      <c r="H153" s="113"/>
      <c r="I153" s="113"/>
      <c r="J153" s="110"/>
      <c r="K153" s="113"/>
      <c r="L153" s="113"/>
    </row>
    <row r="154" spans="3:12" ht="15.75">
      <c r="C154" s="113"/>
      <c r="D154" s="113"/>
      <c r="E154" s="113"/>
      <c r="F154" s="113"/>
      <c r="G154" s="113"/>
      <c r="H154" s="113"/>
      <c r="I154" s="113"/>
      <c r="J154" s="110"/>
      <c r="K154" s="113"/>
      <c r="L154" s="113"/>
    </row>
    <row r="155" spans="3:12" ht="15.75">
      <c r="C155" s="113"/>
      <c r="D155" s="113"/>
      <c r="E155" s="113"/>
      <c r="F155" s="113"/>
      <c r="G155" s="113"/>
      <c r="H155" s="113"/>
      <c r="I155" s="113"/>
      <c r="J155" s="110"/>
      <c r="K155" s="113"/>
      <c r="L155" s="113"/>
    </row>
    <row r="156" spans="3:12" ht="15.75">
      <c r="C156" s="113"/>
      <c r="D156" s="113"/>
      <c r="E156" s="113"/>
      <c r="F156" s="113"/>
      <c r="G156" s="113"/>
      <c r="H156" s="113"/>
      <c r="I156" s="113"/>
      <c r="J156" s="110"/>
      <c r="K156" s="113"/>
      <c r="L156" s="113"/>
    </row>
    <row r="157" spans="3:12" ht="15.75">
      <c r="C157" s="113"/>
      <c r="D157" s="113"/>
      <c r="E157" s="113"/>
      <c r="F157" s="113"/>
      <c r="G157" s="113"/>
      <c r="H157" s="113"/>
      <c r="I157" s="113"/>
      <c r="J157" s="110"/>
      <c r="K157" s="113"/>
      <c r="L157" s="113"/>
    </row>
    <row r="158" spans="3:12" ht="15.75">
      <c r="C158" s="113"/>
      <c r="D158" s="113"/>
      <c r="E158" s="113"/>
      <c r="F158" s="113"/>
      <c r="G158" s="113"/>
      <c r="H158" s="113"/>
      <c r="I158" s="113"/>
      <c r="J158" s="110"/>
      <c r="K158" s="113"/>
      <c r="L158" s="113"/>
    </row>
    <row r="159" spans="3:12" ht="15.75">
      <c r="C159" s="113"/>
      <c r="D159" s="113"/>
      <c r="E159" s="113"/>
      <c r="F159" s="113"/>
      <c r="G159" s="113"/>
      <c r="H159" s="113"/>
      <c r="I159" s="113"/>
      <c r="J159" s="110"/>
      <c r="K159" s="113"/>
      <c r="L159" s="113"/>
    </row>
    <row r="160" spans="3:12" ht="15.75">
      <c r="C160" s="113"/>
      <c r="D160" s="113"/>
      <c r="E160" s="113"/>
      <c r="F160" s="113"/>
      <c r="G160" s="113"/>
      <c r="H160" s="113"/>
      <c r="I160" s="113"/>
      <c r="J160" s="110"/>
      <c r="K160" s="113"/>
      <c r="L160" s="113"/>
    </row>
    <row r="161" spans="3:12" ht="15.75">
      <c r="C161" s="113"/>
      <c r="D161" s="113"/>
      <c r="E161" s="113"/>
      <c r="F161" s="113"/>
      <c r="G161" s="113"/>
      <c r="H161" s="113"/>
      <c r="I161" s="113"/>
      <c r="J161" s="110"/>
      <c r="K161" s="113"/>
      <c r="L161" s="113"/>
    </row>
    <row r="162" spans="3:12" ht="15.75">
      <c r="C162" s="113"/>
      <c r="D162" s="113"/>
      <c r="E162" s="113"/>
      <c r="F162" s="113"/>
      <c r="G162" s="113"/>
      <c r="H162" s="113"/>
      <c r="I162" s="113"/>
      <c r="J162" s="110"/>
      <c r="K162" s="113"/>
      <c r="L162" s="113"/>
    </row>
    <row r="163" spans="3:12" ht="15.75">
      <c r="C163" s="113"/>
      <c r="D163" s="113"/>
      <c r="E163" s="113"/>
      <c r="F163" s="113"/>
      <c r="G163" s="113"/>
      <c r="H163" s="113"/>
      <c r="I163" s="113"/>
      <c r="J163" s="110"/>
      <c r="K163" s="113"/>
      <c r="L163" s="113"/>
    </row>
    <row r="164" spans="3:12" ht="15.75">
      <c r="C164" s="113"/>
      <c r="D164" s="113"/>
      <c r="E164" s="113"/>
      <c r="F164" s="113"/>
      <c r="G164" s="113"/>
      <c r="H164" s="113"/>
      <c r="I164" s="113"/>
      <c r="J164" s="110"/>
      <c r="K164" s="113"/>
      <c r="L164" s="113"/>
    </row>
    <row r="165" spans="3:12" ht="15.75">
      <c r="C165" s="113"/>
      <c r="D165" s="113"/>
      <c r="E165" s="113"/>
      <c r="F165" s="113"/>
      <c r="G165" s="113"/>
      <c r="H165" s="113"/>
      <c r="I165" s="113"/>
      <c r="J165" s="110"/>
      <c r="K165" s="113"/>
      <c r="L165" s="113"/>
    </row>
    <row r="166" spans="3:12" ht="15.75">
      <c r="C166" s="113"/>
      <c r="D166" s="113"/>
      <c r="E166" s="113"/>
      <c r="F166" s="113"/>
      <c r="G166" s="113"/>
      <c r="H166" s="113"/>
      <c r="I166" s="113"/>
      <c r="J166" s="110"/>
      <c r="K166" s="113"/>
      <c r="L166" s="113"/>
    </row>
    <row r="167" spans="3:12" ht="15.75">
      <c r="C167" s="113"/>
      <c r="D167" s="113"/>
      <c r="E167" s="113"/>
      <c r="F167" s="113"/>
      <c r="G167" s="113"/>
      <c r="H167" s="113"/>
      <c r="I167" s="113"/>
      <c r="J167" s="110"/>
      <c r="K167" s="113"/>
      <c r="L167" s="113"/>
    </row>
    <row r="168" spans="3:12" ht="15.75">
      <c r="C168" s="113"/>
      <c r="D168" s="113"/>
      <c r="E168" s="113"/>
      <c r="F168" s="113"/>
      <c r="G168" s="113"/>
      <c r="H168" s="113"/>
      <c r="I168" s="113"/>
      <c r="J168" s="110"/>
      <c r="K168" s="113"/>
      <c r="L168" s="113"/>
    </row>
    <row r="169" spans="3:12" ht="15.75">
      <c r="C169" s="113"/>
      <c r="D169" s="113"/>
      <c r="E169" s="113"/>
      <c r="F169" s="113"/>
      <c r="G169" s="113"/>
      <c r="H169" s="113"/>
      <c r="I169" s="113"/>
      <c r="J169" s="110"/>
      <c r="K169" s="113"/>
      <c r="L169" s="113"/>
    </row>
    <row r="170" spans="3:12" ht="15.75">
      <c r="C170" s="113"/>
      <c r="D170" s="113"/>
      <c r="E170" s="113"/>
      <c r="F170" s="113"/>
      <c r="G170" s="113"/>
      <c r="H170" s="113"/>
      <c r="I170" s="113"/>
      <c r="J170" s="110"/>
      <c r="K170" s="113"/>
      <c r="L170" s="113"/>
    </row>
    <row r="171" spans="3:12" ht="15.75">
      <c r="C171" s="113"/>
      <c r="D171" s="113"/>
      <c r="E171" s="113"/>
      <c r="F171" s="113"/>
      <c r="G171" s="113"/>
      <c r="H171" s="113"/>
      <c r="I171" s="113"/>
      <c r="J171" s="110"/>
      <c r="K171" s="113"/>
      <c r="L171" s="113"/>
    </row>
    <row r="172" spans="3:12" ht="15.75">
      <c r="C172" s="113"/>
      <c r="D172" s="113"/>
      <c r="E172" s="113"/>
      <c r="F172" s="113"/>
      <c r="G172" s="113"/>
      <c r="H172" s="113"/>
      <c r="I172" s="113"/>
      <c r="J172" s="110"/>
      <c r="K172" s="113"/>
      <c r="L172" s="113"/>
    </row>
    <row r="173" spans="3:12" ht="15.75">
      <c r="C173" s="113"/>
      <c r="D173" s="113"/>
      <c r="E173" s="113"/>
      <c r="F173" s="113"/>
      <c r="G173" s="113"/>
      <c r="H173" s="113"/>
      <c r="I173" s="113"/>
      <c r="J173" s="110"/>
      <c r="K173" s="113"/>
      <c r="L173" s="113"/>
    </row>
    <row r="174" spans="3:12" ht="15.75">
      <c r="C174" s="113"/>
      <c r="D174" s="113"/>
      <c r="E174" s="113"/>
      <c r="F174" s="113"/>
      <c r="G174" s="113"/>
      <c r="H174" s="113"/>
      <c r="I174" s="113"/>
      <c r="J174" s="110"/>
      <c r="K174" s="113"/>
      <c r="L174" s="113"/>
    </row>
    <row r="175" spans="3:12" ht="15.75">
      <c r="C175" s="113"/>
      <c r="D175" s="113"/>
      <c r="E175" s="113"/>
      <c r="F175" s="113"/>
      <c r="G175" s="113"/>
      <c r="H175" s="113"/>
      <c r="I175" s="113"/>
      <c r="J175" s="110"/>
      <c r="K175" s="113"/>
      <c r="L175" s="113"/>
    </row>
    <row r="176" spans="3:12" ht="15.75">
      <c r="C176" s="113"/>
      <c r="D176" s="113"/>
      <c r="E176" s="113"/>
      <c r="F176" s="113"/>
      <c r="G176" s="113"/>
      <c r="H176" s="113"/>
      <c r="I176" s="113"/>
      <c r="J176" s="110"/>
      <c r="K176" s="113"/>
      <c r="L176" s="113"/>
    </row>
    <row r="177" spans="3:12" ht="15.75">
      <c r="C177" s="113"/>
      <c r="D177" s="113"/>
      <c r="E177" s="113"/>
      <c r="F177" s="113"/>
      <c r="G177" s="113"/>
      <c r="H177" s="113"/>
      <c r="I177" s="113"/>
      <c r="J177" s="110"/>
      <c r="K177" s="113"/>
      <c r="L177" s="113"/>
    </row>
    <row r="178" spans="3:12" ht="15.75">
      <c r="C178" s="113"/>
      <c r="D178" s="113"/>
      <c r="E178" s="113"/>
      <c r="F178" s="113"/>
      <c r="G178" s="113"/>
      <c r="H178" s="113"/>
      <c r="I178" s="113"/>
      <c r="J178" s="110"/>
      <c r="K178" s="113"/>
      <c r="L178" s="113"/>
    </row>
    <row r="179" spans="3:12" ht="15.75">
      <c r="C179" s="113"/>
      <c r="D179" s="113"/>
      <c r="E179" s="113"/>
      <c r="F179" s="113"/>
      <c r="G179" s="113"/>
      <c r="H179" s="113"/>
      <c r="I179" s="113"/>
      <c r="J179" s="110"/>
      <c r="K179" s="113"/>
      <c r="L179" s="113"/>
    </row>
    <row r="180" spans="3:12" ht="15.75">
      <c r="C180" s="113"/>
      <c r="D180" s="113"/>
      <c r="E180" s="113"/>
      <c r="F180" s="113"/>
      <c r="G180" s="113"/>
      <c r="H180" s="113"/>
      <c r="I180" s="113"/>
      <c r="J180" s="110"/>
      <c r="K180" s="113"/>
      <c r="L180" s="113"/>
    </row>
    <row r="181" spans="3:12" ht="15.75">
      <c r="C181" s="113"/>
      <c r="D181" s="113"/>
      <c r="E181" s="113"/>
      <c r="F181" s="113"/>
      <c r="G181" s="113"/>
      <c r="H181" s="113"/>
      <c r="I181" s="113"/>
      <c r="J181" s="110"/>
      <c r="K181" s="113"/>
      <c r="L181" s="113"/>
    </row>
    <row r="182" spans="3:12" ht="15.75">
      <c r="C182" s="113"/>
      <c r="D182" s="113"/>
      <c r="E182" s="113"/>
      <c r="F182" s="113"/>
      <c r="G182" s="113"/>
      <c r="H182" s="113"/>
      <c r="I182" s="113"/>
      <c r="J182" s="110"/>
      <c r="K182" s="113"/>
      <c r="L182" s="113"/>
    </row>
    <row r="183" spans="3:12" ht="15.75">
      <c r="C183" s="113"/>
      <c r="D183" s="113"/>
      <c r="E183" s="113"/>
      <c r="F183" s="113"/>
      <c r="G183" s="113"/>
      <c r="H183" s="113"/>
      <c r="I183" s="113"/>
      <c r="J183" s="110"/>
      <c r="K183" s="113"/>
      <c r="L183" s="113"/>
    </row>
    <row r="184" spans="3:12" ht="15.75">
      <c r="C184" s="113"/>
      <c r="D184" s="113"/>
      <c r="E184" s="113"/>
      <c r="F184" s="113"/>
      <c r="G184" s="113"/>
      <c r="H184" s="113"/>
      <c r="I184" s="113"/>
      <c r="J184" s="110"/>
      <c r="K184" s="113"/>
      <c r="L184" s="113"/>
    </row>
    <row r="185" spans="3:12" ht="15.75">
      <c r="C185" s="113"/>
      <c r="D185" s="113"/>
      <c r="E185" s="113"/>
      <c r="F185" s="113"/>
      <c r="G185" s="113"/>
      <c r="H185" s="113"/>
      <c r="I185" s="113"/>
      <c r="J185" s="110"/>
      <c r="K185" s="113"/>
      <c r="L185" s="113"/>
    </row>
    <row r="186" spans="3:12" ht="15.75">
      <c r="C186" s="113"/>
      <c r="D186" s="113"/>
      <c r="E186" s="113"/>
      <c r="F186" s="113"/>
      <c r="G186" s="113"/>
      <c r="H186" s="113"/>
      <c r="I186" s="113"/>
      <c r="J186" s="110"/>
      <c r="K186" s="113"/>
      <c r="L186" s="113"/>
    </row>
    <row r="187" spans="3:12" ht="15.75">
      <c r="C187" s="113"/>
      <c r="D187" s="113"/>
      <c r="E187" s="113"/>
      <c r="F187" s="113"/>
      <c r="G187" s="113"/>
      <c r="H187" s="113"/>
      <c r="I187" s="113"/>
      <c r="J187" s="110"/>
      <c r="K187" s="113"/>
      <c r="L187" s="113"/>
    </row>
    <row r="188" spans="3:12" ht="15.75">
      <c r="C188" s="113"/>
      <c r="D188" s="113"/>
      <c r="E188" s="113"/>
      <c r="F188" s="113"/>
      <c r="G188" s="113"/>
      <c r="H188" s="113"/>
      <c r="I188" s="113"/>
      <c r="J188" s="110"/>
      <c r="K188" s="113"/>
      <c r="L188" s="113"/>
    </row>
    <row r="189" spans="3:12" ht="15.75">
      <c r="C189" s="113"/>
      <c r="D189" s="113"/>
      <c r="E189" s="113"/>
      <c r="F189" s="113"/>
      <c r="G189" s="113"/>
      <c r="H189" s="113"/>
      <c r="I189" s="113"/>
      <c r="J189" s="110"/>
      <c r="K189" s="113"/>
      <c r="L189" s="113"/>
    </row>
    <row r="190" spans="3:12" ht="15.75">
      <c r="C190" s="113"/>
      <c r="D190" s="113"/>
      <c r="E190" s="113"/>
      <c r="F190" s="113"/>
      <c r="G190" s="113"/>
      <c r="H190" s="113"/>
      <c r="I190" s="113"/>
      <c r="J190" s="110"/>
      <c r="K190" s="113"/>
      <c r="L190" s="113"/>
    </row>
    <row r="191" spans="3:12" ht="15.75">
      <c r="C191" s="113"/>
      <c r="D191" s="113"/>
      <c r="E191" s="113"/>
      <c r="F191" s="113"/>
      <c r="G191" s="113"/>
      <c r="H191" s="113"/>
      <c r="I191" s="113"/>
      <c r="J191" s="110"/>
      <c r="K191" s="113"/>
      <c r="L191" s="113"/>
    </row>
    <row r="192" spans="3:12" ht="15.75">
      <c r="C192" s="113"/>
      <c r="D192" s="113"/>
      <c r="E192" s="113"/>
      <c r="F192" s="113"/>
      <c r="G192" s="113"/>
      <c r="H192" s="113"/>
      <c r="I192" s="113"/>
      <c r="J192" s="110"/>
      <c r="K192" s="113"/>
      <c r="L192" s="113"/>
    </row>
    <row r="193" spans="3:12" ht="15.75">
      <c r="C193" s="113"/>
      <c r="D193" s="113"/>
      <c r="E193" s="113"/>
      <c r="F193" s="113"/>
      <c r="G193" s="113"/>
      <c r="H193" s="113"/>
      <c r="I193" s="113"/>
      <c r="J193" s="110"/>
      <c r="K193" s="113"/>
      <c r="L193" s="113"/>
    </row>
    <row r="194" spans="3:12" ht="15.75">
      <c r="C194" s="113"/>
      <c r="D194" s="113"/>
      <c r="E194" s="113"/>
      <c r="F194" s="113"/>
      <c r="G194" s="113"/>
      <c r="H194" s="113"/>
      <c r="I194" s="113"/>
      <c r="J194" s="110"/>
      <c r="K194" s="113"/>
      <c r="L194" s="113"/>
    </row>
    <row r="195" spans="3:12" ht="15.75">
      <c r="C195" s="113"/>
      <c r="D195" s="113"/>
      <c r="E195" s="113"/>
      <c r="F195" s="113"/>
      <c r="G195" s="113"/>
      <c r="H195" s="113"/>
      <c r="I195" s="113"/>
      <c r="J195" s="110"/>
      <c r="K195" s="113"/>
      <c r="L195" s="113"/>
    </row>
    <row r="196" spans="3:12" ht="15.75">
      <c r="C196" s="113"/>
      <c r="D196" s="113"/>
      <c r="E196" s="113"/>
      <c r="F196" s="113"/>
      <c r="G196" s="113"/>
      <c r="H196" s="113"/>
      <c r="I196" s="113"/>
      <c r="J196" s="110"/>
      <c r="K196" s="113"/>
      <c r="L196" s="113"/>
    </row>
    <row r="197" spans="3:12" ht="15.75">
      <c r="C197" s="113"/>
      <c r="D197" s="113"/>
      <c r="E197" s="113"/>
      <c r="F197" s="113"/>
      <c r="G197" s="113"/>
      <c r="H197" s="113"/>
      <c r="I197" s="113"/>
      <c r="J197" s="110"/>
      <c r="K197" s="113"/>
      <c r="L197" s="113"/>
    </row>
    <row r="198" spans="3:12" ht="15.75">
      <c r="C198" s="113"/>
      <c r="D198" s="113"/>
      <c r="E198" s="113"/>
      <c r="F198" s="113"/>
      <c r="G198" s="113"/>
      <c r="H198" s="113"/>
      <c r="I198" s="113"/>
      <c r="J198" s="110"/>
      <c r="K198" s="113"/>
      <c r="L198" s="113"/>
    </row>
    <row r="199" spans="3:12" ht="15.75">
      <c r="C199" s="113"/>
      <c r="D199" s="113"/>
      <c r="E199" s="113"/>
      <c r="F199" s="113"/>
      <c r="G199" s="113"/>
      <c r="H199" s="113"/>
      <c r="I199" s="113"/>
      <c r="J199" s="110"/>
      <c r="K199" s="113"/>
      <c r="L199" s="113"/>
    </row>
    <row r="200" spans="3:12" ht="15.75">
      <c r="C200" s="113"/>
      <c r="D200" s="113"/>
      <c r="E200" s="113"/>
      <c r="F200" s="113"/>
      <c r="G200" s="113"/>
      <c r="H200" s="113"/>
      <c r="I200" s="113"/>
      <c r="J200" s="110"/>
      <c r="K200" s="113"/>
      <c r="L200" s="113"/>
    </row>
    <row r="201" spans="3:12" ht="15.75">
      <c r="C201" s="113"/>
      <c r="D201" s="113"/>
      <c r="E201" s="113"/>
      <c r="F201" s="113"/>
      <c r="G201" s="113"/>
      <c r="H201" s="113"/>
      <c r="I201" s="113"/>
      <c r="J201" s="110"/>
      <c r="K201" s="113"/>
      <c r="L201" s="113"/>
    </row>
    <row r="202" spans="3:12" ht="15.75">
      <c r="C202" s="113"/>
      <c r="D202" s="113"/>
      <c r="E202" s="113"/>
      <c r="F202" s="113"/>
      <c r="G202" s="113"/>
      <c r="H202" s="113"/>
      <c r="I202" s="113"/>
      <c r="J202" s="110"/>
      <c r="K202" s="113"/>
      <c r="L202" s="113"/>
    </row>
    <row r="203" spans="3:12" ht="15.75">
      <c r="C203" s="113"/>
      <c r="D203" s="113"/>
      <c r="E203" s="113"/>
      <c r="F203" s="113"/>
      <c r="G203" s="113"/>
      <c r="H203" s="113"/>
      <c r="I203" s="113"/>
      <c r="J203" s="110"/>
      <c r="K203" s="113"/>
      <c r="L203" s="113"/>
    </row>
    <row r="204" spans="3:12" ht="15.75">
      <c r="C204" s="113"/>
      <c r="D204" s="113"/>
      <c r="E204" s="113"/>
      <c r="F204" s="113"/>
      <c r="G204" s="113"/>
      <c r="H204" s="113"/>
      <c r="I204" s="113"/>
      <c r="J204" s="110"/>
      <c r="K204" s="113"/>
      <c r="L204" s="113"/>
    </row>
    <row r="205" spans="3:12" ht="15.75">
      <c r="C205" s="113"/>
      <c r="D205" s="113"/>
      <c r="E205" s="113"/>
      <c r="F205" s="113"/>
      <c r="G205" s="113"/>
      <c r="H205" s="113"/>
      <c r="I205" s="113"/>
      <c r="J205" s="110"/>
      <c r="K205" s="113"/>
      <c r="L205" s="113"/>
    </row>
    <row r="206" spans="3:12" ht="15.75">
      <c r="C206" s="113"/>
      <c r="D206" s="113"/>
      <c r="E206" s="113"/>
      <c r="F206" s="113"/>
      <c r="G206" s="113"/>
      <c r="H206" s="113"/>
      <c r="I206" s="113"/>
      <c r="J206" s="110"/>
      <c r="K206" s="113"/>
      <c r="L206" s="113"/>
    </row>
    <row r="207" spans="3:12" ht="15.75">
      <c r="C207" s="113"/>
      <c r="D207" s="113"/>
      <c r="E207" s="113"/>
      <c r="F207" s="113"/>
      <c r="G207" s="113"/>
      <c r="H207" s="113"/>
      <c r="I207" s="113"/>
      <c r="J207" s="110"/>
      <c r="K207" s="113"/>
      <c r="L207" s="113"/>
    </row>
    <row r="208" spans="3:12" ht="15.75">
      <c r="C208" s="113"/>
      <c r="D208" s="113"/>
      <c r="E208" s="113"/>
      <c r="F208" s="113"/>
      <c r="G208" s="113"/>
      <c r="H208" s="113"/>
      <c r="I208" s="113"/>
      <c r="J208" s="110"/>
      <c r="K208" s="113"/>
      <c r="L208" s="113"/>
    </row>
    <row r="209" spans="3:12" ht="15.75">
      <c r="C209" s="113"/>
      <c r="D209" s="113"/>
      <c r="E209" s="113"/>
      <c r="F209" s="113"/>
      <c r="G209" s="113"/>
      <c r="H209" s="113"/>
      <c r="I209" s="113"/>
      <c r="J209" s="110"/>
      <c r="K209" s="113"/>
      <c r="L209" s="113"/>
    </row>
    <row r="210" spans="3:12" ht="15.75">
      <c r="C210" s="113"/>
      <c r="D210" s="113"/>
      <c r="E210" s="113"/>
      <c r="F210" s="113"/>
      <c r="G210" s="113"/>
      <c r="H210" s="113"/>
      <c r="I210" s="113"/>
      <c r="J210" s="110"/>
      <c r="K210" s="113"/>
      <c r="L210" s="113"/>
    </row>
    <row r="211" spans="3:12" ht="15.75">
      <c r="C211" s="113"/>
      <c r="D211" s="113"/>
      <c r="E211" s="113"/>
      <c r="F211" s="113"/>
      <c r="G211" s="113"/>
      <c r="H211" s="113"/>
      <c r="I211" s="113"/>
      <c r="J211" s="110"/>
      <c r="K211" s="113"/>
      <c r="L211" s="113"/>
    </row>
    <row r="212" spans="3:12" ht="15.75">
      <c r="C212" s="113"/>
      <c r="D212" s="113"/>
      <c r="E212" s="113"/>
      <c r="F212" s="113"/>
      <c r="G212" s="113"/>
      <c r="H212" s="113"/>
      <c r="I212" s="113"/>
      <c r="J212" s="110"/>
      <c r="K212" s="113"/>
      <c r="L212" s="113"/>
    </row>
    <row r="213" spans="3:12" ht="15.75">
      <c r="C213" s="113"/>
      <c r="D213" s="113"/>
      <c r="E213" s="113"/>
      <c r="F213" s="113"/>
      <c r="G213" s="113"/>
      <c r="H213" s="113"/>
      <c r="I213" s="113"/>
      <c r="J213" s="110"/>
      <c r="K213" s="113"/>
      <c r="L213" s="113"/>
    </row>
    <row r="214" spans="3:12" ht="15.75">
      <c r="C214" s="113"/>
      <c r="D214" s="113"/>
      <c r="E214" s="113"/>
      <c r="F214" s="113"/>
      <c r="G214" s="113"/>
      <c r="H214" s="113"/>
      <c r="I214" s="113"/>
      <c r="J214" s="110"/>
      <c r="K214" s="113"/>
      <c r="L214" s="113"/>
    </row>
    <row r="215" spans="3:12" ht="15.75">
      <c r="C215" s="113"/>
      <c r="D215" s="113"/>
      <c r="E215" s="113"/>
      <c r="F215" s="113"/>
      <c r="G215" s="113"/>
      <c r="H215" s="113"/>
      <c r="I215" s="113"/>
      <c r="J215" s="110"/>
      <c r="K215" s="113"/>
      <c r="L215" s="113"/>
    </row>
    <row r="216" spans="3:12" ht="15.75">
      <c r="C216" s="113"/>
      <c r="D216" s="113"/>
      <c r="E216" s="113"/>
      <c r="F216" s="113"/>
      <c r="G216" s="113"/>
      <c r="H216" s="113"/>
      <c r="I216" s="113"/>
      <c r="J216" s="110"/>
      <c r="K216" s="113"/>
      <c r="L216" s="113"/>
    </row>
    <row r="217" spans="3:12" ht="15.75">
      <c r="C217" s="113"/>
      <c r="D217" s="113"/>
      <c r="E217" s="113"/>
      <c r="F217" s="113"/>
      <c r="G217" s="113"/>
      <c r="H217" s="113"/>
      <c r="I217" s="113"/>
      <c r="J217" s="110"/>
      <c r="K217" s="113"/>
      <c r="L217" s="113"/>
    </row>
    <row r="218" spans="3:12" ht="15.75">
      <c r="C218" s="113"/>
      <c r="D218" s="113"/>
      <c r="E218" s="113"/>
      <c r="F218" s="113"/>
      <c r="G218" s="113"/>
      <c r="H218" s="113"/>
      <c r="I218" s="113"/>
      <c r="J218" s="110"/>
      <c r="K218" s="113"/>
      <c r="L218" s="113"/>
    </row>
    <row r="219" spans="3:12" ht="15.75">
      <c r="C219" s="113"/>
      <c r="D219" s="113"/>
      <c r="E219" s="113"/>
      <c r="F219" s="113"/>
      <c r="G219" s="113"/>
      <c r="H219" s="113"/>
      <c r="I219" s="113"/>
      <c r="J219" s="110"/>
      <c r="K219" s="113"/>
      <c r="L219" s="113"/>
    </row>
    <row r="220" spans="3:12" ht="15.75">
      <c r="C220" s="113"/>
      <c r="D220" s="113"/>
      <c r="E220" s="113"/>
      <c r="F220" s="113"/>
      <c r="G220" s="113"/>
      <c r="H220" s="113"/>
      <c r="I220" s="113"/>
      <c r="J220" s="110"/>
      <c r="K220" s="113"/>
      <c r="L220" s="113"/>
    </row>
    <row r="221" spans="3:12" ht="15.75">
      <c r="C221" s="113"/>
      <c r="D221" s="113"/>
      <c r="E221" s="113"/>
      <c r="F221" s="113"/>
      <c r="G221" s="113"/>
      <c r="H221" s="113"/>
      <c r="I221" s="113"/>
      <c r="J221" s="110"/>
      <c r="K221" s="113"/>
      <c r="L221" s="113"/>
    </row>
    <row r="222" spans="3:12" ht="15.75">
      <c r="C222" s="113"/>
      <c r="D222" s="113"/>
      <c r="E222" s="113"/>
      <c r="F222" s="113"/>
      <c r="G222" s="113"/>
      <c r="H222" s="113"/>
      <c r="I222" s="113"/>
      <c r="J222" s="110"/>
      <c r="K222" s="113"/>
      <c r="L222" s="113"/>
    </row>
    <row r="223" spans="3:12" ht="15.75">
      <c r="C223" s="113"/>
      <c r="D223" s="113"/>
      <c r="E223" s="113"/>
      <c r="F223" s="113"/>
      <c r="G223" s="113"/>
      <c r="H223" s="113"/>
      <c r="I223" s="113"/>
      <c r="J223" s="110"/>
      <c r="K223" s="113"/>
      <c r="L223" s="113"/>
    </row>
    <row r="224" spans="3:12" ht="15.75">
      <c r="C224" s="113"/>
      <c r="D224" s="113"/>
      <c r="E224" s="113"/>
      <c r="F224" s="113"/>
      <c r="G224" s="113"/>
      <c r="H224" s="113"/>
      <c r="I224" s="113"/>
      <c r="J224" s="110"/>
      <c r="K224" s="113"/>
      <c r="L224" s="113"/>
    </row>
    <row r="225" spans="3:12" ht="15.75">
      <c r="C225" s="113"/>
      <c r="D225" s="113"/>
      <c r="E225" s="113"/>
      <c r="F225" s="113"/>
      <c r="G225" s="113"/>
      <c r="H225" s="113"/>
      <c r="I225" s="113"/>
      <c r="J225" s="110"/>
      <c r="K225" s="113"/>
      <c r="L225" s="113"/>
    </row>
    <row r="226" spans="3:12" ht="15.75">
      <c r="C226" s="113"/>
      <c r="D226" s="113"/>
      <c r="E226" s="113"/>
      <c r="F226" s="113"/>
      <c r="G226" s="113"/>
      <c r="H226" s="113"/>
      <c r="I226" s="113"/>
      <c r="J226" s="110"/>
      <c r="K226" s="113"/>
      <c r="L226" s="113"/>
    </row>
    <row r="227" spans="3:12" ht="15.75">
      <c r="C227" s="113"/>
      <c r="D227" s="113"/>
      <c r="E227" s="113"/>
      <c r="F227" s="113"/>
      <c r="G227" s="113"/>
      <c r="H227" s="113"/>
      <c r="I227" s="113"/>
      <c r="J227" s="110"/>
      <c r="K227" s="113"/>
      <c r="L227" s="113"/>
    </row>
    <row r="228" spans="3:12" ht="15.75">
      <c r="C228" s="113"/>
      <c r="D228" s="113"/>
      <c r="E228" s="113"/>
      <c r="F228" s="113"/>
      <c r="G228" s="113"/>
      <c r="H228" s="113"/>
      <c r="I228" s="113"/>
      <c r="J228" s="110"/>
      <c r="K228" s="113"/>
      <c r="L228" s="113"/>
    </row>
    <row r="229" spans="3:12" ht="15.75">
      <c r="C229" s="113"/>
      <c r="D229" s="113"/>
      <c r="E229" s="113"/>
      <c r="F229" s="113"/>
      <c r="G229" s="113"/>
      <c r="H229" s="113"/>
      <c r="I229" s="113"/>
      <c r="J229" s="110"/>
      <c r="K229" s="113"/>
      <c r="L229" s="113"/>
    </row>
    <row r="230" spans="3:12" ht="15.75">
      <c r="C230" s="113"/>
      <c r="D230" s="113"/>
      <c r="E230" s="113"/>
      <c r="F230" s="113"/>
      <c r="G230" s="113"/>
      <c r="H230" s="113"/>
      <c r="I230" s="113"/>
      <c r="J230" s="110"/>
      <c r="K230" s="113"/>
      <c r="L230" s="113"/>
    </row>
    <row r="231" spans="3:12" ht="15.75">
      <c r="C231" s="113"/>
      <c r="D231" s="113"/>
      <c r="E231" s="113"/>
      <c r="F231" s="113"/>
      <c r="G231" s="113"/>
      <c r="H231" s="113"/>
      <c r="I231" s="113"/>
      <c r="J231" s="110"/>
      <c r="K231" s="113"/>
      <c r="L231" s="113"/>
    </row>
    <row r="232" spans="3:12" ht="15.75">
      <c r="C232" s="113"/>
      <c r="D232" s="113"/>
      <c r="E232" s="113"/>
      <c r="F232" s="113"/>
      <c r="G232" s="113"/>
      <c r="H232" s="113"/>
      <c r="I232" s="113"/>
      <c r="J232" s="110"/>
      <c r="K232" s="113"/>
      <c r="L232" s="113"/>
    </row>
    <row r="233" spans="3:12" ht="15.75">
      <c r="C233" s="113"/>
      <c r="D233" s="113"/>
      <c r="E233" s="113"/>
      <c r="F233" s="113"/>
      <c r="G233" s="113"/>
      <c r="H233" s="113"/>
      <c r="I233" s="113"/>
      <c r="J233" s="110"/>
      <c r="K233" s="113"/>
      <c r="L233" s="113"/>
    </row>
    <row r="234" spans="3:12" ht="15.75">
      <c r="C234" s="113"/>
      <c r="D234" s="113"/>
      <c r="E234" s="113"/>
      <c r="F234" s="113"/>
      <c r="G234" s="113"/>
      <c r="H234" s="113"/>
      <c r="I234" s="113"/>
      <c r="J234" s="110"/>
      <c r="K234" s="113"/>
      <c r="L234" s="113"/>
    </row>
    <row r="235" spans="3:12" ht="15.75">
      <c r="C235" s="113"/>
      <c r="D235" s="113"/>
      <c r="E235" s="113"/>
      <c r="F235" s="113"/>
      <c r="G235" s="113"/>
      <c r="H235" s="113"/>
      <c r="I235" s="113"/>
      <c r="J235" s="110"/>
      <c r="K235" s="113"/>
      <c r="L235" s="113"/>
    </row>
    <row r="236" spans="3:12" ht="15.75">
      <c r="C236" s="113"/>
      <c r="D236" s="113"/>
      <c r="E236" s="113"/>
      <c r="F236" s="113"/>
      <c r="G236" s="113"/>
      <c r="H236" s="113"/>
      <c r="I236" s="113"/>
      <c r="J236" s="110"/>
      <c r="K236" s="113"/>
      <c r="L236" s="113"/>
    </row>
    <row r="237" spans="3:12" ht="15.75">
      <c r="C237" s="113"/>
      <c r="D237" s="113"/>
      <c r="E237" s="113"/>
      <c r="F237" s="113"/>
      <c r="G237" s="113"/>
      <c r="H237" s="113"/>
      <c r="I237" s="113"/>
      <c r="J237" s="110"/>
      <c r="K237" s="113"/>
      <c r="L237" s="113"/>
    </row>
    <row r="238" spans="3:12" ht="15.75">
      <c r="C238" s="113"/>
      <c r="D238" s="113"/>
      <c r="E238" s="113"/>
      <c r="F238" s="113"/>
      <c r="G238" s="113"/>
      <c r="H238" s="113"/>
      <c r="I238" s="113"/>
      <c r="J238" s="110"/>
      <c r="K238" s="113"/>
      <c r="L238" s="113"/>
    </row>
    <row r="239" spans="3:12" ht="15.75">
      <c r="C239" s="113"/>
      <c r="D239" s="113"/>
      <c r="E239" s="113"/>
      <c r="F239" s="113"/>
      <c r="G239" s="113"/>
      <c r="H239" s="113"/>
      <c r="I239" s="113"/>
      <c r="J239" s="110"/>
      <c r="K239" s="113"/>
      <c r="L239" s="113"/>
    </row>
    <row r="240" spans="3:12" ht="15.75">
      <c r="C240" s="113"/>
      <c r="D240" s="113"/>
      <c r="E240" s="113"/>
      <c r="F240" s="113"/>
      <c r="G240" s="113"/>
      <c r="H240" s="113"/>
      <c r="I240" s="113"/>
      <c r="J240" s="110"/>
      <c r="K240" s="113"/>
      <c r="L240" s="113"/>
    </row>
    <row r="241" spans="3:12" ht="15.75">
      <c r="C241" s="113"/>
      <c r="D241" s="113"/>
      <c r="E241" s="113"/>
      <c r="F241" s="113"/>
      <c r="G241" s="113"/>
      <c r="H241" s="113"/>
      <c r="I241" s="113"/>
      <c r="J241" s="110"/>
      <c r="K241" s="113"/>
      <c r="L241" s="113"/>
    </row>
    <row r="242" spans="3:12" ht="15.75">
      <c r="C242" s="113"/>
      <c r="D242" s="113"/>
      <c r="E242" s="113"/>
      <c r="F242" s="113"/>
      <c r="G242" s="113"/>
      <c r="H242" s="113"/>
      <c r="I242" s="113"/>
      <c r="J242" s="110"/>
      <c r="K242" s="113"/>
      <c r="L242" s="113"/>
    </row>
    <row r="243" spans="3:12" ht="15.75">
      <c r="C243" s="113"/>
      <c r="D243" s="113"/>
      <c r="E243" s="113"/>
      <c r="F243" s="113"/>
      <c r="G243" s="113"/>
      <c r="H243" s="113"/>
      <c r="I243" s="113"/>
      <c r="J243" s="110"/>
      <c r="K243" s="113"/>
      <c r="L243" s="113"/>
    </row>
    <row r="244" spans="3:12" ht="15.75">
      <c r="C244" s="113"/>
      <c r="D244" s="113"/>
      <c r="E244" s="113"/>
      <c r="F244" s="113"/>
      <c r="G244" s="113"/>
      <c r="H244" s="113"/>
      <c r="I244" s="113"/>
      <c r="J244" s="110"/>
      <c r="K244" s="113"/>
      <c r="L244" s="113"/>
    </row>
    <row r="245" spans="3:12" ht="15.75">
      <c r="C245" s="113"/>
      <c r="D245" s="113"/>
      <c r="E245" s="113"/>
      <c r="F245" s="113"/>
      <c r="G245" s="113"/>
      <c r="H245" s="113"/>
      <c r="I245" s="113"/>
      <c r="J245" s="110"/>
      <c r="K245" s="113"/>
      <c r="L245" s="113"/>
    </row>
    <row r="246" spans="3:12" ht="15.75">
      <c r="C246" s="113"/>
      <c r="D246" s="113"/>
      <c r="E246" s="113"/>
      <c r="F246" s="113"/>
      <c r="G246" s="113"/>
      <c r="H246" s="113"/>
      <c r="I246" s="113"/>
      <c r="J246" s="110"/>
      <c r="K246" s="113"/>
      <c r="L246" s="113"/>
    </row>
    <row r="247" spans="3:12" ht="15.75">
      <c r="C247" s="113"/>
      <c r="D247" s="113"/>
      <c r="E247" s="113"/>
      <c r="F247" s="113"/>
      <c r="G247" s="113"/>
      <c r="H247" s="113"/>
      <c r="I247" s="113"/>
      <c r="J247" s="110"/>
      <c r="K247" s="113"/>
      <c r="L247" s="113"/>
    </row>
    <row r="248" spans="3:12" ht="15.75">
      <c r="C248" s="113"/>
      <c r="D248" s="113"/>
      <c r="E248" s="113"/>
      <c r="F248" s="113"/>
      <c r="G248" s="113"/>
      <c r="H248" s="113"/>
      <c r="I248" s="113"/>
      <c r="J248" s="110"/>
      <c r="K248" s="113"/>
      <c r="L248" s="113"/>
    </row>
    <row r="249" spans="3:12" ht="15.75">
      <c r="C249" s="113"/>
      <c r="D249" s="113"/>
      <c r="E249" s="113"/>
      <c r="F249" s="113"/>
      <c r="G249" s="113"/>
      <c r="H249" s="113"/>
      <c r="I249" s="113"/>
      <c r="J249" s="110"/>
      <c r="K249" s="113"/>
      <c r="L249" s="113"/>
    </row>
    <row r="250" spans="3:12" ht="15.75">
      <c r="C250" s="113"/>
      <c r="D250" s="113"/>
      <c r="E250" s="113"/>
      <c r="F250" s="113"/>
      <c r="G250" s="113"/>
      <c r="H250" s="113"/>
      <c r="I250" s="113"/>
      <c r="J250" s="110"/>
      <c r="K250" s="113"/>
      <c r="L250" s="113"/>
    </row>
    <row r="251" spans="3:12" ht="15.75">
      <c r="C251" s="113"/>
      <c r="D251" s="113"/>
      <c r="E251" s="113"/>
      <c r="F251" s="113"/>
      <c r="G251" s="113"/>
      <c r="H251" s="113"/>
      <c r="I251" s="113"/>
      <c r="J251" s="110"/>
      <c r="K251" s="113"/>
      <c r="L251" s="113"/>
    </row>
    <row r="252" spans="3:12" ht="15.75">
      <c r="C252" s="113"/>
      <c r="D252" s="113"/>
      <c r="E252" s="113"/>
      <c r="F252" s="113"/>
      <c r="G252" s="113"/>
      <c r="H252" s="113"/>
      <c r="I252" s="113"/>
      <c r="J252" s="110"/>
      <c r="K252" s="113"/>
      <c r="L252" s="113"/>
    </row>
    <row r="253" spans="3:12" ht="15.75">
      <c r="C253" s="113"/>
      <c r="D253" s="113"/>
      <c r="E253" s="113"/>
      <c r="F253" s="113"/>
      <c r="G253" s="113"/>
      <c r="H253" s="113"/>
      <c r="I253" s="113"/>
      <c r="J253" s="110"/>
      <c r="K253" s="113"/>
      <c r="L253" s="113"/>
    </row>
    <row r="254" spans="3:12" ht="15.75">
      <c r="C254" s="113"/>
      <c r="D254" s="113"/>
      <c r="E254" s="113"/>
      <c r="F254" s="113"/>
      <c r="G254" s="113"/>
      <c r="H254" s="113"/>
      <c r="I254" s="113"/>
      <c r="J254" s="110"/>
      <c r="K254" s="113"/>
      <c r="L254" s="113"/>
    </row>
    <row r="255" spans="3:12" ht="15.75">
      <c r="C255" s="113"/>
      <c r="D255" s="113"/>
      <c r="E255" s="113"/>
      <c r="F255" s="113"/>
      <c r="G255" s="113"/>
      <c r="H255" s="113"/>
      <c r="I255" s="113"/>
      <c r="J255" s="110"/>
      <c r="K255" s="113"/>
      <c r="L255" s="113"/>
    </row>
    <row r="256" spans="3:12" ht="15.75">
      <c r="C256" s="113"/>
      <c r="D256" s="113"/>
      <c r="E256" s="113"/>
      <c r="F256" s="113"/>
      <c r="G256" s="113"/>
      <c r="H256" s="113"/>
      <c r="I256" s="113"/>
      <c r="J256" s="110"/>
      <c r="K256" s="113"/>
      <c r="L256" s="113"/>
    </row>
    <row r="257" spans="3:12" ht="15.75">
      <c r="C257" s="113"/>
      <c r="D257" s="113"/>
      <c r="E257" s="113"/>
      <c r="F257" s="113"/>
      <c r="G257" s="113"/>
      <c r="H257" s="113"/>
      <c r="I257" s="113"/>
      <c r="J257" s="110"/>
      <c r="K257" s="113"/>
      <c r="L257" s="113"/>
    </row>
    <row r="258" spans="3:12" ht="15.75">
      <c r="C258" s="113"/>
      <c r="D258" s="113"/>
      <c r="E258" s="113"/>
      <c r="F258" s="113"/>
      <c r="G258" s="113"/>
      <c r="H258" s="113"/>
      <c r="I258" s="113"/>
      <c r="J258" s="110"/>
      <c r="K258" s="113"/>
      <c r="L258" s="113"/>
    </row>
    <row r="259" spans="3:12" ht="15.75">
      <c r="C259" s="113"/>
      <c r="D259" s="113"/>
      <c r="E259" s="113"/>
      <c r="F259" s="113"/>
      <c r="G259" s="113"/>
      <c r="H259" s="113"/>
      <c r="I259" s="113"/>
      <c r="J259" s="110"/>
      <c r="K259" s="113"/>
      <c r="L259" s="113"/>
    </row>
    <row r="260" spans="3:12" ht="15.75">
      <c r="C260" s="113"/>
      <c r="D260" s="113"/>
      <c r="E260" s="113"/>
      <c r="F260" s="113"/>
      <c r="G260" s="113"/>
      <c r="H260" s="113"/>
      <c r="I260" s="113"/>
      <c r="J260" s="110"/>
      <c r="K260" s="113"/>
      <c r="L260" s="113"/>
    </row>
    <row r="261" spans="3:12" ht="15.75">
      <c r="C261" s="113"/>
      <c r="D261" s="113"/>
      <c r="E261" s="113"/>
      <c r="F261" s="113"/>
      <c r="G261" s="113"/>
      <c r="H261" s="113"/>
      <c r="I261" s="113"/>
      <c r="J261" s="110"/>
      <c r="K261" s="113"/>
      <c r="L261" s="113"/>
    </row>
    <row r="262" spans="3:12" ht="15.75">
      <c r="C262" s="113"/>
      <c r="D262" s="113"/>
      <c r="E262" s="113"/>
      <c r="F262" s="113"/>
      <c r="G262" s="113"/>
      <c r="H262" s="113"/>
      <c r="I262" s="113"/>
      <c r="J262" s="110"/>
      <c r="K262" s="113"/>
      <c r="L262" s="113"/>
    </row>
    <row r="263" spans="3:12" ht="15.75">
      <c r="C263" s="113"/>
      <c r="D263" s="113"/>
      <c r="E263" s="113"/>
      <c r="F263" s="113"/>
      <c r="G263" s="113"/>
      <c r="H263" s="113"/>
      <c r="I263" s="113"/>
      <c r="J263" s="110"/>
      <c r="K263" s="113"/>
      <c r="L263" s="113"/>
    </row>
    <row r="264" spans="3:12" ht="15.75">
      <c r="C264" s="113"/>
      <c r="D264" s="113"/>
      <c r="E264" s="113"/>
      <c r="F264" s="113"/>
      <c r="G264" s="113"/>
      <c r="H264" s="113"/>
      <c r="I264" s="113"/>
      <c r="J264" s="110"/>
      <c r="K264" s="113"/>
      <c r="L264" s="113"/>
    </row>
    <row r="265" spans="3:12" ht="15.75">
      <c r="C265" s="113"/>
      <c r="D265" s="113"/>
      <c r="E265" s="113"/>
      <c r="F265" s="113"/>
      <c r="G265" s="113"/>
      <c r="H265" s="113"/>
      <c r="I265" s="113"/>
      <c r="J265" s="110"/>
      <c r="K265" s="113"/>
      <c r="L265" s="113"/>
    </row>
    <row r="266" spans="3:12" ht="15.75">
      <c r="C266" s="113"/>
      <c r="D266" s="113"/>
      <c r="E266" s="113"/>
      <c r="F266" s="113"/>
      <c r="G266" s="113"/>
      <c r="H266" s="113"/>
      <c r="I266" s="113"/>
      <c r="J266" s="110"/>
      <c r="K266" s="113"/>
      <c r="L266" s="113"/>
    </row>
    <row r="267" spans="3:12" ht="15.75">
      <c r="C267" s="113"/>
      <c r="D267" s="113"/>
      <c r="E267" s="113"/>
      <c r="F267" s="113"/>
      <c r="G267" s="113"/>
      <c r="H267" s="113"/>
      <c r="I267" s="113"/>
      <c r="J267" s="110"/>
      <c r="K267" s="113"/>
      <c r="L267" s="113"/>
    </row>
    <row r="268" spans="3:12" ht="15.75">
      <c r="C268" s="113"/>
      <c r="D268" s="113"/>
      <c r="E268" s="113"/>
      <c r="F268" s="113"/>
      <c r="G268" s="113"/>
      <c r="H268" s="113"/>
      <c r="I268" s="113"/>
      <c r="J268" s="110"/>
      <c r="K268" s="113"/>
      <c r="L268" s="113"/>
    </row>
    <row r="269" spans="3:12" ht="15.75">
      <c r="C269" s="113"/>
      <c r="D269" s="113"/>
      <c r="E269" s="113"/>
      <c r="F269" s="113"/>
      <c r="G269" s="113"/>
      <c r="H269" s="113"/>
      <c r="I269" s="113"/>
      <c r="J269" s="110"/>
      <c r="K269" s="113"/>
      <c r="L269" s="113"/>
    </row>
    <row r="270" spans="3:12" ht="15.75">
      <c r="C270" s="113"/>
      <c r="D270" s="113"/>
      <c r="E270" s="113"/>
      <c r="F270" s="113"/>
      <c r="G270" s="113"/>
      <c r="H270" s="113"/>
      <c r="I270" s="113"/>
      <c r="J270" s="110"/>
      <c r="K270" s="113"/>
      <c r="L270" s="113"/>
    </row>
    <row r="271" spans="3:12" ht="15.75">
      <c r="C271" s="113"/>
      <c r="D271" s="113"/>
      <c r="E271" s="113"/>
      <c r="F271" s="113"/>
      <c r="G271" s="113"/>
      <c r="H271" s="113"/>
      <c r="I271" s="113"/>
      <c r="J271" s="110"/>
      <c r="K271" s="113"/>
      <c r="L271" s="113"/>
    </row>
    <row r="272" spans="3:12" ht="15.75">
      <c r="C272" s="113"/>
      <c r="D272" s="113"/>
      <c r="E272" s="113"/>
      <c r="F272" s="113"/>
      <c r="G272" s="113"/>
      <c r="H272" s="113"/>
      <c r="I272" s="113"/>
      <c r="J272" s="110"/>
      <c r="K272" s="113"/>
      <c r="L272" s="113"/>
    </row>
    <row r="273" spans="3:12" ht="15.75">
      <c r="C273" s="113"/>
      <c r="D273" s="113"/>
      <c r="E273" s="113"/>
      <c r="F273" s="113"/>
      <c r="G273" s="113"/>
      <c r="H273" s="113"/>
      <c r="I273" s="113"/>
      <c r="J273" s="110"/>
      <c r="K273" s="113"/>
      <c r="L273" s="113"/>
    </row>
    <row r="274" spans="3:12" ht="15.75">
      <c r="C274" s="113"/>
      <c r="D274" s="113"/>
      <c r="E274" s="113"/>
      <c r="F274" s="113"/>
      <c r="G274" s="113"/>
      <c r="H274" s="113"/>
      <c r="I274" s="113"/>
      <c r="J274" s="110"/>
      <c r="K274" s="113"/>
      <c r="L274" s="113"/>
    </row>
    <row r="275" spans="3:12" ht="15.75">
      <c r="C275" s="113"/>
      <c r="D275" s="113"/>
      <c r="E275" s="113"/>
      <c r="F275" s="113"/>
      <c r="G275" s="113"/>
      <c r="H275" s="113"/>
      <c r="I275" s="113"/>
      <c r="J275" s="110"/>
      <c r="K275" s="113"/>
      <c r="L275" s="113"/>
    </row>
    <row r="276" spans="3:12" ht="15.75">
      <c r="C276" s="113"/>
      <c r="D276" s="113"/>
      <c r="E276" s="113"/>
      <c r="F276" s="113"/>
      <c r="G276" s="113"/>
      <c r="H276" s="113"/>
      <c r="I276" s="113"/>
      <c r="J276" s="110"/>
      <c r="K276" s="113"/>
      <c r="L276" s="113"/>
    </row>
    <row r="277" spans="3:12" ht="15.75">
      <c r="C277" s="113"/>
      <c r="D277" s="113"/>
      <c r="E277" s="113"/>
      <c r="F277" s="113"/>
      <c r="G277" s="113"/>
      <c r="H277" s="113"/>
      <c r="I277" s="113"/>
      <c r="J277" s="110"/>
      <c r="K277" s="113"/>
      <c r="L277" s="113"/>
    </row>
    <row r="278" spans="3:12" ht="15.75">
      <c r="C278" s="113"/>
      <c r="D278" s="113"/>
      <c r="E278" s="113"/>
      <c r="F278" s="113"/>
      <c r="G278" s="113"/>
      <c r="H278" s="113"/>
      <c r="I278" s="113"/>
      <c r="J278" s="110"/>
      <c r="K278" s="113"/>
      <c r="L278" s="113"/>
    </row>
    <row r="279" spans="3:12" ht="15.75">
      <c r="C279" s="113"/>
      <c r="D279" s="113"/>
      <c r="E279" s="113"/>
      <c r="F279" s="113"/>
      <c r="G279" s="113"/>
      <c r="H279" s="113"/>
      <c r="I279" s="113"/>
      <c r="J279" s="110"/>
      <c r="K279" s="113"/>
      <c r="L279" s="113"/>
    </row>
    <row r="280" spans="3:12" ht="15.75">
      <c r="C280" s="113"/>
      <c r="D280" s="113"/>
      <c r="E280" s="113"/>
      <c r="F280" s="113"/>
      <c r="G280" s="113"/>
      <c r="H280" s="113"/>
      <c r="I280" s="113"/>
      <c r="J280" s="110"/>
      <c r="K280" s="113"/>
      <c r="L280" s="113"/>
    </row>
    <row r="281" spans="3:12" ht="15.75">
      <c r="C281" s="113"/>
      <c r="D281" s="113"/>
      <c r="E281" s="113"/>
      <c r="F281" s="113"/>
      <c r="G281" s="113"/>
      <c r="H281" s="113"/>
      <c r="I281" s="113"/>
      <c r="J281" s="110"/>
      <c r="K281" s="113"/>
      <c r="L281" s="113"/>
    </row>
    <row r="282" spans="3:12" ht="15.75">
      <c r="C282" s="113"/>
      <c r="D282" s="113"/>
      <c r="E282" s="113"/>
      <c r="F282" s="113"/>
      <c r="G282" s="113"/>
      <c r="H282" s="113"/>
      <c r="I282" s="113"/>
      <c r="J282" s="110"/>
      <c r="K282" s="113"/>
      <c r="L282" s="113"/>
    </row>
    <row r="283" spans="3:12" ht="15.75">
      <c r="C283" s="113"/>
      <c r="D283" s="113"/>
      <c r="E283" s="113"/>
      <c r="F283" s="113"/>
      <c r="G283" s="113"/>
      <c r="H283" s="113"/>
      <c r="I283" s="113"/>
      <c r="J283" s="110"/>
      <c r="K283" s="113"/>
      <c r="L283" s="113"/>
    </row>
    <row r="284" spans="3:12" ht="15.75">
      <c r="C284" s="113"/>
      <c r="D284" s="113"/>
      <c r="E284" s="113"/>
      <c r="F284" s="113"/>
      <c r="G284" s="113"/>
      <c r="H284" s="113"/>
      <c r="I284" s="113"/>
      <c r="J284" s="110"/>
      <c r="K284" s="113"/>
      <c r="L284" s="113"/>
    </row>
    <row r="285" spans="3:12" ht="15.75">
      <c r="C285" s="113"/>
      <c r="D285" s="113"/>
      <c r="E285" s="113"/>
      <c r="F285" s="113"/>
      <c r="G285" s="113"/>
      <c r="H285" s="113"/>
      <c r="I285" s="113"/>
      <c r="J285" s="110"/>
      <c r="K285" s="113"/>
      <c r="L285" s="113"/>
    </row>
    <row r="286" spans="3:12" ht="15.75">
      <c r="C286" s="113"/>
      <c r="D286" s="113"/>
      <c r="E286" s="113"/>
      <c r="F286" s="113"/>
      <c r="G286" s="113"/>
      <c r="H286" s="113"/>
      <c r="I286" s="113"/>
      <c r="J286" s="110"/>
      <c r="K286" s="113"/>
      <c r="L286" s="113"/>
    </row>
    <row r="287" spans="3:12" ht="15.75">
      <c r="C287" s="113"/>
      <c r="D287" s="113"/>
      <c r="E287" s="113"/>
      <c r="F287" s="113"/>
      <c r="G287" s="113"/>
      <c r="H287" s="113"/>
      <c r="I287" s="113"/>
      <c r="J287" s="110"/>
      <c r="K287" s="113"/>
      <c r="L287" s="113"/>
    </row>
    <row r="288" spans="3:12" ht="15.75">
      <c r="C288" s="113"/>
      <c r="D288" s="113"/>
      <c r="E288" s="113"/>
      <c r="F288" s="113"/>
      <c r="G288" s="113"/>
      <c r="H288" s="113"/>
      <c r="I288" s="113"/>
      <c r="J288" s="110"/>
      <c r="K288" s="113"/>
      <c r="L288" s="113"/>
    </row>
    <row r="289" spans="3:12" ht="15.75">
      <c r="C289" s="113"/>
      <c r="D289" s="113"/>
      <c r="E289" s="113"/>
      <c r="F289" s="113"/>
      <c r="G289" s="113"/>
      <c r="H289" s="113"/>
      <c r="I289" s="113"/>
      <c r="J289" s="110"/>
      <c r="K289" s="113"/>
      <c r="L289" s="113"/>
    </row>
    <row r="290" spans="3:12" ht="15.75">
      <c r="C290" s="113"/>
      <c r="D290" s="113"/>
      <c r="E290" s="113"/>
      <c r="F290" s="113"/>
      <c r="G290" s="113"/>
      <c r="H290" s="113"/>
      <c r="I290" s="113"/>
      <c r="J290" s="110"/>
      <c r="K290" s="113"/>
      <c r="L290" s="113"/>
    </row>
    <row r="291" spans="3:12" ht="15.75">
      <c r="C291" s="113"/>
      <c r="D291" s="113"/>
      <c r="E291" s="113"/>
      <c r="F291" s="113"/>
      <c r="G291" s="113"/>
      <c r="H291" s="113"/>
      <c r="I291" s="113"/>
      <c r="J291" s="110"/>
      <c r="K291" s="113"/>
      <c r="L291" s="113"/>
    </row>
    <row r="292" spans="3:12" ht="15.75">
      <c r="C292" s="113"/>
      <c r="D292" s="113"/>
      <c r="E292" s="113"/>
      <c r="F292" s="113"/>
      <c r="G292" s="113"/>
      <c r="H292" s="113"/>
      <c r="I292" s="113"/>
      <c r="J292" s="110"/>
      <c r="K292" s="113"/>
      <c r="L292" s="113"/>
    </row>
    <row r="293" spans="3:12" ht="15.75">
      <c r="C293" s="113"/>
      <c r="D293" s="113"/>
      <c r="E293" s="113"/>
      <c r="F293" s="113"/>
      <c r="G293" s="113"/>
      <c r="H293" s="113"/>
      <c r="I293" s="113"/>
      <c r="J293" s="110"/>
      <c r="K293" s="113"/>
      <c r="L293" s="113"/>
    </row>
    <row r="294" spans="3:12" ht="15.75">
      <c r="C294" s="113"/>
      <c r="D294" s="113"/>
      <c r="E294" s="113"/>
      <c r="F294" s="113"/>
      <c r="G294" s="113"/>
      <c r="H294" s="113"/>
      <c r="I294" s="113"/>
      <c r="J294" s="110"/>
      <c r="K294" s="113"/>
      <c r="L294" s="113"/>
    </row>
    <row r="295" spans="3:12" ht="15.75">
      <c r="C295" s="113"/>
      <c r="D295" s="113"/>
      <c r="E295" s="113"/>
      <c r="F295" s="113"/>
      <c r="G295" s="113"/>
      <c r="H295" s="113"/>
      <c r="I295" s="113"/>
      <c r="J295" s="110"/>
      <c r="K295" s="113"/>
      <c r="L295" s="113"/>
    </row>
    <row r="296" spans="3:12" ht="15.75">
      <c r="C296" s="113"/>
      <c r="D296" s="113"/>
      <c r="E296" s="113"/>
      <c r="F296" s="113"/>
      <c r="G296" s="113"/>
      <c r="H296" s="113"/>
      <c r="I296" s="113"/>
      <c r="J296" s="110"/>
      <c r="K296" s="113"/>
      <c r="L296" s="113"/>
    </row>
    <row r="297" spans="3:12" ht="15.75">
      <c r="C297" s="113"/>
      <c r="D297" s="113"/>
      <c r="E297" s="113"/>
      <c r="F297" s="113"/>
      <c r="G297" s="113"/>
      <c r="H297" s="113"/>
      <c r="I297" s="113"/>
      <c r="J297" s="110"/>
      <c r="K297" s="113"/>
      <c r="L297" s="113"/>
    </row>
    <row r="298" spans="3:12" ht="15.75">
      <c r="C298" s="113"/>
      <c r="D298" s="113"/>
      <c r="E298" s="113"/>
      <c r="F298" s="113"/>
      <c r="G298" s="113"/>
      <c r="H298" s="113"/>
      <c r="I298" s="113"/>
      <c r="J298" s="110"/>
      <c r="K298" s="113"/>
      <c r="L298" s="113"/>
    </row>
    <row r="299" spans="3:12" ht="15.75">
      <c r="C299" s="113"/>
      <c r="D299" s="113"/>
      <c r="E299" s="113"/>
      <c r="F299" s="113"/>
      <c r="G299" s="113"/>
      <c r="H299" s="113"/>
      <c r="I299" s="113"/>
      <c r="J299" s="110"/>
      <c r="K299" s="113"/>
      <c r="L299" s="113"/>
    </row>
    <row r="300" spans="3:12" ht="15.75">
      <c r="C300" s="113"/>
      <c r="D300" s="113"/>
      <c r="E300" s="113"/>
      <c r="F300" s="113"/>
      <c r="G300" s="113"/>
      <c r="H300" s="113"/>
      <c r="I300" s="113"/>
      <c r="J300" s="110"/>
      <c r="K300" s="113"/>
      <c r="L300" s="113"/>
    </row>
    <row r="301" spans="3:12" ht="15.75">
      <c r="C301" s="113"/>
      <c r="D301" s="113"/>
      <c r="E301" s="113"/>
      <c r="F301" s="113"/>
      <c r="G301" s="113"/>
      <c r="H301" s="113"/>
      <c r="I301" s="113"/>
      <c r="J301" s="110"/>
      <c r="K301" s="113"/>
      <c r="L301" s="113"/>
    </row>
    <row r="302" spans="3:12" ht="15.75">
      <c r="C302" s="113"/>
      <c r="D302" s="113"/>
      <c r="E302" s="113"/>
      <c r="F302" s="113"/>
      <c r="G302" s="113"/>
      <c r="H302" s="113"/>
      <c r="I302" s="113"/>
      <c r="J302" s="110"/>
      <c r="K302" s="113"/>
      <c r="L302" s="113"/>
    </row>
    <row r="303" spans="3:12" ht="15.75">
      <c r="C303" s="113"/>
      <c r="D303" s="113"/>
      <c r="E303" s="113"/>
      <c r="F303" s="113"/>
      <c r="G303" s="113"/>
      <c r="H303" s="113"/>
      <c r="I303" s="113"/>
      <c r="J303" s="110"/>
      <c r="K303" s="113"/>
      <c r="L303" s="113"/>
    </row>
    <row r="304" spans="3:12" ht="15.75">
      <c r="C304" s="113"/>
      <c r="D304" s="113"/>
      <c r="E304" s="113"/>
      <c r="F304" s="113"/>
      <c r="G304" s="113"/>
      <c r="H304" s="113"/>
      <c r="I304" s="113"/>
      <c r="J304" s="110"/>
      <c r="K304" s="113"/>
      <c r="L304" s="113"/>
    </row>
    <row r="305" spans="3:12" ht="15.75">
      <c r="C305" s="113"/>
      <c r="D305" s="113"/>
      <c r="E305" s="113"/>
      <c r="F305" s="113"/>
      <c r="G305" s="113"/>
      <c r="H305" s="113"/>
      <c r="I305" s="113"/>
      <c r="J305" s="110"/>
      <c r="K305" s="113"/>
      <c r="L305" s="113"/>
    </row>
    <row r="306" spans="3:12" ht="15.75">
      <c r="C306" s="113"/>
      <c r="D306" s="113"/>
      <c r="E306" s="113"/>
      <c r="F306" s="113"/>
      <c r="G306" s="113"/>
      <c r="H306" s="113"/>
      <c r="I306" s="113"/>
      <c r="J306" s="110"/>
      <c r="K306" s="113"/>
      <c r="L306" s="113"/>
    </row>
    <row r="307" spans="3:12" ht="15.75">
      <c r="C307" s="113"/>
      <c r="D307" s="113"/>
      <c r="E307" s="113"/>
      <c r="F307" s="113"/>
      <c r="G307" s="113"/>
      <c r="H307" s="113"/>
      <c r="I307" s="113"/>
      <c r="J307" s="110"/>
      <c r="K307" s="113"/>
      <c r="L307" s="113"/>
    </row>
    <row r="308" spans="3:12" ht="15.75">
      <c r="C308" s="113"/>
      <c r="D308" s="113"/>
      <c r="E308" s="113"/>
      <c r="F308" s="113"/>
      <c r="G308" s="113"/>
      <c r="H308" s="113"/>
      <c r="I308" s="113"/>
      <c r="J308" s="110"/>
      <c r="K308" s="113"/>
      <c r="L308" s="113"/>
    </row>
    <row r="309" spans="3:12" ht="15.75">
      <c r="C309" s="113"/>
      <c r="D309" s="113"/>
      <c r="E309" s="113"/>
      <c r="F309" s="113"/>
      <c r="G309" s="113"/>
      <c r="H309" s="113"/>
      <c r="I309" s="113"/>
      <c r="J309" s="110"/>
      <c r="K309" s="113"/>
      <c r="L309" s="113"/>
    </row>
    <row r="310" spans="3:12" ht="15.75">
      <c r="C310" s="113"/>
      <c r="D310" s="113"/>
      <c r="E310" s="113"/>
      <c r="F310" s="113"/>
      <c r="G310" s="113"/>
      <c r="H310" s="113"/>
      <c r="I310" s="113"/>
      <c r="J310" s="110"/>
      <c r="K310" s="113"/>
      <c r="L310" s="113"/>
    </row>
    <row r="311" ht="15.75">
      <c r="J311" s="110"/>
    </row>
    <row r="312" ht="15.75">
      <c r="J312" s="110"/>
    </row>
    <row r="313" ht="15.75">
      <c r="J313" s="110"/>
    </row>
    <row r="314" ht="15.75">
      <c r="J314" s="110"/>
    </row>
    <row r="315" ht="15.75">
      <c r="J315" s="110"/>
    </row>
    <row r="316" ht="15.75">
      <c r="J316" s="110"/>
    </row>
    <row r="317" ht="15.75">
      <c r="J317" s="110"/>
    </row>
    <row r="318" ht="15.75">
      <c r="J318" s="110"/>
    </row>
    <row r="319" ht="15.75">
      <c r="J319" s="110"/>
    </row>
    <row r="320" ht="15.75">
      <c r="J320" s="110"/>
    </row>
    <row r="321" ht="15.75">
      <c r="J321" s="110"/>
    </row>
    <row r="322" ht="15.75">
      <c r="J322" s="110"/>
    </row>
    <row r="323" ht="15.75">
      <c r="J323" s="110"/>
    </row>
    <row r="324" ht="15.75">
      <c r="J324" s="110"/>
    </row>
    <row r="325" ht="15.75">
      <c r="J325" s="110"/>
    </row>
    <row r="326" ht="15.75">
      <c r="J326" s="110"/>
    </row>
    <row r="327" ht="15.75">
      <c r="J327" s="110"/>
    </row>
    <row r="328" ht="15.75">
      <c r="J328" s="110"/>
    </row>
    <row r="329" ht="15.75">
      <c r="J329" s="110"/>
    </row>
    <row r="330" ht="15.75">
      <c r="J330" s="110"/>
    </row>
    <row r="331" ht="15.75">
      <c r="J331" s="110"/>
    </row>
    <row r="332" ht="15.75">
      <c r="J332" s="110"/>
    </row>
    <row r="333" ht="15.75">
      <c r="J333" s="110"/>
    </row>
    <row r="334" ht="15.75">
      <c r="J334" s="110"/>
    </row>
    <row r="335" ht="15.75">
      <c r="J335" s="110"/>
    </row>
    <row r="336" ht="15.75">
      <c r="J336" s="110"/>
    </row>
    <row r="337" ht="15.75">
      <c r="J337" s="110"/>
    </row>
    <row r="338" ht="15.75">
      <c r="J338" s="110"/>
    </row>
    <row r="339" ht="15.75">
      <c r="J339" s="110"/>
    </row>
    <row r="340" ht="15.75">
      <c r="J340" s="110"/>
    </row>
    <row r="341" ht="15.75">
      <c r="J341" s="110"/>
    </row>
    <row r="342" ht="15.75">
      <c r="J342" s="110"/>
    </row>
    <row r="343" ht="15.75">
      <c r="J343" s="110"/>
    </row>
    <row r="344" ht="15.75">
      <c r="J344" s="110"/>
    </row>
    <row r="345" ht="15.75">
      <c r="J345" s="110"/>
    </row>
    <row r="346" ht="15.75">
      <c r="J346" s="110"/>
    </row>
    <row r="347" ht="15.75">
      <c r="J347" s="110"/>
    </row>
    <row r="348" ht="15.75">
      <c r="J348" s="110"/>
    </row>
    <row r="349" ht="15.75">
      <c r="J349" s="110"/>
    </row>
    <row r="350" ht="15.75">
      <c r="J350" s="110"/>
    </row>
    <row r="351" ht="15.75">
      <c r="J351" s="110"/>
    </row>
    <row r="352" ht="15.75">
      <c r="J352" s="110"/>
    </row>
    <row r="353" ht="15.75">
      <c r="J353" s="110"/>
    </row>
    <row r="354" ht="15.75">
      <c r="J354" s="110"/>
    </row>
    <row r="355" ht="15.75">
      <c r="J355" s="110"/>
    </row>
    <row r="356" ht="15.75">
      <c r="J356" s="110"/>
    </row>
    <row r="357" ht="15.75">
      <c r="J357" s="110"/>
    </row>
    <row r="358" ht="15.75">
      <c r="J358" s="110"/>
    </row>
    <row r="359" ht="15.75">
      <c r="J359" s="110"/>
    </row>
    <row r="360" ht="15.75">
      <c r="J360" s="110"/>
    </row>
    <row r="361" ht="15.75">
      <c r="J361" s="110"/>
    </row>
    <row r="362" ht="15.75">
      <c r="J362" s="110"/>
    </row>
    <row r="363" ht="15.75">
      <c r="J363" s="110"/>
    </row>
    <row r="364" ht="15.75">
      <c r="J364" s="110"/>
    </row>
    <row r="365" ht="15.75">
      <c r="J365" s="110"/>
    </row>
    <row r="366" ht="15.75">
      <c r="J366" s="110"/>
    </row>
    <row r="367" ht="15.75">
      <c r="J367" s="110"/>
    </row>
    <row r="368" ht="15.75">
      <c r="J368" s="110"/>
    </row>
    <row r="369" ht="15.75">
      <c r="J369" s="110"/>
    </row>
    <row r="370" ht="15.75">
      <c r="J370" s="110"/>
    </row>
    <row r="371" ht="15.75">
      <c r="J371" s="110"/>
    </row>
    <row r="372" ht="15.75">
      <c r="J372" s="110"/>
    </row>
    <row r="373" ht="15.75">
      <c r="J373" s="110"/>
    </row>
    <row r="374" ht="15.75">
      <c r="J374" s="110"/>
    </row>
    <row r="375" ht="15.75">
      <c r="J375" s="110"/>
    </row>
    <row r="376" ht="15.75">
      <c r="J376" s="110"/>
    </row>
    <row r="377" ht="15.75">
      <c r="J377" s="110"/>
    </row>
    <row r="378" ht="15.75">
      <c r="J378" s="110"/>
    </row>
    <row r="379" ht="15.75">
      <c r="J379" s="110"/>
    </row>
    <row r="380" ht="15.75">
      <c r="J380" s="110"/>
    </row>
    <row r="381" ht="15.75">
      <c r="J381" s="110"/>
    </row>
    <row r="382" ht="15.75">
      <c r="J382" s="110"/>
    </row>
    <row r="383" ht="15.75">
      <c r="J383" s="110"/>
    </row>
    <row r="384" ht="15.75">
      <c r="J384" s="110"/>
    </row>
    <row r="385" ht="15.75">
      <c r="J385" s="110"/>
    </row>
    <row r="386" ht="15.75">
      <c r="J386" s="110"/>
    </row>
    <row r="387" ht="15.75">
      <c r="J387" s="110"/>
    </row>
    <row r="388" ht="15.75">
      <c r="J388" s="110"/>
    </row>
    <row r="389" ht="15.75">
      <c r="J389" s="110"/>
    </row>
    <row r="390" ht="15.75">
      <c r="J390" s="110"/>
    </row>
    <row r="391" ht="15.75">
      <c r="J391" s="110"/>
    </row>
    <row r="392" ht="15.75">
      <c r="J392" s="110"/>
    </row>
    <row r="393" ht="15.75">
      <c r="J393" s="110"/>
    </row>
    <row r="394" ht="15.75">
      <c r="J394" s="110"/>
    </row>
    <row r="395" ht="15.75">
      <c r="J395" s="110"/>
    </row>
    <row r="396" ht="15.75">
      <c r="J396" s="110"/>
    </row>
    <row r="397" ht="15.75">
      <c r="J397" s="110"/>
    </row>
    <row r="398" ht="15.75">
      <c r="J398" s="110"/>
    </row>
    <row r="399" ht="15.75">
      <c r="J399" s="110"/>
    </row>
    <row r="400" ht="15.75">
      <c r="J400" s="110"/>
    </row>
    <row r="401" ht="15.75">
      <c r="J401" s="110"/>
    </row>
    <row r="402" ht="15.75">
      <c r="J402" s="110"/>
    </row>
    <row r="403" ht="15.75">
      <c r="J403" s="110"/>
    </row>
    <row r="404" ht="15.75">
      <c r="J404" s="110"/>
    </row>
    <row r="405" ht="15.75">
      <c r="J405" s="110"/>
    </row>
    <row r="406" ht="15.75">
      <c r="J406" s="110"/>
    </row>
    <row r="407" ht="15.75">
      <c r="J407" s="110"/>
    </row>
    <row r="408" ht="15.75">
      <c r="J408" s="110"/>
    </row>
    <row r="409" ht="15.75">
      <c r="J409" s="110"/>
    </row>
    <row r="410" ht="15.75">
      <c r="J410" s="110"/>
    </row>
    <row r="411" ht="15.75">
      <c r="J411" s="110"/>
    </row>
    <row r="412" ht="15.75">
      <c r="J412" s="110"/>
    </row>
    <row r="413" ht="15.75">
      <c r="J413" s="110"/>
    </row>
    <row r="414" ht="15.75">
      <c r="J414" s="110"/>
    </row>
    <row r="415" ht="15.75">
      <c r="J415" s="110"/>
    </row>
    <row r="416" ht="15.75">
      <c r="J416" s="110"/>
    </row>
    <row r="417" ht="15.75">
      <c r="J417" s="110"/>
    </row>
    <row r="418" ht="15.75">
      <c r="J418" s="110"/>
    </row>
    <row r="419" ht="15.75">
      <c r="J419" s="110"/>
    </row>
    <row r="420" ht="15.75">
      <c r="J420" s="110"/>
    </row>
    <row r="421" ht="15.75">
      <c r="J421" s="110"/>
    </row>
    <row r="422" ht="15.75">
      <c r="J422" s="110"/>
    </row>
    <row r="423" ht="15.75">
      <c r="J423" s="110"/>
    </row>
    <row r="424" ht="15.75">
      <c r="J424" s="110"/>
    </row>
    <row r="425" ht="15.75">
      <c r="J425" s="110"/>
    </row>
    <row r="426" ht="15.75">
      <c r="J426" s="110"/>
    </row>
    <row r="427" ht="15.75">
      <c r="J427" s="110"/>
    </row>
    <row r="428" ht="15.75">
      <c r="J428" s="110"/>
    </row>
    <row r="429" ht="15.75">
      <c r="J429" s="110"/>
    </row>
    <row r="430" ht="15.75">
      <c r="J430" s="110"/>
    </row>
    <row r="431" ht="15.75">
      <c r="J431" s="110"/>
    </row>
    <row r="432" ht="15.75">
      <c r="J432" s="110"/>
    </row>
    <row r="433" ht="15.75">
      <c r="J433" s="110"/>
    </row>
    <row r="434" ht="15.75">
      <c r="J434" s="110"/>
    </row>
    <row r="435" ht="15.75">
      <c r="J435" s="110"/>
    </row>
    <row r="436" ht="15.75">
      <c r="J436" s="110"/>
    </row>
    <row r="437" ht="15.75">
      <c r="J437" s="110"/>
    </row>
    <row r="438" ht="15.75">
      <c r="J438" s="110"/>
    </row>
    <row r="439" ht="15.75">
      <c r="J439" s="110"/>
    </row>
    <row r="440" ht="15.75">
      <c r="J440" s="110"/>
    </row>
    <row r="441" ht="15.75">
      <c r="J441" s="110"/>
    </row>
    <row r="442" ht="15.75">
      <c r="J442" s="110"/>
    </row>
    <row r="443" ht="15.75">
      <c r="J443" s="110"/>
    </row>
    <row r="444" ht="15.75">
      <c r="J444" s="110"/>
    </row>
    <row r="445" ht="15.75">
      <c r="J445" s="110"/>
    </row>
    <row r="446" ht="15.75">
      <c r="J446" s="110"/>
    </row>
    <row r="447" ht="15.75">
      <c r="J447" s="110"/>
    </row>
    <row r="448" ht="15.75">
      <c r="J448" s="110"/>
    </row>
    <row r="449" ht="15.75">
      <c r="J449" s="110"/>
    </row>
    <row r="450" ht="15.75">
      <c r="J450" s="110"/>
    </row>
    <row r="451" ht="15.75">
      <c r="J451" s="110"/>
    </row>
    <row r="452" ht="15.75">
      <c r="J452" s="110"/>
    </row>
    <row r="453" ht="15.75">
      <c r="J453" s="110"/>
    </row>
    <row r="454" ht="15.75">
      <c r="J454" s="110"/>
    </row>
    <row r="455" ht="15.75">
      <c r="J455" s="110"/>
    </row>
    <row r="456" ht="15.75">
      <c r="J456" s="110"/>
    </row>
    <row r="457" ht="15.75">
      <c r="J457" s="110"/>
    </row>
    <row r="458" ht="15.75">
      <c r="J458" s="110"/>
    </row>
    <row r="459" ht="15.75">
      <c r="J459" s="110"/>
    </row>
    <row r="460" ht="15.75">
      <c r="J460" s="110"/>
    </row>
    <row r="461" ht="15.75">
      <c r="J461" s="110"/>
    </row>
    <row r="462" ht="15.75">
      <c r="J462" s="110"/>
    </row>
    <row r="463" ht="15.75">
      <c r="J463" s="110"/>
    </row>
    <row r="464" ht="15.75">
      <c r="J464" s="110"/>
    </row>
    <row r="465" ht="15.75">
      <c r="J465" s="110"/>
    </row>
    <row r="466" ht="15.75">
      <c r="J466" s="110"/>
    </row>
    <row r="467" ht="15.75">
      <c r="J467" s="110"/>
    </row>
    <row r="468" ht="15.75">
      <c r="J468" s="110"/>
    </row>
  </sheetData>
  <sheetProtection/>
  <mergeCells count="16">
    <mergeCell ref="C4:G4"/>
    <mergeCell ref="H4:L4"/>
    <mergeCell ref="A7:L7"/>
    <mergeCell ref="F1:G1"/>
    <mergeCell ref="K1:L1"/>
    <mergeCell ref="C2:G2"/>
    <mergeCell ref="H2:L2"/>
    <mergeCell ref="F3:G3"/>
    <mergeCell ref="K3:L3"/>
    <mergeCell ref="G5:L5"/>
    <mergeCell ref="A8:L8"/>
    <mergeCell ref="A12:A13"/>
    <mergeCell ref="B12:B13"/>
    <mergeCell ref="C12:J12"/>
    <mergeCell ref="K12:K13"/>
    <mergeCell ref="L12:L13"/>
  </mergeCells>
  <printOptions/>
  <pageMargins left="0.75" right="0.34" top="0.52" bottom="1" header="0.5" footer="0.5"/>
  <pageSetup fitToHeight="3"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I743"/>
  <sheetViews>
    <sheetView zoomScalePageLayoutView="0" workbookViewId="0" topLeftCell="A1">
      <selection activeCell="J10" sqref="J10"/>
    </sheetView>
  </sheetViews>
  <sheetFormatPr defaultColWidth="9.00390625" defaultRowHeight="12.75"/>
  <cols>
    <col min="1" max="1" width="35.125" style="12" customWidth="1"/>
    <col min="2" max="2" width="6.875" style="12" customWidth="1"/>
    <col min="3" max="3" width="8.875" style="12" customWidth="1"/>
    <col min="4" max="4" width="12.25390625" style="12" customWidth="1"/>
    <col min="5" max="5" width="10.125" style="12" customWidth="1"/>
    <col min="6" max="9" width="19.75390625" style="26" customWidth="1"/>
    <col min="10" max="16384" width="9.125" style="12" customWidth="1"/>
  </cols>
  <sheetData>
    <row r="1" spans="2:9" ht="15.75">
      <c r="B1" s="30"/>
      <c r="C1" s="30"/>
      <c r="D1" s="30"/>
      <c r="E1" s="30"/>
      <c r="F1" s="120"/>
      <c r="G1" s="120"/>
      <c r="H1" s="120" t="s">
        <v>394</v>
      </c>
      <c r="I1" s="120"/>
    </row>
    <row r="2" spans="2:9" ht="15.75">
      <c r="B2" s="30"/>
      <c r="C2" s="30"/>
      <c r="D2" s="30"/>
      <c r="E2" s="30"/>
      <c r="F2" s="120" t="s">
        <v>52</v>
      </c>
      <c r="G2" s="120"/>
      <c r="H2" s="120"/>
      <c r="I2" s="120"/>
    </row>
    <row r="3" spans="2:9" ht="15.75">
      <c r="B3" s="30"/>
      <c r="C3" s="30"/>
      <c r="D3" s="30"/>
      <c r="E3" s="30"/>
      <c r="F3" s="120"/>
      <c r="G3" s="120"/>
      <c r="H3" s="120" t="s">
        <v>407</v>
      </c>
      <c r="I3" s="120"/>
    </row>
    <row r="4" spans="2:9" ht="15.75">
      <c r="B4" s="30"/>
      <c r="C4" s="30"/>
      <c r="D4" s="30"/>
      <c r="E4" s="30"/>
      <c r="F4" s="120" t="s">
        <v>408</v>
      </c>
      <c r="G4" s="120"/>
      <c r="H4" s="120"/>
      <c r="I4" s="120"/>
    </row>
    <row r="5" spans="2:9" ht="15.75">
      <c r="B5" s="30"/>
      <c r="C5" s="30"/>
      <c r="D5" s="30"/>
      <c r="E5" s="30"/>
      <c r="F5" s="120" t="s">
        <v>478</v>
      </c>
      <c r="G5" s="120"/>
      <c r="H5" s="120"/>
      <c r="I5" s="120"/>
    </row>
    <row r="7" spans="1:9" ht="64.5" customHeight="1">
      <c r="A7" s="125" t="s">
        <v>398</v>
      </c>
      <c r="B7" s="125"/>
      <c r="C7" s="125"/>
      <c r="D7" s="125"/>
      <c r="E7" s="125"/>
      <c r="F7" s="125"/>
      <c r="G7" s="125"/>
      <c r="H7" s="125"/>
      <c r="I7" s="125"/>
    </row>
    <row r="8" spans="6:9" ht="15.75">
      <c r="F8" s="42"/>
      <c r="G8" s="42"/>
      <c r="H8" s="42"/>
      <c r="I8" s="42" t="s">
        <v>90</v>
      </c>
    </row>
    <row r="9" spans="1:9" ht="15.75">
      <c r="A9" s="123" t="s">
        <v>57</v>
      </c>
      <c r="B9" s="123" t="s">
        <v>92</v>
      </c>
      <c r="C9" s="123" t="s">
        <v>75</v>
      </c>
      <c r="D9" s="123" t="s">
        <v>77</v>
      </c>
      <c r="E9" s="123" t="s">
        <v>76</v>
      </c>
      <c r="F9" s="126" t="s">
        <v>396</v>
      </c>
      <c r="G9" s="127"/>
      <c r="H9" s="126" t="s">
        <v>397</v>
      </c>
      <c r="I9" s="127"/>
    </row>
    <row r="10" spans="1:9" ht="126">
      <c r="A10" s="124"/>
      <c r="B10" s="124"/>
      <c r="C10" s="124"/>
      <c r="D10" s="124"/>
      <c r="E10" s="124"/>
      <c r="F10" s="40" t="s">
        <v>58</v>
      </c>
      <c r="G10" s="15" t="s">
        <v>233</v>
      </c>
      <c r="H10" s="40" t="s">
        <v>58</v>
      </c>
      <c r="I10" s="15" t="s">
        <v>233</v>
      </c>
    </row>
    <row r="11" spans="1:9" ht="15.75">
      <c r="A11" s="15">
        <v>1</v>
      </c>
      <c r="B11" s="15">
        <v>2</v>
      </c>
      <c r="C11" s="15">
        <v>3</v>
      </c>
      <c r="D11" s="15">
        <v>4</v>
      </c>
      <c r="E11" s="15">
        <v>5</v>
      </c>
      <c r="F11" s="43">
        <v>6</v>
      </c>
      <c r="G11" s="43">
        <v>7</v>
      </c>
      <c r="H11" s="43">
        <v>6</v>
      </c>
      <c r="I11" s="43">
        <v>7</v>
      </c>
    </row>
    <row r="12" spans="1:9" s="44" customFormat="1" ht="28.5" customHeight="1">
      <c r="A12" s="1" t="s">
        <v>78</v>
      </c>
      <c r="B12" s="2" t="s">
        <v>59</v>
      </c>
      <c r="C12" s="2"/>
      <c r="D12" s="9"/>
      <c r="E12" s="9"/>
      <c r="F12" s="32">
        <f>F13+F17+F25+F66+F70+F60+F56</f>
        <v>162935239</v>
      </c>
      <c r="G12" s="32">
        <f>G13+G17+G25+G66+G70+G60+G56</f>
        <v>1415600</v>
      </c>
      <c r="H12" s="32">
        <f>H13+H17+H25+H66+H70+H60+H56</f>
        <v>164891423</v>
      </c>
      <c r="I12" s="32">
        <f>I13+I17+I25+I66+I70+I60+I56</f>
        <v>1465500</v>
      </c>
    </row>
    <row r="13" spans="1:9" s="44" customFormat="1" ht="77.25" customHeight="1">
      <c r="A13" s="1" t="s">
        <v>290</v>
      </c>
      <c r="B13" s="2" t="s">
        <v>59</v>
      </c>
      <c r="C13" s="2" t="s">
        <v>64</v>
      </c>
      <c r="D13" s="2"/>
      <c r="E13" s="2"/>
      <c r="F13" s="41">
        <f>F14</f>
        <v>1990139</v>
      </c>
      <c r="G13" s="41"/>
      <c r="H13" s="41">
        <f>H14</f>
        <v>1990139</v>
      </c>
      <c r="I13" s="41"/>
    </row>
    <row r="14" spans="1:9" s="44" customFormat="1" ht="20.25">
      <c r="A14" s="27" t="s">
        <v>105</v>
      </c>
      <c r="B14" s="4" t="s">
        <v>59</v>
      </c>
      <c r="C14" s="4" t="s">
        <v>64</v>
      </c>
      <c r="D14" s="4" t="s">
        <v>106</v>
      </c>
      <c r="E14" s="4"/>
      <c r="F14" s="29">
        <f>F15</f>
        <v>1990139</v>
      </c>
      <c r="G14" s="29"/>
      <c r="H14" s="29">
        <f>H15</f>
        <v>1990139</v>
      </c>
      <c r="I14" s="29"/>
    </row>
    <row r="15" spans="1:9" s="44" customFormat="1" ht="47.25">
      <c r="A15" s="3" t="s">
        <v>245</v>
      </c>
      <c r="B15" s="4" t="s">
        <v>59</v>
      </c>
      <c r="C15" s="4" t="s">
        <v>64</v>
      </c>
      <c r="D15" s="4" t="s">
        <v>107</v>
      </c>
      <c r="E15" s="4"/>
      <c r="F15" s="29">
        <f>F16</f>
        <v>1990139</v>
      </c>
      <c r="G15" s="29"/>
      <c r="H15" s="29">
        <f>H16</f>
        <v>1990139</v>
      </c>
      <c r="I15" s="29"/>
    </row>
    <row r="16" spans="1:9" s="44" customFormat="1" ht="141" customHeight="1">
      <c r="A16" s="3" t="s">
        <v>108</v>
      </c>
      <c r="B16" s="4" t="s">
        <v>59</v>
      </c>
      <c r="C16" s="4" t="s">
        <v>64</v>
      </c>
      <c r="D16" s="4" t="s">
        <v>107</v>
      </c>
      <c r="E16" s="4" t="s">
        <v>236</v>
      </c>
      <c r="F16" s="29">
        <f>'прил 7_1'!G17</f>
        <v>1990139</v>
      </c>
      <c r="G16" s="29"/>
      <c r="H16" s="29">
        <f>'прил 7_1'!I17</f>
        <v>1990139</v>
      </c>
      <c r="I16" s="29"/>
    </row>
    <row r="17" spans="1:9" s="44" customFormat="1" ht="94.5">
      <c r="A17" s="1" t="s">
        <v>242</v>
      </c>
      <c r="B17" s="2" t="s">
        <v>59</v>
      </c>
      <c r="C17" s="2" t="s">
        <v>66</v>
      </c>
      <c r="D17" s="2"/>
      <c r="E17" s="2"/>
      <c r="F17" s="33">
        <f>F18</f>
        <v>4688946</v>
      </c>
      <c r="G17" s="33"/>
      <c r="H17" s="33">
        <f>H18</f>
        <v>4688946</v>
      </c>
      <c r="I17" s="33"/>
    </row>
    <row r="18" spans="1:9" s="44" customFormat="1" ht="20.25">
      <c r="A18" s="27" t="s">
        <v>105</v>
      </c>
      <c r="B18" s="4" t="s">
        <v>59</v>
      </c>
      <c r="C18" s="4" t="s">
        <v>66</v>
      </c>
      <c r="D18" s="4" t="s">
        <v>106</v>
      </c>
      <c r="E18" s="4"/>
      <c r="F18" s="29">
        <f>F19+F21+F23</f>
        <v>4688946</v>
      </c>
      <c r="G18" s="29"/>
      <c r="H18" s="29">
        <f>H19+H21+H23</f>
        <v>4688946</v>
      </c>
      <c r="I18" s="29"/>
    </row>
    <row r="19" spans="1:9" s="16" customFormat="1" ht="47.25">
      <c r="A19" s="27" t="s">
        <v>110</v>
      </c>
      <c r="B19" s="4" t="s">
        <v>59</v>
      </c>
      <c r="C19" s="4" t="s">
        <v>66</v>
      </c>
      <c r="D19" s="4" t="s">
        <v>109</v>
      </c>
      <c r="E19" s="4"/>
      <c r="F19" s="29">
        <f>F20</f>
        <v>2910750</v>
      </c>
      <c r="G19" s="33"/>
      <c r="H19" s="29">
        <f>H20</f>
        <v>2910750</v>
      </c>
      <c r="I19" s="33"/>
    </row>
    <row r="20" spans="1:9" ht="126">
      <c r="A20" s="3" t="s">
        <v>108</v>
      </c>
      <c r="B20" s="4" t="s">
        <v>59</v>
      </c>
      <c r="C20" s="4" t="s">
        <v>66</v>
      </c>
      <c r="D20" s="4" t="s">
        <v>109</v>
      </c>
      <c r="E20" s="4" t="s">
        <v>236</v>
      </c>
      <c r="F20" s="29">
        <f>'прил 7_1'!G21</f>
        <v>2910750</v>
      </c>
      <c r="G20" s="29"/>
      <c r="H20" s="29">
        <f>'прил 7_1'!I21</f>
        <v>2910750</v>
      </c>
      <c r="I20" s="29"/>
    </row>
    <row r="21" spans="1:9" ht="63">
      <c r="A21" s="3" t="s">
        <v>232</v>
      </c>
      <c r="B21" s="4" t="s">
        <v>59</v>
      </c>
      <c r="C21" s="4" t="s">
        <v>66</v>
      </c>
      <c r="D21" s="4" t="s">
        <v>112</v>
      </c>
      <c r="E21" s="4"/>
      <c r="F21" s="29">
        <f>F22</f>
        <v>1625000</v>
      </c>
      <c r="G21" s="29"/>
      <c r="H21" s="29">
        <f>H22</f>
        <v>1625000</v>
      </c>
      <c r="I21" s="29"/>
    </row>
    <row r="22" spans="1:9" ht="126">
      <c r="A22" s="3" t="s">
        <v>108</v>
      </c>
      <c r="B22" s="4" t="s">
        <v>59</v>
      </c>
      <c r="C22" s="4" t="s">
        <v>66</v>
      </c>
      <c r="D22" s="4" t="s">
        <v>112</v>
      </c>
      <c r="E22" s="4" t="s">
        <v>236</v>
      </c>
      <c r="F22" s="29">
        <f>'прил 7_1'!G23</f>
        <v>1625000</v>
      </c>
      <c r="G22" s="33"/>
      <c r="H22" s="29">
        <f>'прил 7_1'!I23</f>
        <v>1625000</v>
      </c>
      <c r="I22" s="33"/>
    </row>
    <row r="23" spans="1:9" ht="47.25">
      <c r="A23" s="3" t="s">
        <v>126</v>
      </c>
      <c r="B23" s="4" t="s">
        <v>59</v>
      </c>
      <c r="C23" s="4" t="s">
        <v>234</v>
      </c>
      <c r="D23" s="4" t="s">
        <v>353</v>
      </c>
      <c r="E23" s="4"/>
      <c r="F23" s="29">
        <f>F24</f>
        <v>153196</v>
      </c>
      <c r="G23" s="29"/>
      <c r="H23" s="29">
        <f>H24</f>
        <v>153196</v>
      </c>
      <c r="I23" s="29"/>
    </row>
    <row r="24" spans="1:9" ht="47.25">
      <c r="A24" s="3" t="s">
        <v>111</v>
      </c>
      <c r="B24" s="4" t="s">
        <v>59</v>
      </c>
      <c r="C24" s="4" t="s">
        <v>66</v>
      </c>
      <c r="D24" s="4" t="s">
        <v>353</v>
      </c>
      <c r="E24" s="4" t="s">
        <v>237</v>
      </c>
      <c r="F24" s="29">
        <f>'прил 7_1'!G25</f>
        <v>153196</v>
      </c>
      <c r="G24" s="29"/>
      <c r="H24" s="29">
        <f>'прил 7_1'!I25</f>
        <v>153196</v>
      </c>
      <c r="I24" s="29"/>
    </row>
    <row r="25" spans="1:9" ht="126">
      <c r="A25" s="1" t="s">
        <v>229</v>
      </c>
      <c r="B25" s="2" t="s">
        <v>59</v>
      </c>
      <c r="C25" s="2" t="s">
        <v>69</v>
      </c>
      <c r="D25" s="2"/>
      <c r="E25" s="2"/>
      <c r="F25" s="33">
        <f>F38+F32+F26</f>
        <v>69226249</v>
      </c>
      <c r="G25" s="33"/>
      <c r="H25" s="33">
        <f>H38+H32+H26</f>
        <v>69226249</v>
      </c>
      <c r="I25" s="33"/>
    </row>
    <row r="26" spans="1:9" ht="47.25">
      <c r="A26" s="3" t="s">
        <v>142</v>
      </c>
      <c r="B26" s="4" t="s">
        <v>59</v>
      </c>
      <c r="C26" s="4" t="s">
        <v>69</v>
      </c>
      <c r="D26" s="4" t="s">
        <v>143</v>
      </c>
      <c r="E26" s="2"/>
      <c r="F26" s="29">
        <f>F27</f>
        <v>12382844</v>
      </c>
      <c r="G26" s="33"/>
      <c r="H26" s="29">
        <f>H27</f>
        <v>12382844</v>
      </c>
      <c r="I26" s="33"/>
    </row>
    <row r="27" spans="1:9" ht="63">
      <c r="A27" s="21" t="s">
        <v>172</v>
      </c>
      <c r="B27" s="4" t="s">
        <v>59</v>
      </c>
      <c r="C27" s="4" t="s">
        <v>69</v>
      </c>
      <c r="D27" s="4" t="s">
        <v>173</v>
      </c>
      <c r="E27" s="4"/>
      <c r="F27" s="29">
        <f>F28+F30</f>
        <v>12382844</v>
      </c>
      <c r="G27" s="33"/>
      <c r="H27" s="29">
        <f>H28+H30</f>
        <v>12382844</v>
      </c>
      <c r="I27" s="33"/>
    </row>
    <row r="28" spans="1:9" ht="47.25">
      <c r="A28" s="27" t="s">
        <v>110</v>
      </c>
      <c r="B28" s="4" t="s">
        <v>59</v>
      </c>
      <c r="C28" s="4" t="s">
        <v>69</v>
      </c>
      <c r="D28" s="4" t="s">
        <v>16</v>
      </c>
      <c r="E28" s="4"/>
      <c r="F28" s="29">
        <f>F29</f>
        <v>12186244</v>
      </c>
      <c r="G28" s="33"/>
      <c r="H28" s="29">
        <f>H29</f>
        <v>12186244</v>
      </c>
      <c r="I28" s="33"/>
    </row>
    <row r="29" spans="1:9" ht="126">
      <c r="A29" s="3" t="s">
        <v>108</v>
      </c>
      <c r="B29" s="4" t="s">
        <v>59</v>
      </c>
      <c r="C29" s="4" t="s">
        <v>69</v>
      </c>
      <c r="D29" s="4" t="s">
        <v>16</v>
      </c>
      <c r="E29" s="4" t="s">
        <v>236</v>
      </c>
      <c r="F29" s="29">
        <f>'прил 7_1'!G335</f>
        <v>12186244</v>
      </c>
      <c r="G29" s="33"/>
      <c r="H29" s="29">
        <f>'прил 7_1'!I335</f>
        <v>12186244</v>
      </c>
      <c r="I29" s="33"/>
    </row>
    <row r="30" spans="1:9" ht="47.25">
      <c r="A30" s="3" t="s">
        <v>126</v>
      </c>
      <c r="B30" s="4" t="s">
        <v>59</v>
      </c>
      <c r="C30" s="4" t="s">
        <v>69</v>
      </c>
      <c r="D30" s="4" t="s">
        <v>17</v>
      </c>
      <c r="E30" s="4"/>
      <c r="F30" s="29">
        <f>F31</f>
        <v>196600</v>
      </c>
      <c r="G30" s="33"/>
      <c r="H30" s="29">
        <f>H31</f>
        <v>196600</v>
      </c>
      <c r="I30" s="33"/>
    </row>
    <row r="31" spans="1:9" ht="47.25">
      <c r="A31" s="3" t="s">
        <v>111</v>
      </c>
      <c r="B31" s="4" t="s">
        <v>59</v>
      </c>
      <c r="C31" s="4" t="s">
        <v>69</v>
      </c>
      <c r="D31" s="4" t="s">
        <v>17</v>
      </c>
      <c r="E31" s="4" t="s">
        <v>237</v>
      </c>
      <c r="F31" s="29">
        <f>'прил 7_1'!G337</f>
        <v>196600</v>
      </c>
      <c r="G31" s="33"/>
      <c r="H31" s="29">
        <f>'прил 7_1'!I337</f>
        <v>196600</v>
      </c>
      <c r="I31" s="33"/>
    </row>
    <row r="32" spans="1:9" ht="110.25">
      <c r="A32" s="57" t="s">
        <v>223</v>
      </c>
      <c r="B32" s="4" t="s">
        <v>59</v>
      </c>
      <c r="C32" s="4" t="s">
        <v>69</v>
      </c>
      <c r="D32" s="4" t="s">
        <v>224</v>
      </c>
      <c r="E32" s="4"/>
      <c r="F32" s="29">
        <f>F33</f>
        <v>10286434</v>
      </c>
      <c r="G32" s="33"/>
      <c r="H32" s="29">
        <f>H33</f>
        <v>10286434</v>
      </c>
      <c r="I32" s="33"/>
    </row>
    <row r="33" spans="1:9" ht="47.25">
      <c r="A33" s="57" t="s">
        <v>323</v>
      </c>
      <c r="B33" s="4" t="s">
        <v>59</v>
      </c>
      <c r="C33" s="4" t="s">
        <v>69</v>
      </c>
      <c r="D33" s="4" t="s">
        <v>324</v>
      </c>
      <c r="E33" s="4"/>
      <c r="F33" s="29">
        <f>F34+F36</f>
        <v>10286434</v>
      </c>
      <c r="G33" s="33"/>
      <c r="H33" s="29">
        <f>H34+H36</f>
        <v>10286434</v>
      </c>
      <c r="I33" s="33"/>
    </row>
    <row r="34" spans="1:9" ht="47.25">
      <c r="A34" s="57" t="s">
        <v>110</v>
      </c>
      <c r="B34" s="4" t="s">
        <v>59</v>
      </c>
      <c r="C34" s="4" t="s">
        <v>69</v>
      </c>
      <c r="D34" s="4" t="s">
        <v>325</v>
      </c>
      <c r="E34" s="4"/>
      <c r="F34" s="29">
        <f>F35</f>
        <v>9854445</v>
      </c>
      <c r="G34" s="33"/>
      <c r="H34" s="29">
        <f>H35</f>
        <v>9854445</v>
      </c>
      <c r="I34" s="33"/>
    </row>
    <row r="35" spans="1:9" ht="126">
      <c r="A35" s="3" t="s">
        <v>108</v>
      </c>
      <c r="B35" s="4" t="s">
        <v>59</v>
      </c>
      <c r="C35" s="4" t="s">
        <v>69</v>
      </c>
      <c r="D35" s="4" t="s">
        <v>325</v>
      </c>
      <c r="E35" s="4" t="s">
        <v>236</v>
      </c>
      <c r="F35" s="29">
        <f>'прил 7_1'!G314</f>
        <v>9854445</v>
      </c>
      <c r="G35" s="33"/>
      <c r="H35" s="29">
        <f>'прил 7_1'!I314</f>
        <v>9854445</v>
      </c>
      <c r="I35" s="33"/>
    </row>
    <row r="36" spans="1:9" ht="47.25">
      <c r="A36" s="3" t="s">
        <v>126</v>
      </c>
      <c r="B36" s="4" t="s">
        <v>59</v>
      </c>
      <c r="C36" s="4" t="s">
        <v>69</v>
      </c>
      <c r="D36" s="4" t="s">
        <v>326</v>
      </c>
      <c r="E36" s="4"/>
      <c r="F36" s="29">
        <f>F37</f>
        <v>431989</v>
      </c>
      <c r="G36" s="33"/>
      <c r="H36" s="29">
        <f>H37</f>
        <v>431989</v>
      </c>
      <c r="I36" s="33"/>
    </row>
    <row r="37" spans="1:9" ht="47.25">
      <c r="A37" s="3" t="s">
        <v>111</v>
      </c>
      <c r="B37" s="4" t="s">
        <v>59</v>
      </c>
      <c r="C37" s="4" t="s">
        <v>69</v>
      </c>
      <c r="D37" s="4" t="s">
        <v>326</v>
      </c>
      <c r="E37" s="4" t="s">
        <v>237</v>
      </c>
      <c r="F37" s="29">
        <f>'прил 7_1'!G316</f>
        <v>431989</v>
      </c>
      <c r="G37" s="33"/>
      <c r="H37" s="29">
        <f>'прил 7_1'!I316</f>
        <v>431989</v>
      </c>
      <c r="I37" s="33"/>
    </row>
    <row r="38" spans="1:9" s="16" customFormat="1" ht="63">
      <c r="A38" s="27" t="s">
        <v>119</v>
      </c>
      <c r="B38" s="4" t="s">
        <v>59</v>
      </c>
      <c r="C38" s="4" t="s">
        <v>69</v>
      </c>
      <c r="D38" s="4" t="s">
        <v>120</v>
      </c>
      <c r="E38" s="4"/>
      <c r="F38" s="29">
        <f>F39+F46+F51</f>
        <v>46556971</v>
      </c>
      <c r="G38" s="33"/>
      <c r="H38" s="29">
        <f>H39+H46+H51</f>
        <v>46556971</v>
      </c>
      <c r="I38" s="33"/>
    </row>
    <row r="39" spans="1:9" s="16" customFormat="1" ht="47.25">
      <c r="A39" s="27" t="s">
        <v>121</v>
      </c>
      <c r="B39" s="4" t="s">
        <v>59</v>
      </c>
      <c r="C39" s="4" t="s">
        <v>69</v>
      </c>
      <c r="D39" s="4" t="s">
        <v>122</v>
      </c>
      <c r="E39" s="4"/>
      <c r="F39" s="29">
        <f>F40+F42+F44</f>
        <v>29213786</v>
      </c>
      <c r="G39" s="29"/>
      <c r="H39" s="29">
        <f>H40+H42+H44</f>
        <v>29213786</v>
      </c>
      <c r="I39" s="29"/>
    </row>
    <row r="40" spans="1:9" s="16" customFormat="1" ht="47.25">
      <c r="A40" s="27" t="s">
        <v>110</v>
      </c>
      <c r="B40" s="4" t="s">
        <v>59</v>
      </c>
      <c r="C40" s="4" t="s">
        <v>69</v>
      </c>
      <c r="D40" s="4" t="s">
        <v>123</v>
      </c>
      <c r="E40" s="4"/>
      <c r="F40" s="29">
        <f>F41</f>
        <v>27060156</v>
      </c>
      <c r="G40" s="29"/>
      <c r="H40" s="29">
        <f>H41</f>
        <v>27010156</v>
      </c>
      <c r="I40" s="29"/>
    </row>
    <row r="41" spans="1:9" ht="126">
      <c r="A41" s="3" t="s">
        <v>108</v>
      </c>
      <c r="B41" s="4" t="s">
        <v>59</v>
      </c>
      <c r="C41" s="4" t="s">
        <v>69</v>
      </c>
      <c r="D41" s="4" t="s">
        <v>123</v>
      </c>
      <c r="E41" s="4" t="s">
        <v>236</v>
      </c>
      <c r="F41" s="29">
        <f>'прил 7_1'!G38</f>
        <v>27060156</v>
      </c>
      <c r="G41" s="29"/>
      <c r="H41" s="29">
        <f>'прил 7_1'!I38</f>
        <v>27010156</v>
      </c>
      <c r="I41" s="29"/>
    </row>
    <row r="42" spans="1:9" ht="47.25">
      <c r="A42" s="3" t="s">
        <v>124</v>
      </c>
      <c r="B42" s="4" t="s">
        <v>59</v>
      </c>
      <c r="C42" s="4" t="s">
        <v>69</v>
      </c>
      <c r="D42" s="4" t="s">
        <v>127</v>
      </c>
      <c r="E42" s="4"/>
      <c r="F42" s="29">
        <f>F43</f>
        <v>1359760</v>
      </c>
      <c r="G42" s="29"/>
      <c r="H42" s="29">
        <f>H43</f>
        <v>1409760</v>
      </c>
      <c r="I42" s="29"/>
    </row>
    <row r="43" spans="1:9" ht="126">
      <c r="A43" s="3" t="s">
        <v>108</v>
      </c>
      <c r="B43" s="4" t="s">
        <v>59</v>
      </c>
      <c r="C43" s="4" t="s">
        <v>69</v>
      </c>
      <c r="D43" s="4" t="s">
        <v>127</v>
      </c>
      <c r="E43" s="4" t="s">
        <v>236</v>
      </c>
      <c r="F43" s="29">
        <f>'прил 7_1'!G40</f>
        <v>1359760</v>
      </c>
      <c r="G43" s="29"/>
      <c r="H43" s="29">
        <f>'прил 7_1'!I40</f>
        <v>1409760</v>
      </c>
      <c r="I43" s="29"/>
    </row>
    <row r="44" spans="1:9" ht="47.25">
      <c r="A44" s="3" t="s">
        <v>126</v>
      </c>
      <c r="B44" s="4" t="s">
        <v>59</v>
      </c>
      <c r="C44" s="4" t="s">
        <v>69</v>
      </c>
      <c r="D44" s="4" t="s">
        <v>125</v>
      </c>
      <c r="E44" s="4"/>
      <c r="F44" s="29">
        <f>F45</f>
        <v>793870</v>
      </c>
      <c r="G44" s="29"/>
      <c r="H44" s="29">
        <f>H45</f>
        <v>793870</v>
      </c>
      <c r="I44" s="29"/>
    </row>
    <row r="45" spans="1:9" ht="47.25">
      <c r="A45" s="3" t="s">
        <v>111</v>
      </c>
      <c r="B45" s="4" t="s">
        <v>59</v>
      </c>
      <c r="C45" s="4" t="s">
        <v>69</v>
      </c>
      <c r="D45" s="4" t="s">
        <v>125</v>
      </c>
      <c r="E45" s="4" t="s">
        <v>237</v>
      </c>
      <c r="F45" s="29">
        <f>'прил 7_1'!G42</f>
        <v>793870</v>
      </c>
      <c r="G45" s="29"/>
      <c r="H45" s="29">
        <f>'прил 7_1'!I42</f>
        <v>793870</v>
      </c>
      <c r="I45" s="29"/>
    </row>
    <row r="46" spans="1:9" ht="78.75">
      <c r="A46" s="27" t="s">
        <v>306</v>
      </c>
      <c r="B46" s="4" t="s">
        <v>59</v>
      </c>
      <c r="C46" s="4" t="s">
        <v>69</v>
      </c>
      <c r="D46" s="4" t="s">
        <v>318</v>
      </c>
      <c r="E46" s="4"/>
      <c r="F46" s="29">
        <f>F47+F49</f>
        <v>10189810</v>
      </c>
      <c r="G46" s="29"/>
      <c r="H46" s="29">
        <f>H47+H49</f>
        <v>10189810</v>
      </c>
      <c r="I46" s="29"/>
    </row>
    <row r="47" spans="1:9" ht="47.25">
      <c r="A47" s="27" t="s">
        <v>110</v>
      </c>
      <c r="B47" s="4" t="s">
        <v>59</v>
      </c>
      <c r="C47" s="4" t="s">
        <v>69</v>
      </c>
      <c r="D47" s="4" t="s">
        <v>319</v>
      </c>
      <c r="E47" s="4"/>
      <c r="F47" s="29">
        <f>F48</f>
        <v>10019810</v>
      </c>
      <c r="G47" s="29"/>
      <c r="H47" s="29">
        <f>H48</f>
        <v>10019810</v>
      </c>
      <c r="I47" s="29"/>
    </row>
    <row r="48" spans="1:9" ht="126">
      <c r="A48" s="3" t="s">
        <v>108</v>
      </c>
      <c r="B48" s="4" t="s">
        <v>59</v>
      </c>
      <c r="C48" s="4" t="s">
        <v>69</v>
      </c>
      <c r="D48" s="4" t="s">
        <v>319</v>
      </c>
      <c r="E48" s="4" t="s">
        <v>236</v>
      </c>
      <c r="F48" s="29">
        <f>'прил 7_1'!G169</f>
        <v>10019810</v>
      </c>
      <c r="G48" s="29"/>
      <c r="H48" s="29">
        <f>'прил 7_1'!I169</f>
        <v>10019810</v>
      </c>
      <c r="I48" s="29"/>
    </row>
    <row r="49" spans="1:9" ht="47.25">
      <c r="A49" s="3" t="s">
        <v>126</v>
      </c>
      <c r="B49" s="4" t="s">
        <v>59</v>
      </c>
      <c r="C49" s="4" t="s">
        <v>69</v>
      </c>
      <c r="D49" s="4" t="s">
        <v>320</v>
      </c>
      <c r="E49" s="4"/>
      <c r="F49" s="29">
        <f>F50</f>
        <v>170000</v>
      </c>
      <c r="G49" s="29"/>
      <c r="H49" s="29">
        <f>H50</f>
        <v>170000</v>
      </c>
      <c r="I49" s="29"/>
    </row>
    <row r="50" spans="1:9" ht="47.25">
      <c r="A50" s="3" t="s">
        <v>111</v>
      </c>
      <c r="B50" s="4" t="s">
        <v>59</v>
      </c>
      <c r="C50" s="4" t="s">
        <v>69</v>
      </c>
      <c r="D50" s="4" t="s">
        <v>320</v>
      </c>
      <c r="E50" s="4" t="s">
        <v>237</v>
      </c>
      <c r="F50" s="29">
        <f>'прил 7_1'!G171</f>
        <v>170000</v>
      </c>
      <c r="G50" s="29"/>
      <c r="H50" s="29">
        <f>'прил 7_1'!I171</f>
        <v>170000</v>
      </c>
      <c r="I50" s="29"/>
    </row>
    <row r="51" spans="1:9" ht="78.75">
      <c r="A51" s="21" t="s">
        <v>382</v>
      </c>
      <c r="B51" s="4" t="s">
        <v>59</v>
      </c>
      <c r="C51" s="4" t="s">
        <v>69</v>
      </c>
      <c r="D51" s="4" t="s">
        <v>383</v>
      </c>
      <c r="E51" s="4"/>
      <c r="F51" s="29">
        <f>F52+F54</f>
        <v>7153375</v>
      </c>
      <c r="G51" s="29"/>
      <c r="H51" s="29">
        <f>H52+H54</f>
        <v>7153375</v>
      </c>
      <c r="I51" s="29"/>
    </row>
    <row r="52" spans="1:9" ht="47.25">
      <c r="A52" s="27" t="s">
        <v>110</v>
      </c>
      <c r="B52" s="4" t="s">
        <v>59</v>
      </c>
      <c r="C52" s="4" t="s">
        <v>69</v>
      </c>
      <c r="D52" s="4" t="s">
        <v>384</v>
      </c>
      <c r="E52" s="4"/>
      <c r="F52" s="29">
        <f>F53</f>
        <v>7077375</v>
      </c>
      <c r="G52" s="29"/>
      <c r="H52" s="29">
        <f>H53</f>
        <v>7077375</v>
      </c>
      <c r="I52" s="29"/>
    </row>
    <row r="53" spans="1:9" ht="126">
      <c r="A53" s="3" t="s">
        <v>108</v>
      </c>
      <c r="B53" s="4" t="s">
        <v>59</v>
      </c>
      <c r="C53" s="4" t="s">
        <v>69</v>
      </c>
      <c r="D53" s="4" t="s">
        <v>384</v>
      </c>
      <c r="E53" s="4" t="s">
        <v>236</v>
      </c>
      <c r="F53" s="29">
        <f>'прил 7_1'!G467</f>
        <v>7077375</v>
      </c>
      <c r="G53" s="29"/>
      <c r="H53" s="29">
        <f>'прил 7_1'!I467</f>
        <v>7077375</v>
      </c>
      <c r="I53" s="29"/>
    </row>
    <row r="54" spans="1:9" ht="47.25">
      <c r="A54" s="3" t="s">
        <v>126</v>
      </c>
      <c r="B54" s="4" t="s">
        <v>59</v>
      </c>
      <c r="C54" s="4" t="s">
        <v>69</v>
      </c>
      <c r="D54" s="4" t="s">
        <v>385</v>
      </c>
      <c r="E54" s="4"/>
      <c r="F54" s="29">
        <f>F55</f>
        <v>76000</v>
      </c>
      <c r="G54" s="29"/>
      <c r="H54" s="29">
        <f>H55</f>
        <v>76000</v>
      </c>
      <c r="I54" s="29"/>
    </row>
    <row r="55" spans="1:9" ht="47.25">
      <c r="A55" s="3" t="s">
        <v>111</v>
      </c>
      <c r="B55" s="4" t="s">
        <v>59</v>
      </c>
      <c r="C55" s="4" t="s">
        <v>69</v>
      </c>
      <c r="D55" s="4" t="s">
        <v>385</v>
      </c>
      <c r="E55" s="4" t="s">
        <v>237</v>
      </c>
      <c r="F55" s="29">
        <f>'прил 7_1'!G469</f>
        <v>76000</v>
      </c>
      <c r="G55" s="29"/>
      <c r="H55" s="29">
        <f>'прил 7_1'!I469</f>
        <v>76000</v>
      </c>
      <c r="I55" s="29"/>
    </row>
    <row r="56" spans="1:9" ht="15.75">
      <c r="A56" s="13" t="s">
        <v>214</v>
      </c>
      <c r="B56" s="5" t="s">
        <v>59</v>
      </c>
      <c r="C56" s="5" t="s">
        <v>61</v>
      </c>
      <c r="D56" s="5"/>
      <c r="E56" s="5"/>
      <c r="F56" s="28">
        <f aca="true" t="shared" si="0" ref="F56:I58">F57</f>
        <v>0</v>
      </c>
      <c r="G56" s="28">
        <f t="shared" si="0"/>
        <v>0</v>
      </c>
      <c r="H56" s="28">
        <f t="shared" si="0"/>
        <v>49900</v>
      </c>
      <c r="I56" s="28">
        <f t="shared" si="0"/>
        <v>49900</v>
      </c>
    </row>
    <row r="57" spans="1:9" ht="15.75">
      <c r="A57" s="3" t="s">
        <v>128</v>
      </c>
      <c r="B57" s="4" t="s">
        <v>59</v>
      </c>
      <c r="C57" s="4" t="s">
        <v>61</v>
      </c>
      <c r="D57" s="4" t="s">
        <v>106</v>
      </c>
      <c r="E57" s="4"/>
      <c r="F57" s="29">
        <f t="shared" si="0"/>
        <v>0</v>
      </c>
      <c r="G57" s="29">
        <f t="shared" si="0"/>
        <v>0</v>
      </c>
      <c r="H57" s="29">
        <f t="shared" si="0"/>
        <v>49900</v>
      </c>
      <c r="I57" s="29">
        <f t="shared" si="0"/>
        <v>49900</v>
      </c>
    </row>
    <row r="58" spans="1:9" ht="94.5">
      <c r="A58" s="3" t="s">
        <v>215</v>
      </c>
      <c r="B58" s="4" t="s">
        <v>59</v>
      </c>
      <c r="C58" s="4" t="s">
        <v>61</v>
      </c>
      <c r="D58" s="4" t="s">
        <v>216</v>
      </c>
      <c r="E58" s="4"/>
      <c r="F58" s="29">
        <f t="shared" si="0"/>
        <v>0</v>
      </c>
      <c r="G58" s="29">
        <f t="shared" si="0"/>
        <v>0</v>
      </c>
      <c r="H58" s="29">
        <f t="shared" si="0"/>
        <v>49900</v>
      </c>
      <c r="I58" s="29">
        <f t="shared" si="0"/>
        <v>49900</v>
      </c>
    </row>
    <row r="59" spans="1:9" ht="47.25">
      <c r="A59" s="6" t="s">
        <v>111</v>
      </c>
      <c r="B59" s="7" t="s">
        <v>59</v>
      </c>
      <c r="C59" s="7" t="s">
        <v>61</v>
      </c>
      <c r="D59" s="7" t="s">
        <v>216</v>
      </c>
      <c r="E59" s="7" t="s">
        <v>237</v>
      </c>
      <c r="F59" s="31">
        <f>'прил 7_1'!G46</f>
        <v>0</v>
      </c>
      <c r="G59" s="31">
        <f>F59</f>
        <v>0</v>
      </c>
      <c r="H59" s="31">
        <f>'прил 7_1'!I46</f>
        <v>49900</v>
      </c>
      <c r="I59" s="31">
        <f>H59</f>
        <v>49900</v>
      </c>
    </row>
    <row r="60" spans="1:9" ht="78.75">
      <c r="A60" s="1" t="s">
        <v>103</v>
      </c>
      <c r="B60" s="2" t="s">
        <v>59</v>
      </c>
      <c r="C60" s="2" t="s">
        <v>60</v>
      </c>
      <c r="D60" s="2"/>
      <c r="E60" s="2"/>
      <c r="F60" s="29">
        <f>F61</f>
        <v>2002945</v>
      </c>
      <c r="G60" s="29"/>
      <c r="H60" s="29">
        <f>H61</f>
        <v>2002945</v>
      </c>
      <c r="I60" s="29"/>
    </row>
    <row r="61" spans="1:9" ht="15.75">
      <c r="A61" s="27" t="s">
        <v>105</v>
      </c>
      <c r="B61" s="4" t="s">
        <v>59</v>
      </c>
      <c r="C61" s="4" t="s">
        <v>60</v>
      </c>
      <c r="D61" s="4" t="s">
        <v>106</v>
      </c>
      <c r="E61" s="4"/>
      <c r="F61" s="29">
        <f>F62+F64</f>
        <v>2002945</v>
      </c>
      <c r="G61" s="29"/>
      <c r="H61" s="29">
        <f>H62+H64</f>
        <v>2002945</v>
      </c>
      <c r="I61" s="29"/>
    </row>
    <row r="62" spans="1:9" ht="47.25">
      <c r="A62" s="27" t="s">
        <v>110</v>
      </c>
      <c r="B62" s="4" t="s">
        <v>59</v>
      </c>
      <c r="C62" s="4" t="s">
        <v>60</v>
      </c>
      <c r="D62" s="4" t="s">
        <v>109</v>
      </c>
      <c r="E62" s="4"/>
      <c r="F62" s="29">
        <f>F63</f>
        <v>1882768</v>
      </c>
      <c r="G62" s="29"/>
      <c r="H62" s="29">
        <f>H63</f>
        <v>1882768</v>
      </c>
      <c r="I62" s="29"/>
    </row>
    <row r="63" spans="1:9" ht="126">
      <c r="A63" s="3" t="s">
        <v>108</v>
      </c>
      <c r="B63" s="4" t="s">
        <v>59</v>
      </c>
      <c r="C63" s="4" t="s">
        <v>60</v>
      </c>
      <c r="D63" s="4" t="s">
        <v>109</v>
      </c>
      <c r="E63" s="4" t="s">
        <v>236</v>
      </c>
      <c r="F63" s="29">
        <f>'прил 7_1'!G588</f>
        <v>1882768</v>
      </c>
      <c r="G63" s="29"/>
      <c r="H63" s="29">
        <f>'прил 7_1'!I588</f>
        <v>1882768</v>
      </c>
      <c r="I63" s="29"/>
    </row>
    <row r="64" spans="1:9" ht="47.25">
      <c r="A64" s="3" t="s">
        <v>126</v>
      </c>
      <c r="B64" s="4" t="s">
        <v>59</v>
      </c>
      <c r="C64" s="4" t="s">
        <v>60</v>
      </c>
      <c r="D64" s="4" t="s">
        <v>353</v>
      </c>
      <c r="E64" s="4"/>
      <c r="F64" s="29">
        <f>F65</f>
        <v>120177</v>
      </c>
      <c r="G64" s="29"/>
      <c r="H64" s="29">
        <f>H65</f>
        <v>120177</v>
      </c>
      <c r="I64" s="29"/>
    </row>
    <row r="65" spans="1:9" ht="47.25">
      <c r="A65" s="3" t="s">
        <v>111</v>
      </c>
      <c r="B65" s="4" t="s">
        <v>59</v>
      </c>
      <c r="C65" s="4" t="s">
        <v>60</v>
      </c>
      <c r="D65" s="4" t="s">
        <v>353</v>
      </c>
      <c r="E65" s="4" t="s">
        <v>237</v>
      </c>
      <c r="F65" s="29">
        <f>'прил 7_1'!G590</f>
        <v>120177</v>
      </c>
      <c r="G65" s="29"/>
      <c r="H65" s="29">
        <f>'прил 7_1'!I590</f>
        <v>120177</v>
      </c>
      <c r="I65" s="29"/>
    </row>
    <row r="66" spans="1:9" ht="15.75">
      <c r="A66" s="13" t="s">
        <v>87</v>
      </c>
      <c r="B66" s="5" t="s">
        <v>59</v>
      </c>
      <c r="C66" s="5" t="s">
        <v>391</v>
      </c>
      <c r="D66" s="5"/>
      <c r="E66" s="5"/>
      <c r="F66" s="28">
        <f>F67</f>
        <v>500000</v>
      </c>
      <c r="G66" s="28"/>
      <c r="H66" s="28">
        <f>H67</f>
        <v>500000</v>
      </c>
      <c r="I66" s="28"/>
    </row>
    <row r="67" spans="1:9" ht="15.75">
      <c r="A67" s="3" t="s">
        <v>128</v>
      </c>
      <c r="B67" s="4" t="s">
        <v>59</v>
      </c>
      <c r="C67" s="4" t="s">
        <v>391</v>
      </c>
      <c r="D67" s="4" t="s">
        <v>106</v>
      </c>
      <c r="E67" s="4"/>
      <c r="F67" s="29">
        <f>F68</f>
        <v>500000</v>
      </c>
      <c r="G67" s="29"/>
      <c r="H67" s="29">
        <f>H68</f>
        <v>500000</v>
      </c>
      <c r="I67" s="29"/>
    </row>
    <row r="68" spans="1:9" ht="31.5">
      <c r="A68" s="3" t="s">
        <v>129</v>
      </c>
      <c r="B68" s="4" t="s">
        <v>59</v>
      </c>
      <c r="C68" s="4" t="s">
        <v>391</v>
      </c>
      <c r="D68" s="4" t="s">
        <v>130</v>
      </c>
      <c r="E68" s="4"/>
      <c r="F68" s="29">
        <f>F69</f>
        <v>500000</v>
      </c>
      <c r="G68" s="29"/>
      <c r="H68" s="29">
        <f>H69</f>
        <v>500000</v>
      </c>
      <c r="I68" s="29"/>
    </row>
    <row r="69" spans="1:9" ht="15.75">
      <c r="A69" s="3" t="s">
        <v>41</v>
      </c>
      <c r="B69" s="4" t="s">
        <v>59</v>
      </c>
      <c r="C69" s="4" t="s">
        <v>391</v>
      </c>
      <c r="D69" s="4" t="s">
        <v>130</v>
      </c>
      <c r="E69" s="4" t="s">
        <v>240</v>
      </c>
      <c r="F69" s="29">
        <f>'прил 7_1'!G50</f>
        <v>500000</v>
      </c>
      <c r="G69" s="29"/>
      <c r="H69" s="29">
        <f>'прил 7_1'!I50</f>
        <v>500000</v>
      </c>
      <c r="I69" s="29"/>
    </row>
    <row r="70" spans="1:9" ht="31.5">
      <c r="A70" s="13" t="s">
        <v>88</v>
      </c>
      <c r="B70" s="5" t="s">
        <v>59</v>
      </c>
      <c r="C70" s="5" t="s">
        <v>234</v>
      </c>
      <c r="D70" s="23"/>
      <c r="E70" s="23"/>
      <c r="F70" s="28">
        <f>F71+F89+F76+F121+F80+F86+F98</f>
        <v>84526960</v>
      </c>
      <c r="G70" s="28">
        <f>G71+G89+G76+G121+G80+G86+G98</f>
        <v>1415600</v>
      </c>
      <c r="H70" s="28">
        <f>H71+H89+H76+H121+H80+H86+H98</f>
        <v>86433244</v>
      </c>
      <c r="I70" s="28">
        <f>I71+I89+I76+I121+I80+I86+I98</f>
        <v>1415600</v>
      </c>
    </row>
    <row r="71" spans="1:9" ht="78.75">
      <c r="A71" s="3" t="s">
        <v>135</v>
      </c>
      <c r="B71" s="4" t="s">
        <v>59</v>
      </c>
      <c r="C71" s="4" t="s">
        <v>234</v>
      </c>
      <c r="D71" s="4" t="s">
        <v>136</v>
      </c>
      <c r="E71" s="4"/>
      <c r="F71" s="29">
        <f>F72+F74</f>
        <v>680824</v>
      </c>
      <c r="G71" s="29"/>
      <c r="H71" s="29">
        <f>H72+H74</f>
        <v>1282756</v>
      </c>
      <c r="I71" s="29"/>
    </row>
    <row r="72" spans="1:9" ht="31.5">
      <c r="A72" s="3" t="s">
        <v>137</v>
      </c>
      <c r="B72" s="4" t="s">
        <v>59</v>
      </c>
      <c r="C72" s="4" t="s">
        <v>234</v>
      </c>
      <c r="D72" s="4" t="s">
        <v>138</v>
      </c>
      <c r="E72" s="4"/>
      <c r="F72" s="29">
        <f>F73</f>
        <v>580824</v>
      </c>
      <c r="G72" s="29"/>
      <c r="H72" s="29">
        <f>H73</f>
        <v>1182756</v>
      </c>
      <c r="I72" s="29"/>
    </row>
    <row r="73" spans="1:9" s="16" customFormat="1" ht="47.25">
      <c r="A73" s="3" t="s">
        <v>111</v>
      </c>
      <c r="B73" s="4" t="s">
        <v>59</v>
      </c>
      <c r="C73" s="4" t="s">
        <v>234</v>
      </c>
      <c r="D73" s="4" t="s">
        <v>138</v>
      </c>
      <c r="E73" s="4" t="s">
        <v>237</v>
      </c>
      <c r="F73" s="29">
        <f>'прил 7_1'!G68</f>
        <v>580824</v>
      </c>
      <c r="G73" s="29"/>
      <c r="H73" s="29">
        <f>'прил 7_1'!I68</f>
        <v>1182756</v>
      </c>
      <c r="I73" s="29"/>
    </row>
    <row r="74" spans="1:9" ht="47.25">
      <c r="A74" s="3" t="s">
        <v>139</v>
      </c>
      <c r="B74" s="4" t="s">
        <v>59</v>
      </c>
      <c r="C74" s="4" t="s">
        <v>234</v>
      </c>
      <c r="D74" s="4" t="s">
        <v>140</v>
      </c>
      <c r="E74" s="4"/>
      <c r="F74" s="29">
        <f>F75</f>
        <v>100000</v>
      </c>
      <c r="G74" s="29"/>
      <c r="H74" s="29">
        <f>H75</f>
        <v>100000</v>
      </c>
      <c r="I74" s="29"/>
    </row>
    <row r="75" spans="1:9" ht="63">
      <c r="A75" s="57" t="s">
        <v>141</v>
      </c>
      <c r="B75" s="4" t="s">
        <v>59</v>
      </c>
      <c r="C75" s="4" t="s">
        <v>234</v>
      </c>
      <c r="D75" s="4" t="s">
        <v>140</v>
      </c>
      <c r="E75" s="4" t="s">
        <v>241</v>
      </c>
      <c r="F75" s="29">
        <f>'прил 7_1'!G70</f>
        <v>100000</v>
      </c>
      <c r="G75" s="29"/>
      <c r="H75" s="29">
        <f>'прил 7_1'!I70</f>
        <v>100000</v>
      </c>
      <c r="I75" s="29"/>
    </row>
    <row r="76" spans="1:9" ht="78.75">
      <c r="A76" s="27" t="s">
        <v>155</v>
      </c>
      <c r="B76" s="4" t="s">
        <v>59</v>
      </c>
      <c r="C76" s="4" t="s">
        <v>234</v>
      </c>
      <c r="D76" s="4" t="s">
        <v>156</v>
      </c>
      <c r="E76" s="4"/>
      <c r="F76" s="29">
        <f>F77</f>
        <v>5000</v>
      </c>
      <c r="G76" s="29"/>
      <c r="H76" s="29">
        <f>H77</f>
        <v>0</v>
      </c>
      <c r="I76" s="29"/>
    </row>
    <row r="77" spans="1:9" ht="15.75">
      <c r="A77" s="57" t="s">
        <v>379</v>
      </c>
      <c r="B77" s="4" t="s">
        <v>59</v>
      </c>
      <c r="C77" s="4" t="s">
        <v>234</v>
      </c>
      <c r="D77" s="4" t="s">
        <v>380</v>
      </c>
      <c r="E77" s="4"/>
      <c r="F77" s="29">
        <f>F78</f>
        <v>5000</v>
      </c>
      <c r="G77" s="29"/>
      <c r="H77" s="29">
        <f>H78</f>
        <v>0</v>
      </c>
      <c r="I77" s="29"/>
    </row>
    <row r="78" spans="1:9" ht="31.5">
      <c r="A78" s="3" t="s">
        <v>137</v>
      </c>
      <c r="B78" s="4" t="s">
        <v>59</v>
      </c>
      <c r="C78" s="4" t="s">
        <v>234</v>
      </c>
      <c r="D78" s="4" t="s">
        <v>381</v>
      </c>
      <c r="E78" s="4"/>
      <c r="F78" s="29">
        <f>F79</f>
        <v>5000</v>
      </c>
      <c r="G78" s="29"/>
      <c r="H78" s="29">
        <f>H79</f>
        <v>0</v>
      </c>
      <c r="I78" s="29"/>
    </row>
    <row r="79" spans="1:9" ht="47.25">
      <c r="A79" s="3" t="s">
        <v>111</v>
      </c>
      <c r="B79" s="4" t="s">
        <v>59</v>
      </c>
      <c r="C79" s="4" t="s">
        <v>234</v>
      </c>
      <c r="D79" s="4" t="s">
        <v>381</v>
      </c>
      <c r="E79" s="4" t="s">
        <v>237</v>
      </c>
      <c r="F79" s="29">
        <f>'прил 7_1'!G74</f>
        <v>5000</v>
      </c>
      <c r="G79" s="29"/>
      <c r="H79" s="29">
        <f>'прил 7_1'!I74</f>
        <v>0</v>
      </c>
      <c r="I79" s="29"/>
    </row>
    <row r="80" spans="1:9" ht="78.75">
      <c r="A80" s="3" t="s">
        <v>269</v>
      </c>
      <c r="B80" s="4" t="s">
        <v>59</v>
      </c>
      <c r="C80" s="4" t="s">
        <v>234</v>
      </c>
      <c r="D80" s="4" t="s">
        <v>270</v>
      </c>
      <c r="E80" s="2"/>
      <c r="F80" s="29">
        <f>F81</f>
        <v>0</v>
      </c>
      <c r="G80" s="29"/>
      <c r="H80" s="29">
        <f>H81</f>
        <v>0</v>
      </c>
      <c r="I80" s="29"/>
    </row>
    <row r="81" spans="1:9" ht="63">
      <c r="A81" s="3" t="s">
        <v>362</v>
      </c>
      <c r="B81" s="4" t="s">
        <v>59</v>
      </c>
      <c r="C81" s="4" t="s">
        <v>234</v>
      </c>
      <c r="D81" s="4" t="s">
        <v>363</v>
      </c>
      <c r="E81" s="4"/>
      <c r="F81" s="29">
        <f>F82+F84</f>
        <v>0</v>
      </c>
      <c r="G81" s="29"/>
      <c r="H81" s="29">
        <f>H82+H84</f>
        <v>0</v>
      </c>
      <c r="I81" s="29"/>
    </row>
    <row r="82" spans="1:9" ht="47.25">
      <c r="A82" s="3" t="s">
        <v>34</v>
      </c>
      <c r="B82" s="4" t="s">
        <v>59</v>
      </c>
      <c r="C82" s="4" t="s">
        <v>234</v>
      </c>
      <c r="D82" s="4" t="s">
        <v>364</v>
      </c>
      <c r="E82" s="4"/>
      <c r="F82" s="29">
        <f>F83</f>
        <v>0</v>
      </c>
      <c r="G82" s="29"/>
      <c r="H82" s="29">
        <f>H83</f>
        <v>0</v>
      </c>
      <c r="I82" s="29"/>
    </row>
    <row r="83" spans="1:9" ht="47.25">
      <c r="A83" s="3" t="s">
        <v>111</v>
      </c>
      <c r="B83" s="4" t="s">
        <v>59</v>
      </c>
      <c r="C83" s="4" t="s">
        <v>234</v>
      </c>
      <c r="D83" s="4" t="s">
        <v>364</v>
      </c>
      <c r="E83" s="4" t="s">
        <v>237</v>
      </c>
      <c r="F83" s="29">
        <f>'прил 7_1'!G176</f>
        <v>0</v>
      </c>
      <c r="G83" s="29"/>
      <c r="H83" s="29">
        <f>'прил 7_1'!I176</f>
        <v>0</v>
      </c>
      <c r="I83" s="29"/>
    </row>
    <row r="84" spans="1:9" ht="31.5">
      <c r="A84" s="3" t="s">
        <v>137</v>
      </c>
      <c r="B84" s="4" t="s">
        <v>59</v>
      </c>
      <c r="C84" s="4" t="s">
        <v>234</v>
      </c>
      <c r="D84" s="4" t="s">
        <v>365</v>
      </c>
      <c r="E84" s="4"/>
      <c r="F84" s="29">
        <f>F85</f>
        <v>0</v>
      </c>
      <c r="G84" s="29"/>
      <c r="H84" s="29">
        <f>H85</f>
        <v>0</v>
      </c>
      <c r="I84" s="29"/>
    </row>
    <row r="85" spans="1:9" ht="47.25">
      <c r="A85" s="3" t="s">
        <v>111</v>
      </c>
      <c r="B85" s="4" t="s">
        <v>59</v>
      </c>
      <c r="C85" s="4" t="s">
        <v>234</v>
      </c>
      <c r="D85" s="4" t="s">
        <v>365</v>
      </c>
      <c r="E85" s="4" t="s">
        <v>237</v>
      </c>
      <c r="F85" s="29">
        <f>'прил 7_1'!G178</f>
        <v>0</v>
      </c>
      <c r="G85" s="29"/>
      <c r="H85" s="29">
        <f>'прил 7_1'!I178</f>
        <v>0</v>
      </c>
      <c r="I85" s="29"/>
    </row>
    <row r="86" spans="1:9" ht="94.5">
      <c r="A86" s="3" t="s">
        <v>220</v>
      </c>
      <c r="B86" s="4" t="s">
        <v>59</v>
      </c>
      <c r="C86" s="4" t="s">
        <v>234</v>
      </c>
      <c r="D86" s="4" t="s">
        <v>221</v>
      </c>
      <c r="E86" s="4"/>
      <c r="F86" s="29">
        <f>F87</f>
        <v>200000</v>
      </c>
      <c r="G86" s="29"/>
      <c r="H86" s="29">
        <f>H87</f>
        <v>200000</v>
      </c>
      <c r="I86" s="29"/>
    </row>
    <row r="87" spans="1:9" ht="31.5">
      <c r="A87" s="3" t="s">
        <v>137</v>
      </c>
      <c r="B87" s="4" t="s">
        <v>59</v>
      </c>
      <c r="C87" s="4" t="s">
        <v>234</v>
      </c>
      <c r="D87" s="4" t="s">
        <v>222</v>
      </c>
      <c r="E87" s="4"/>
      <c r="F87" s="29">
        <f>F88</f>
        <v>200000</v>
      </c>
      <c r="G87" s="29"/>
      <c r="H87" s="29">
        <f>H88</f>
        <v>200000</v>
      </c>
      <c r="I87" s="29"/>
    </row>
    <row r="88" spans="1:9" ht="47.25">
      <c r="A88" s="3" t="s">
        <v>111</v>
      </c>
      <c r="B88" s="4" t="s">
        <v>59</v>
      </c>
      <c r="C88" s="4" t="s">
        <v>234</v>
      </c>
      <c r="D88" s="4" t="s">
        <v>222</v>
      </c>
      <c r="E88" s="4" t="s">
        <v>237</v>
      </c>
      <c r="F88" s="29">
        <f>'прил 7_1'!G181</f>
        <v>200000</v>
      </c>
      <c r="G88" s="29"/>
      <c r="H88" s="29">
        <f>'прил 7_1'!I181</f>
        <v>200000</v>
      </c>
      <c r="I88" s="29"/>
    </row>
    <row r="89" spans="1:9" ht="47.25">
      <c r="A89" s="3" t="s">
        <v>113</v>
      </c>
      <c r="B89" s="4" t="s">
        <v>59</v>
      </c>
      <c r="C89" s="4" t="s">
        <v>234</v>
      </c>
      <c r="D89" s="4" t="s">
        <v>114</v>
      </c>
      <c r="E89" s="4"/>
      <c r="F89" s="29">
        <f>F90</f>
        <v>22272703</v>
      </c>
      <c r="G89" s="29">
        <f>G90</f>
        <v>0</v>
      </c>
      <c r="H89" s="29">
        <f>H90</f>
        <v>22272703</v>
      </c>
      <c r="I89" s="29">
        <f>I90</f>
        <v>0</v>
      </c>
    </row>
    <row r="90" spans="1:9" ht="94.5">
      <c r="A90" s="57" t="s">
        <v>150</v>
      </c>
      <c r="B90" s="4" t="s">
        <v>59</v>
      </c>
      <c r="C90" s="4" t="s">
        <v>234</v>
      </c>
      <c r="D90" s="4" t="s">
        <v>151</v>
      </c>
      <c r="E90" s="4"/>
      <c r="F90" s="29">
        <f>F96+F91+F94</f>
        <v>22272703</v>
      </c>
      <c r="G90" s="29">
        <f>G96+G91+G94</f>
        <v>0</v>
      </c>
      <c r="H90" s="29">
        <f>H96+H91+H94</f>
        <v>22272703</v>
      </c>
      <c r="I90" s="29">
        <f>I96+I91+I94</f>
        <v>0</v>
      </c>
    </row>
    <row r="91" spans="1:9" ht="110.25">
      <c r="A91" s="3" t="s">
        <v>13</v>
      </c>
      <c r="B91" s="4" t="s">
        <v>59</v>
      </c>
      <c r="C91" s="4" t="s">
        <v>234</v>
      </c>
      <c r="D91" s="4" t="s">
        <v>304</v>
      </c>
      <c r="E91" s="4"/>
      <c r="F91" s="29">
        <f>F92+F93</f>
        <v>22272703</v>
      </c>
      <c r="G91" s="29"/>
      <c r="H91" s="29">
        <f>H92+H93</f>
        <v>22272703</v>
      </c>
      <c r="I91" s="29"/>
    </row>
    <row r="92" spans="1:9" ht="126">
      <c r="A92" s="3" t="s">
        <v>108</v>
      </c>
      <c r="B92" s="4" t="s">
        <v>59</v>
      </c>
      <c r="C92" s="4" t="s">
        <v>234</v>
      </c>
      <c r="D92" s="4" t="s">
        <v>304</v>
      </c>
      <c r="E92" s="4" t="s">
        <v>236</v>
      </c>
      <c r="F92" s="29">
        <f>'прил 7_1'!G78</f>
        <v>21284928</v>
      </c>
      <c r="G92" s="29"/>
      <c r="H92" s="29">
        <f>'прил 7_1'!I78</f>
        <v>21284928</v>
      </c>
      <c r="I92" s="29"/>
    </row>
    <row r="93" spans="1:9" ht="47.25">
      <c r="A93" s="3" t="s">
        <v>111</v>
      </c>
      <c r="B93" s="4" t="s">
        <v>59</v>
      </c>
      <c r="C93" s="4" t="s">
        <v>234</v>
      </c>
      <c r="D93" s="4" t="s">
        <v>304</v>
      </c>
      <c r="E93" s="4" t="s">
        <v>237</v>
      </c>
      <c r="F93" s="29">
        <f>'прил 7_1'!G79</f>
        <v>987775</v>
      </c>
      <c r="G93" s="29"/>
      <c r="H93" s="29">
        <f>'прил 7_1'!I79</f>
        <v>987775</v>
      </c>
      <c r="I93" s="29"/>
    </row>
    <row r="94" spans="1:9" ht="63">
      <c r="A94" s="3" t="s">
        <v>28</v>
      </c>
      <c r="B94" s="4" t="s">
        <v>59</v>
      </c>
      <c r="C94" s="4" t="s">
        <v>234</v>
      </c>
      <c r="D94" s="4" t="s">
        <v>305</v>
      </c>
      <c r="E94" s="4"/>
      <c r="F94" s="29">
        <f>F95</f>
        <v>0</v>
      </c>
      <c r="G94" s="29"/>
      <c r="H94" s="29">
        <f>H95</f>
        <v>0</v>
      </c>
      <c r="I94" s="29"/>
    </row>
    <row r="95" spans="1:9" ht="63">
      <c r="A95" s="3" t="s">
        <v>268</v>
      </c>
      <c r="B95" s="4" t="s">
        <v>59</v>
      </c>
      <c r="C95" s="4" t="s">
        <v>234</v>
      </c>
      <c r="D95" s="4" t="s">
        <v>305</v>
      </c>
      <c r="E95" s="4" t="s">
        <v>100</v>
      </c>
      <c r="F95" s="29">
        <f>'прил 7_1'!G81</f>
        <v>0</v>
      </c>
      <c r="G95" s="29"/>
      <c r="H95" s="29">
        <f>'прил 7_1'!I81</f>
        <v>0</v>
      </c>
      <c r="I95" s="29"/>
    </row>
    <row r="96" spans="1:9" ht="47.25">
      <c r="A96" s="57" t="s">
        <v>152</v>
      </c>
      <c r="B96" s="4" t="s">
        <v>59</v>
      </c>
      <c r="C96" s="4" t="s">
        <v>234</v>
      </c>
      <c r="D96" s="4" t="s">
        <v>153</v>
      </c>
      <c r="E96" s="4"/>
      <c r="F96" s="29">
        <f>F97</f>
        <v>0</v>
      </c>
      <c r="G96" s="29">
        <f>G97</f>
        <v>0</v>
      </c>
      <c r="H96" s="29">
        <f>H97</f>
        <v>0</v>
      </c>
      <c r="I96" s="29">
        <f>I97</f>
        <v>0</v>
      </c>
    </row>
    <row r="97" spans="1:9" ht="47.25">
      <c r="A97" s="3" t="s">
        <v>111</v>
      </c>
      <c r="B97" s="4" t="s">
        <v>59</v>
      </c>
      <c r="C97" s="4" t="s">
        <v>234</v>
      </c>
      <c r="D97" s="4" t="s">
        <v>153</v>
      </c>
      <c r="E97" s="4" t="s">
        <v>237</v>
      </c>
      <c r="F97" s="29">
        <f>'прил 7_1'!G83</f>
        <v>0</v>
      </c>
      <c r="G97" s="29">
        <f>F97</f>
        <v>0</v>
      </c>
      <c r="H97" s="29">
        <f>'прил 7_1'!I83</f>
        <v>0</v>
      </c>
      <c r="I97" s="29">
        <f>H97</f>
        <v>0</v>
      </c>
    </row>
    <row r="98" spans="1:9" ht="63">
      <c r="A98" s="27" t="s">
        <v>119</v>
      </c>
      <c r="B98" s="4" t="s">
        <v>59</v>
      </c>
      <c r="C98" s="4" t="s">
        <v>234</v>
      </c>
      <c r="D98" s="4" t="s">
        <v>120</v>
      </c>
      <c r="E98" s="4"/>
      <c r="F98" s="29">
        <f>F99+F108+F116+F105+F112</f>
        <v>60785535</v>
      </c>
      <c r="G98" s="29">
        <f>G99+G108+G116+G105+G112</f>
        <v>1415600</v>
      </c>
      <c r="H98" s="29">
        <f>H99+H108+H116+H105+H112</f>
        <v>62124032</v>
      </c>
      <c r="I98" s="29">
        <f>I99+I108+I116+I105+I112</f>
        <v>1415600</v>
      </c>
    </row>
    <row r="99" spans="1:9" ht="47.25">
      <c r="A99" s="27" t="s">
        <v>121</v>
      </c>
      <c r="B99" s="4" t="s">
        <v>59</v>
      </c>
      <c r="C99" s="4" t="s">
        <v>234</v>
      </c>
      <c r="D99" s="4" t="s">
        <v>122</v>
      </c>
      <c r="E99" s="4"/>
      <c r="F99" s="29">
        <f>F100+F102</f>
        <v>1415600</v>
      </c>
      <c r="G99" s="29">
        <f>G100+G102</f>
        <v>1415600</v>
      </c>
      <c r="H99" s="29">
        <f>H100+H102</f>
        <v>1415600</v>
      </c>
      <c r="I99" s="29">
        <f>I100+I102</f>
        <v>1415600</v>
      </c>
    </row>
    <row r="100" spans="1:9" ht="220.5">
      <c r="A100" s="3" t="s">
        <v>247</v>
      </c>
      <c r="B100" s="4" t="s">
        <v>59</v>
      </c>
      <c r="C100" s="4" t="s">
        <v>234</v>
      </c>
      <c r="D100" s="4" t="s">
        <v>131</v>
      </c>
      <c r="E100" s="4"/>
      <c r="F100" s="29">
        <f>F101</f>
        <v>6000</v>
      </c>
      <c r="G100" s="29">
        <f>G101</f>
        <v>6000</v>
      </c>
      <c r="H100" s="29">
        <f>H101</f>
        <v>6000</v>
      </c>
      <c r="I100" s="29">
        <f>I101</f>
        <v>6000</v>
      </c>
    </row>
    <row r="101" spans="1:9" ht="47.25">
      <c r="A101" s="3" t="s">
        <v>111</v>
      </c>
      <c r="B101" s="4" t="s">
        <v>59</v>
      </c>
      <c r="C101" s="4" t="s">
        <v>234</v>
      </c>
      <c r="D101" s="4" t="s">
        <v>131</v>
      </c>
      <c r="E101" s="4" t="s">
        <v>237</v>
      </c>
      <c r="F101" s="29">
        <f>'прил 7_1'!G87</f>
        <v>6000</v>
      </c>
      <c r="G101" s="29">
        <f>F101</f>
        <v>6000</v>
      </c>
      <c r="H101" s="29">
        <f>'прил 7_1'!I87</f>
        <v>6000</v>
      </c>
      <c r="I101" s="29">
        <f>H101</f>
        <v>6000</v>
      </c>
    </row>
    <row r="102" spans="1:9" ht="47.25">
      <c r="A102" s="3" t="s">
        <v>132</v>
      </c>
      <c r="B102" s="4" t="s">
        <v>59</v>
      </c>
      <c r="C102" s="4" t="s">
        <v>234</v>
      </c>
      <c r="D102" s="4" t="s">
        <v>133</v>
      </c>
      <c r="E102" s="4"/>
      <c r="F102" s="29">
        <f>F103+F104</f>
        <v>1409600</v>
      </c>
      <c r="G102" s="29">
        <f>G103+G104</f>
        <v>1409600</v>
      </c>
      <c r="H102" s="29">
        <f>H103+H104</f>
        <v>1409600</v>
      </c>
      <c r="I102" s="29">
        <f>I103+I104</f>
        <v>1409600</v>
      </c>
    </row>
    <row r="103" spans="1:9" ht="126">
      <c r="A103" s="3" t="s">
        <v>108</v>
      </c>
      <c r="B103" s="4" t="s">
        <v>59</v>
      </c>
      <c r="C103" s="4" t="s">
        <v>234</v>
      </c>
      <c r="D103" s="4" t="s">
        <v>133</v>
      </c>
      <c r="E103" s="4" t="s">
        <v>236</v>
      </c>
      <c r="F103" s="29">
        <f>'прил 7_1'!G89</f>
        <v>1131753</v>
      </c>
      <c r="G103" s="29">
        <f>F103</f>
        <v>1131753</v>
      </c>
      <c r="H103" s="29">
        <f>'прил 7_1'!I89</f>
        <v>1131753</v>
      </c>
      <c r="I103" s="29">
        <f>H103</f>
        <v>1131753</v>
      </c>
    </row>
    <row r="104" spans="1:9" ht="47.25">
      <c r="A104" s="3" t="s">
        <v>111</v>
      </c>
      <c r="B104" s="4" t="s">
        <v>59</v>
      </c>
      <c r="C104" s="4" t="s">
        <v>234</v>
      </c>
      <c r="D104" s="4" t="s">
        <v>133</v>
      </c>
      <c r="E104" s="4" t="s">
        <v>237</v>
      </c>
      <c r="F104" s="29">
        <f>'прил 7_1'!G90</f>
        <v>277847</v>
      </c>
      <c r="G104" s="29">
        <f>F104</f>
        <v>277847</v>
      </c>
      <c r="H104" s="29">
        <f>'прил 7_1'!I90</f>
        <v>277847</v>
      </c>
      <c r="I104" s="29">
        <f>H104</f>
        <v>277847</v>
      </c>
    </row>
    <row r="105" spans="1:9" ht="78.75">
      <c r="A105" s="27" t="s">
        <v>306</v>
      </c>
      <c r="B105" s="4" t="s">
        <v>59</v>
      </c>
      <c r="C105" s="4" t="s">
        <v>234</v>
      </c>
      <c r="D105" s="4" t="s">
        <v>318</v>
      </c>
      <c r="E105" s="4"/>
      <c r="F105" s="29">
        <f>F106</f>
        <v>603357</v>
      </c>
      <c r="G105" s="29"/>
      <c r="H105" s="29">
        <f>H106</f>
        <v>573189</v>
      </c>
      <c r="I105" s="29"/>
    </row>
    <row r="106" spans="1:9" ht="63">
      <c r="A106" s="27" t="s">
        <v>56</v>
      </c>
      <c r="B106" s="4" t="s">
        <v>59</v>
      </c>
      <c r="C106" s="4" t="s">
        <v>234</v>
      </c>
      <c r="D106" s="4" t="s">
        <v>317</v>
      </c>
      <c r="E106" s="4"/>
      <c r="F106" s="29">
        <f>F107</f>
        <v>603357</v>
      </c>
      <c r="G106" s="29"/>
      <c r="H106" s="29">
        <f>H107</f>
        <v>573189</v>
      </c>
      <c r="I106" s="29"/>
    </row>
    <row r="107" spans="1:9" ht="47.25">
      <c r="A107" s="3" t="s">
        <v>111</v>
      </c>
      <c r="B107" s="4" t="s">
        <v>59</v>
      </c>
      <c r="C107" s="4" t="s">
        <v>234</v>
      </c>
      <c r="D107" s="4" t="s">
        <v>317</v>
      </c>
      <c r="E107" s="4" t="s">
        <v>237</v>
      </c>
      <c r="F107" s="29">
        <f>'прил 7_1'!G185</f>
        <v>603357</v>
      </c>
      <c r="G107" s="29"/>
      <c r="H107" s="29">
        <f>'прил 7_1'!I185</f>
        <v>573189</v>
      </c>
      <c r="I107" s="29"/>
    </row>
    <row r="108" spans="1:9" ht="31.5">
      <c r="A108" s="3" t="s">
        <v>307</v>
      </c>
      <c r="B108" s="4" t="s">
        <v>59</v>
      </c>
      <c r="C108" s="4" t="s">
        <v>234</v>
      </c>
      <c r="D108" s="4" t="s">
        <v>308</v>
      </c>
      <c r="E108" s="4"/>
      <c r="F108" s="29">
        <f>F109</f>
        <v>6819040</v>
      </c>
      <c r="G108" s="29"/>
      <c r="H108" s="29">
        <f>H109</f>
        <v>6898970</v>
      </c>
      <c r="I108" s="29"/>
    </row>
    <row r="109" spans="1:9" ht="110.25">
      <c r="A109" s="3" t="s">
        <v>13</v>
      </c>
      <c r="B109" s="4" t="s">
        <v>59</v>
      </c>
      <c r="C109" s="4" t="s">
        <v>234</v>
      </c>
      <c r="D109" s="4" t="s">
        <v>309</v>
      </c>
      <c r="E109" s="4"/>
      <c r="F109" s="29">
        <f>F110+F111</f>
        <v>6819040</v>
      </c>
      <c r="G109" s="29"/>
      <c r="H109" s="29">
        <f>H110+H111</f>
        <v>6898970</v>
      </c>
      <c r="I109" s="29"/>
    </row>
    <row r="110" spans="1:9" ht="126">
      <c r="A110" s="3" t="s">
        <v>108</v>
      </c>
      <c r="B110" s="4" t="s">
        <v>59</v>
      </c>
      <c r="C110" s="4" t="s">
        <v>234</v>
      </c>
      <c r="D110" s="4" t="s">
        <v>309</v>
      </c>
      <c r="E110" s="4" t="s">
        <v>236</v>
      </c>
      <c r="F110" s="29">
        <f>'прил 7_1'!G93</f>
        <v>5487218</v>
      </c>
      <c r="G110" s="29"/>
      <c r="H110" s="29">
        <f>'прил 7_1'!I93</f>
        <v>5703960</v>
      </c>
      <c r="I110" s="29"/>
    </row>
    <row r="111" spans="1:9" ht="47.25">
      <c r="A111" s="3" t="s">
        <v>111</v>
      </c>
      <c r="B111" s="4" t="s">
        <v>59</v>
      </c>
      <c r="C111" s="4" t="s">
        <v>234</v>
      </c>
      <c r="D111" s="4" t="s">
        <v>309</v>
      </c>
      <c r="E111" s="4" t="s">
        <v>237</v>
      </c>
      <c r="F111" s="29">
        <f>'прил 7_1'!G94</f>
        <v>1331822</v>
      </c>
      <c r="G111" s="29"/>
      <c r="H111" s="29">
        <f>'прил 7_1'!I94</f>
        <v>1195010</v>
      </c>
      <c r="I111" s="29"/>
    </row>
    <row r="112" spans="1:9" ht="78.75">
      <c r="A112" s="3" t="s">
        <v>264</v>
      </c>
      <c r="B112" s="4" t="s">
        <v>59</v>
      </c>
      <c r="C112" s="4" t="s">
        <v>234</v>
      </c>
      <c r="D112" s="4" t="s">
        <v>265</v>
      </c>
      <c r="E112" s="4"/>
      <c r="F112" s="29">
        <f>F113</f>
        <v>19052246</v>
      </c>
      <c r="G112" s="29"/>
      <c r="H112" s="29">
        <f>H113</f>
        <v>19760608</v>
      </c>
      <c r="I112" s="29"/>
    </row>
    <row r="113" spans="1:9" ht="110.25">
      <c r="A113" s="3" t="s">
        <v>13</v>
      </c>
      <c r="B113" s="4" t="s">
        <v>59</v>
      </c>
      <c r="C113" s="4" t="s">
        <v>234</v>
      </c>
      <c r="D113" s="4" t="s">
        <v>310</v>
      </c>
      <c r="E113" s="4"/>
      <c r="F113" s="29">
        <f>F114+F115</f>
        <v>19052246</v>
      </c>
      <c r="G113" s="29"/>
      <c r="H113" s="29">
        <f>H114+H115</f>
        <v>19760608</v>
      </c>
      <c r="I113" s="29"/>
    </row>
    <row r="114" spans="1:9" ht="126">
      <c r="A114" s="3" t="s">
        <v>108</v>
      </c>
      <c r="B114" s="4" t="s">
        <v>59</v>
      </c>
      <c r="C114" s="4" t="s">
        <v>234</v>
      </c>
      <c r="D114" s="4" t="s">
        <v>310</v>
      </c>
      <c r="E114" s="4" t="s">
        <v>236</v>
      </c>
      <c r="F114" s="29">
        <f>'прил 7_1'!G188</f>
        <v>18175623</v>
      </c>
      <c r="G114" s="29"/>
      <c r="H114" s="29">
        <f>'прил 7_1'!I188</f>
        <v>18886792</v>
      </c>
      <c r="I114" s="29"/>
    </row>
    <row r="115" spans="1:9" ht="47.25">
      <c r="A115" s="3" t="s">
        <v>111</v>
      </c>
      <c r="B115" s="4" t="s">
        <v>59</v>
      </c>
      <c r="C115" s="4" t="s">
        <v>234</v>
      </c>
      <c r="D115" s="4" t="s">
        <v>310</v>
      </c>
      <c r="E115" s="4" t="s">
        <v>237</v>
      </c>
      <c r="F115" s="29">
        <f>'прил 7_1'!G189</f>
        <v>876623</v>
      </c>
      <c r="G115" s="29"/>
      <c r="H115" s="29">
        <f>'прил 7_1'!I189</f>
        <v>873816</v>
      </c>
      <c r="I115" s="29"/>
    </row>
    <row r="116" spans="1:9" ht="47.25">
      <c r="A116" s="3" t="s">
        <v>311</v>
      </c>
      <c r="B116" s="4" t="s">
        <v>59</v>
      </c>
      <c r="C116" s="4" t="s">
        <v>234</v>
      </c>
      <c r="D116" s="4" t="s">
        <v>312</v>
      </c>
      <c r="E116" s="4"/>
      <c r="F116" s="29">
        <f>F117</f>
        <v>32895292</v>
      </c>
      <c r="G116" s="29"/>
      <c r="H116" s="29">
        <f>H117</f>
        <v>33475665</v>
      </c>
      <c r="I116" s="29"/>
    </row>
    <row r="117" spans="1:9" ht="110.25">
      <c r="A117" s="3" t="s">
        <v>13</v>
      </c>
      <c r="B117" s="4" t="s">
        <v>59</v>
      </c>
      <c r="C117" s="4" t="s">
        <v>234</v>
      </c>
      <c r="D117" s="4" t="s">
        <v>313</v>
      </c>
      <c r="E117" s="4"/>
      <c r="F117" s="29">
        <f>F118+F119+F120</f>
        <v>32895292</v>
      </c>
      <c r="G117" s="29"/>
      <c r="H117" s="29">
        <f>H118+H119+H120</f>
        <v>33475665</v>
      </c>
      <c r="I117" s="29"/>
    </row>
    <row r="118" spans="1:9" ht="126">
      <c r="A118" s="3" t="s">
        <v>108</v>
      </c>
      <c r="B118" s="4" t="s">
        <v>59</v>
      </c>
      <c r="C118" s="4" t="s">
        <v>234</v>
      </c>
      <c r="D118" s="4" t="s">
        <v>313</v>
      </c>
      <c r="E118" s="4" t="s">
        <v>236</v>
      </c>
      <c r="F118" s="29">
        <f>'прил 7_1'!G97</f>
        <v>18709516</v>
      </c>
      <c r="G118" s="29"/>
      <c r="H118" s="29">
        <f>'прил 7_1'!I97</f>
        <v>19438708</v>
      </c>
      <c r="I118" s="29"/>
    </row>
    <row r="119" spans="1:9" ht="47.25">
      <c r="A119" s="3" t="s">
        <v>111</v>
      </c>
      <c r="B119" s="4" t="s">
        <v>59</v>
      </c>
      <c r="C119" s="4" t="s">
        <v>234</v>
      </c>
      <c r="D119" s="4" t="s">
        <v>313</v>
      </c>
      <c r="E119" s="4" t="s">
        <v>237</v>
      </c>
      <c r="F119" s="29">
        <f>'прил 7_1'!G98</f>
        <v>14107123</v>
      </c>
      <c r="G119" s="29"/>
      <c r="H119" s="29">
        <f>'прил 7_1'!I98</f>
        <v>13958304</v>
      </c>
      <c r="I119" s="29"/>
    </row>
    <row r="120" spans="1:9" ht="15.75">
      <c r="A120" s="3" t="s">
        <v>41</v>
      </c>
      <c r="B120" s="4" t="s">
        <v>59</v>
      </c>
      <c r="C120" s="4" t="s">
        <v>234</v>
      </c>
      <c r="D120" s="4" t="s">
        <v>313</v>
      </c>
      <c r="E120" s="58">
        <v>800</v>
      </c>
      <c r="F120" s="29">
        <f>'прил 7_1'!G99</f>
        <v>78653</v>
      </c>
      <c r="G120" s="29"/>
      <c r="H120" s="29">
        <f>'прил 7_1'!I99</f>
        <v>78653</v>
      </c>
      <c r="I120" s="29"/>
    </row>
    <row r="121" spans="1:9" ht="15.75">
      <c r="A121" s="3" t="s">
        <v>105</v>
      </c>
      <c r="B121" s="4" t="s">
        <v>59</v>
      </c>
      <c r="C121" s="4" t="s">
        <v>234</v>
      </c>
      <c r="D121" s="4" t="s">
        <v>106</v>
      </c>
      <c r="E121" s="4"/>
      <c r="F121" s="29">
        <f>F122</f>
        <v>582898</v>
      </c>
      <c r="G121" s="29"/>
      <c r="H121" s="29">
        <f>H122</f>
        <v>553753</v>
      </c>
      <c r="I121" s="29"/>
    </row>
    <row r="122" spans="1:9" ht="31.5">
      <c r="A122" s="3" t="s">
        <v>95</v>
      </c>
      <c r="B122" s="4" t="s">
        <v>59</v>
      </c>
      <c r="C122" s="4" t="s">
        <v>234</v>
      </c>
      <c r="D122" s="4" t="s">
        <v>134</v>
      </c>
      <c r="E122" s="4"/>
      <c r="F122" s="29">
        <f>F123</f>
        <v>582898</v>
      </c>
      <c r="G122" s="29"/>
      <c r="H122" s="29">
        <f>H123</f>
        <v>553753</v>
      </c>
      <c r="I122" s="29"/>
    </row>
    <row r="123" spans="1:9" ht="47.25">
      <c r="A123" s="6" t="s">
        <v>111</v>
      </c>
      <c r="B123" s="7" t="s">
        <v>59</v>
      </c>
      <c r="C123" s="7" t="s">
        <v>234</v>
      </c>
      <c r="D123" s="7" t="s">
        <v>134</v>
      </c>
      <c r="E123" s="7" t="s">
        <v>237</v>
      </c>
      <c r="F123" s="31">
        <f>'прил 7_1'!G102</f>
        <v>582898</v>
      </c>
      <c r="G123" s="31"/>
      <c r="H123" s="31">
        <f>'прил 7_1'!I102</f>
        <v>553753</v>
      </c>
      <c r="I123" s="31"/>
    </row>
    <row r="124" spans="1:9" ht="75">
      <c r="A124" s="10" t="s">
        <v>79</v>
      </c>
      <c r="B124" s="11" t="s">
        <v>66</v>
      </c>
      <c r="C124" s="11"/>
      <c r="D124" s="11"/>
      <c r="E124" s="23"/>
      <c r="F124" s="28">
        <f>F125+F131+F141</f>
        <v>40433623</v>
      </c>
      <c r="G124" s="28">
        <f>G125+G131+G141</f>
        <v>2306200</v>
      </c>
      <c r="H124" s="28">
        <f>H125+H131+H141</f>
        <v>40893591</v>
      </c>
      <c r="I124" s="28">
        <f>I125+I131+I141</f>
        <v>2306200</v>
      </c>
    </row>
    <row r="125" spans="1:9" ht="18.75">
      <c r="A125" s="8" t="s">
        <v>235</v>
      </c>
      <c r="B125" s="9" t="s">
        <v>66</v>
      </c>
      <c r="C125" s="9" t="s">
        <v>69</v>
      </c>
      <c r="D125" s="9"/>
      <c r="E125" s="4"/>
      <c r="F125" s="33">
        <f aca="true" t="shared" si="1" ref="F125:I127">F126</f>
        <v>2306200</v>
      </c>
      <c r="G125" s="33">
        <f t="shared" si="1"/>
        <v>2306200</v>
      </c>
      <c r="H125" s="33">
        <f t="shared" si="1"/>
        <v>2306200</v>
      </c>
      <c r="I125" s="33">
        <f t="shared" si="1"/>
        <v>2306200</v>
      </c>
    </row>
    <row r="126" spans="1:9" ht="63">
      <c r="A126" s="27" t="s">
        <v>119</v>
      </c>
      <c r="B126" s="4" t="s">
        <v>66</v>
      </c>
      <c r="C126" s="4" t="s">
        <v>69</v>
      </c>
      <c r="D126" s="4" t="s">
        <v>120</v>
      </c>
      <c r="E126" s="4"/>
      <c r="F126" s="29">
        <f t="shared" si="1"/>
        <v>2306200</v>
      </c>
      <c r="G126" s="29">
        <f t="shared" si="1"/>
        <v>2306200</v>
      </c>
      <c r="H126" s="29">
        <f t="shared" si="1"/>
        <v>2306200</v>
      </c>
      <c r="I126" s="29">
        <f t="shared" si="1"/>
        <v>2306200</v>
      </c>
    </row>
    <row r="127" spans="1:9" ht="47.25">
      <c r="A127" s="27" t="s">
        <v>121</v>
      </c>
      <c r="B127" s="4" t="s">
        <v>66</v>
      </c>
      <c r="C127" s="4" t="s">
        <v>69</v>
      </c>
      <c r="D127" s="4" t="s">
        <v>122</v>
      </c>
      <c r="E127" s="4"/>
      <c r="F127" s="29">
        <f t="shared" si="1"/>
        <v>2306200</v>
      </c>
      <c r="G127" s="29">
        <f t="shared" si="1"/>
        <v>2306200</v>
      </c>
      <c r="H127" s="29">
        <f t="shared" si="1"/>
        <v>2306200</v>
      </c>
      <c r="I127" s="29">
        <f t="shared" si="1"/>
        <v>2306200</v>
      </c>
    </row>
    <row r="128" spans="1:9" ht="47.25">
      <c r="A128" s="3" t="s">
        <v>11</v>
      </c>
      <c r="B128" s="4" t="s">
        <v>66</v>
      </c>
      <c r="C128" s="4" t="s">
        <v>69</v>
      </c>
      <c r="D128" s="4" t="s">
        <v>322</v>
      </c>
      <c r="E128" s="4"/>
      <c r="F128" s="29">
        <f>F129+F130</f>
        <v>2306200</v>
      </c>
      <c r="G128" s="29">
        <f>G129+G130</f>
        <v>2306200</v>
      </c>
      <c r="H128" s="29">
        <f>H129+H130</f>
        <v>2306200</v>
      </c>
      <c r="I128" s="29">
        <f>I129+I130</f>
        <v>2306200</v>
      </c>
    </row>
    <row r="129" spans="1:9" ht="126">
      <c r="A129" s="3" t="s">
        <v>108</v>
      </c>
      <c r="B129" s="4" t="s">
        <v>66</v>
      </c>
      <c r="C129" s="4" t="s">
        <v>69</v>
      </c>
      <c r="D129" s="4" t="s">
        <v>322</v>
      </c>
      <c r="E129" s="4" t="s">
        <v>236</v>
      </c>
      <c r="F129" s="29">
        <f>'прил 7_1'!G108</f>
        <v>2306200</v>
      </c>
      <c r="G129" s="29">
        <f>F129</f>
        <v>2306200</v>
      </c>
      <c r="H129" s="29">
        <f>'прил 7_1'!I108</f>
        <v>2306200</v>
      </c>
      <c r="I129" s="29">
        <f>H129</f>
        <v>2306200</v>
      </c>
    </row>
    <row r="130" spans="1:9" ht="47.25" hidden="1">
      <c r="A130" s="3" t="s">
        <v>111</v>
      </c>
      <c r="B130" s="4" t="s">
        <v>66</v>
      </c>
      <c r="C130" s="4" t="s">
        <v>69</v>
      </c>
      <c r="D130" s="4" t="s">
        <v>12</v>
      </c>
      <c r="E130" s="4" t="s">
        <v>237</v>
      </c>
      <c r="F130" s="29">
        <v>0</v>
      </c>
      <c r="G130" s="29">
        <f>F130</f>
        <v>0</v>
      </c>
      <c r="H130" s="29">
        <v>0</v>
      </c>
      <c r="I130" s="29">
        <f>H130</f>
        <v>0</v>
      </c>
    </row>
    <row r="131" spans="1:9" ht="78.75">
      <c r="A131" s="1" t="s">
        <v>280</v>
      </c>
      <c r="B131" s="2" t="s">
        <v>66</v>
      </c>
      <c r="C131" s="2" t="s">
        <v>65</v>
      </c>
      <c r="D131" s="2"/>
      <c r="E131" s="2"/>
      <c r="F131" s="33">
        <f>F132</f>
        <v>37319307</v>
      </c>
      <c r="G131" s="29"/>
      <c r="H131" s="33">
        <f>H132</f>
        <v>37819681</v>
      </c>
      <c r="I131" s="29"/>
    </row>
    <row r="132" spans="1:9" ht="78.75">
      <c r="A132" s="3" t="s">
        <v>339</v>
      </c>
      <c r="B132" s="4" t="s">
        <v>66</v>
      </c>
      <c r="C132" s="4" t="s">
        <v>65</v>
      </c>
      <c r="D132" s="4" t="s">
        <v>340</v>
      </c>
      <c r="E132" s="4"/>
      <c r="F132" s="29">
        <f>F133</f>
        <v>37319307</v>
      </c>
      <c r="G132" s="29"/>
      <c r="H132" s="29">
        <f>H133</f>
        <v>37819681</v>
      </c>
      <c r="I132" s="29"/>
    </row>
    <row r="133" spans="1:9" ht="78.75">
      <c r="A133" s="3" t="s">
        <v>348</v>
      </c>
      <c r="B133" s="4" t="s">
        <v>66</v>
      </c>
      <c r="C133" s="4" t="s">
        <v>65</v>
      </c>
      <c r="D133" s="4" t="s">
        <v>349</v>
      </c>
      <c r="E133" s="4"/>
      <c r="F133" s="29">
        <f>F134+F138+F139</f>
        <v>37319307</v>
      </c>
      <c r="G133" s="29"/>
      <c r="H133" s="29">
        <f>H134+H138+H139</f>
        <v>37819681</v>
      </c>
      <c r="I133" s="29"/>
    </row>
    <row r="134" spans="1:9" ht="110.25">
      <c r="A134" s="3" t="s">
        <v>13</v>
      </c>
      <c r="B134" s="4" t="s">
        <v>66</v>
      </c>
      <c r="C134" s="4" t="s">
        <v>65</v>
      </c>
      <c r="D134" s="4" t="s">
        <v>350</v>
      </c>
      <c r="E134" s="4"/>
      <c r="F134" s="29">
        <f>F135+F136</f>
        <v>34949488</v>
      </c>
      <c r="G134" s="29"/>
      <c r="H134" s="29">
        <f>H135+H136</f>
        <v>35449862</v>
      </c>
      <c r="I134" s="29"/>
    </row>
    <row r="135" spans="1:9" ht="126">
      <c r="A135" s="3" t="s">
        <v>108</v>
      </c>
      <c r="B135" s="4" t="s">
        <v>66</v>
      </c>
      <c r="C135" s="4" t="s">
        <v>65</v>
      </c>
      <c r="D135" s="4" t="s">
        <v>350</v>
      </c>
      <c r="E135" s="4" t="s">
        <v>236</v>
      </c>
      <c r="F135" s="29">
        <f>'прил 7_1'!G114</f>
        <v>30180887</v>
      </c>
      <c r="G135" s="29"/>
      <c r="H135" s="29">
        <f>'прил 7_1'!I114</f>
        <v>31359830</v>
      </c>
      <c r="I135" s="29"/>
    </row>
    <row r="136" spans="1:9" ht="47.25">
      <c r="A136" s="3" t="s">
        <v>111</v>
      </c>
      <c r="B136" s="4" t="s">
        <v>66</v>
      </c>
      <c r="C136" s="4" t="s">
        <v>65</v>
      </c>
      <c r="D136" s="4" t="s">
        <v>350</v>
      </c>
      <c r="E136" s="4" t="s">
        <v>237</v>
      </c>
      <c r="F136" s="29">
        <f>'прил 7_1'!G115</f>
        <v>4768601</v>
      </c>
      <c r="G136" s="29"/>
      <c r="H136" s="29">
        <f>'прил 7_1'!I115</f>
        <v>4090032</v>
      </c>
      <c r="I136" s="29"/>
    </row>
    <row r="137" spans="1:9" ht="31.5">
      <c r="A137" s="3" t="s">
        <v>137</v>
      </c>
      <c r="B137" s="4" t="s">
        <v>66</v>
      </c>
      <c r="C137" s="4" t="s">
        <v>65</v>
      </c>
      <c r="D137" s="4" t="s">
        <v>351</v>
      </c>
      <c r="E137" s="4"/>
      <c r="F137" s="29">
        <f>F138</f>
        <v>2369819</v>
      </c>
      <c r="G137" s="29"/>
      <c r="H137" s="29">
        <f>H138</f>
        <v>2369819</v>
      </c>
      <c r="I137" s="29"/>
    </row>
    <row r="138" spans="1:9" ht="47.25">
      <c r="A138" s="3" t="s">
        <v>111</v>
      </c>
      <c r="B138" s="4" t="s">
        <v>66</v>
      </c>
      <c r="C138" s="4" t="s">
        <v>65</v>
      </c>
      <c r="D138" s="4" t="s">
        <v>351</v>
      </c>
      <c r="E138" s="4" t="s">
        <v>237</v>
      </c>
      <c r="F138" s="29">
        <f>'прил 7_1'!G117</f>
        <v>2369819</v>
      </c>
      <c r="G138" s="29"/>
      <c r="H138" s="29">
        <f>'прил 7_1'!I117</f>
        <v>2369819</v>
      </c>
      <c r="I138" s="29"/>
    </row>
    <row r="139" spans="1:9" ht="63">
      <c r="A139" s="3" t="s">
        <v>28</v>
      </c>
      <c r="B139" s="4" t="s">
        <v>66</v>
      </c>
      <c r="C139" s="4" t="s">
        <v>65</v>
      </c>
      <c r="D139" s="4" t="s">
        <v>352</v>
      </c>
      <c r="E139" s="4"/>
      <c r="F139" s="29">
        <f>F140</f>
        <v>0</v>
      </c>
      <c r="G139" s="29"/>
      <c r="H139" s="29">
        <f>H140</f>
        <v>0</v>
      </c>
      <c r="I139" s="29"/>
    </row>
    <row r="140" spans="1:9" ht="63">
      <c r="A140" s="3" t="s">
        <v>268</v>
      </c>
      <c r="B140" s="4" t="s">
        <v>66</v>
      </c>
      <c r="C140" s="4" t="s">
        <v>65</v>
      </c>
      <c r="D140" s="4" t="s">
        <v>352</v>
      </c>
      <c r="E140" s="4" t="s">
        <v>100</v>
      </c>
      <c r="F140" s="29">
        <f>'прил 7_1'!G119</f>
        <v>0</v>
      </c>
      <c r="G140" s="29"/>
      <c r="H140" s="29">
        <f>'прил 7_1'!I119</f>
        <v>0</v>
      </c>
      <c r="I140" s="29"/>
    </row>
    <row r="141" spans="1:9" ht="63">
      <c r="A141" s="1" t="s">
        <v>93</v>
      </c>
      <c r="B141" s="2" t="s">
        <v>66</v>
      </c>
      <c r="C141" s="2" t="s">
        <v>49</v>
      </c>
      <c r="D141" s="2"/>
      <c r="E141" s="2"/>
      <c r="F141" s="33">
        <f>F142</f>
        <v>808116</v>
      </c>
      <c r="G141" s="29"/>
      <c r="H141" s="33">
        <f>H142</f>
        <v>767710</v>
      </c>
      <c r="I141" s="29"/>
    </row>
    <row r="142" spans="1:9" ht="78.75">
      <c r="A142" s="3" t="s">
        <v>339</v>
      </c>
      <c r="B142" s="4" t="s">
        <v>66</v>
      </c>
      <c r="C142" s="4" t="s">
        <v>49</v>
      </c>
      <c r="D142" s="4" t="s">
        <v>340</v>
      </c>
      <c r="E142" s="4"/>
      <c r="F142" s="29">
        <f>F143</f>
        <v>808116</v>
      </c>
      <c r="G142" s="29"/>
      <c r="H142" s="29">
        <f>H143</f>
        <v>767710</v>
      </c>
      <c r="I142" s="29"/>
    </row>
    <row r="143" spans="1:9" ht="63">
      <c r="A143" s="3" t="s">
        <v>341</v>
      </c>
      <c r="B143" s="4" t="s">
        <v>66</v>
      </c>
      <c r="C143" s="4" t="s">
        <v>49</v>
      </c>
      <c r="D143" s="4" t="s">
        <v>342</v>
      </c>
      <c r="E143" s="4"/>
      <c r="F143" s="29">
        <f>F144</f>
        <v>808116</v>
      </c>
      <c r="G143" s="29"/>
      <c r="H143" s="29">
        <f>H144</f>
        <v>767710</v>
      </c>
      <c r="I143" s="29"/>
    </row>
    <row r="144" spans="1:9" ht="47.25">
      <c r="A144" s="3" t="s">
        <v>343</v>
      </c>
      <c r="B144" s="4" t="s">
        <v>66</v>
      </c>
      <c r="C144" s="4" t="s">
        <v>49</v>
      </c>
      <c r="D144" s="4" t="s">
        <v>344</v>
      </c>
      <c r="E144" s="4"/>
      <c r="F144" s="29">
        <f>F145</f>
        <v>808116</v>
      </c>
      <c r="G144" s="29"/>
      <c r="H144" s="29">
        <f>H145</f>
        <v>767710</v>
      </c>
      <c r="I144" s="29"/>
    </row>
    <row r="145" spans="1:9" ht="47.25">
      <c r="A145" s="3" t="s">
        <v>111</v>
      </c>
      <c r="B145" s="4" t="s">
        <v>66</v>
      </c>
      <c r="C145" s="4" t="s">
        <v>49</v>
      </c>
      <c r="D145" s="4" t="s">
        <v>344</v>
      </c>
      <c r="E145" s="4" t="s">
        <v>237</v>
      </c>
      <c r="F145" s="29">
        <f>'прил 7_1'!G343</f>
        <v>808116</v>
      </c>
      <c r="G145" s="29"/>
      <c r="H145" s="29">
        <f>'прил 7_1'!I343</f>
        <v>767710</v>
      </c>
      <c r="I145" s="29"/>
    </row>
    <row r="146" spans="1:9" ht="18.75">
      <c r="A146" s="10" t="s">
        <v>80</v>
      </c>
      <c r="B146" s="11" t="s">
        <v>69</v>
      </c>
      <c r="C146" s="54"/>
      <c r="D146" s="23"/>
      <c r="E146" s="23"/>
      <c r="F146" s="28">
        <f>F162+F147+F174+F154</f>
        <v>98923118.57</v>
      </c>
      <c r="G146" s="28">
        <f>G162+G147+G174+G154</f>
        <v>783300</v>
      </c>
      <c r="H146" s="28">
        <f>H162+H147+H174+H154</f>
        <v>127369342</v>
      </c>
      <c r="I146" s="28">
        <f>I162+I147+I174+I154</f>
        <v>792800</v>
      </c>
    </row>
    <row r="147" spans="1:9" ht="15.75">
      <c r="A147" s="20" t="s">
        <v>81</v>
      </c>
      <c r="B147" s="2" t="s">
        <v>69</v>
      </c>
      <c r="C147" s="2" t="s">
        <v>63</v>
      </c>
      <c r="D147" s="4"/>
      <c r="E147" s="4"/>
      <c r="F147" s="33">
        <f aca="true" t="shared" si="2" ref="F147:I152">F148</f>
        <v>34665130</v>
      </c>
      <c r="G147" s="33">
        <f t="shared" si="2"/>
        <v>714600</v>
      </c>
      <c r="H147" s="33">
        <f t="shared" si="2"/>
        <v>32996204</v>
      </c>
      <c r="I147" s="33">
        <f t="shared" si="2"/>
        <v>743200</v>
      </c>
    </row>
    <row r="148" spans="1:9" ht="78.75">
      <c r="A148" s="3" t="s">
        <v>253</v>
      </c>
      <c r="B148" s="4" t="s">
        <v>69</v>
      </c>
      <c r="C148" s="4" t="s">
        <v>63</v>
      </c>
      <c r="D148" s="4" t="s">
        <v>254</v>
      </c>
      <c r="E148" s="4"/>
      <c r="F148" s="29">
        <f t="shared" si="2"/>
        <v>34665130</v>
      </c>
      <c r="G148" s="29">
        <f t="shared" si="2"/>
        <v>714600</v>
      </c>
      <c r="H148" s="29">
        <f t="shared" si="2"/>
        <v>32996204</v>
      </c>
      <c r="I148" s="29">
        <f t="shared" si="2"/>
        <v>743200</v>
      </c>
    </row>
    <row r="149" spans="1:9" ht="47.25">
      <c r="A149" s="3" t="s">
        <v>255</v>
      </c>
      <c r="B149" s="4" t="s">
        <v>69</v>
      </c>
      <c r="C149" s="4" t="s">
        <v>63</v>
      </c>
      <c r="D149" s="4" t="s">
        <v>256</v>
      </c>
      <c r="E149" s="4"/>
      <c r="F149" s="29">
        <f>F152+F150</f>
        <v>34665130</v>
      </c>
      <c r="G149" s="29">
        <f>G152</f>
        <v>714600</v>
      </c>
      <c r="H149" s="29">
        <f>H152+H150</f>
        <v>32996204</v>
      </c>
      <c r="I149" s="29">
        <f>I152</f>
        <v>743200</v>
      </c>
    </row>
    <row r="150" spans="1:9" ht="63">
      <c r="A150" s="3" t="s">
        <v>30</v>
      </c>
      <c r="B150" s="4" t="s">
        <v>69</v>
      </c>
      <c r="C150" s="4" t="s">
        <v>63</v>
      </c>
      <c r="D150" s="4" t="s">
        <v>31</v>
      </c>
      <c r="E150" s="4"/>
      <c r="F150" s="29">
        <f>F151</f>
        <v>33950530</v>
      </c>
      <c r="G150" s="29"/>
      <c r="H150" s="29">
        <f>H151</f>
        <v>32253004</v>
      </c>
      <c r="I150" s="29"/>
    </row>
    <row r="151" spans="1:9" ht="15.75">
      <c r="A151" s="3" t="s">
        <v>41</v>
      </c>
      <c r="B151" s="4" t="s">
        <v>69</v>
      </c>
      <c r="C151" s="4" t="s">
        <v>63</v>
      </c>
      <c r="D151" s="4" t="s">
        <v>31</v>
      </c>
      <c r="E151" s="4" t="s">
        <v>240</v>
      </c>
      <c r="F151" s="29">
        <f>'прил 7_1'!G125</f>
        <v>33950530</v>
      </c>
      <c r="G151" s="29"/>
      <c r="H151" s="29">
        <f>'прил 7_1'!I125</f>
        <v>32253004</v>
      </c>
      <c r="I151" s="29"/>
    </row>
    <row r="152" spans="1:9" ht="157.5">
      <c r="A152" s="3" t="s">
        <v>257</v>
      </c>
      <c r="B152" s="4" t="s">
        <v>69</v>
      </c>
      <c r="C152" s="4" t="s">
        <v>63</v>
      </c>
      <c r="D152" s="4" t="s">
        <v>258</v>
      </c>
      <c r="E152" s="4"/>
      <c r="F152" s="29">
        <f t="shared" si="2"/>
        <v>714600</v>
      </c>
      <c r="G152" s="29">
        <f t="shared" si="2"/>
        <v>714600</v>
      </c>
      <c r="H152" s="29">
        <f t="shared" si="2"/>
        <v>743200</v>
      </c>
      <c r="I152" s="29">
        <f t="shared" si="2"/>
        <v>743200</v>
      </c>
    </row>
    <row r="153" spans="1:9" ht="31.5">
      <c r="A153" s="6" t="s">
        <v>45</v>
      </c>
      <c r="B153" s="7" t="s">
        <v>69</v>
      </c>
      <c r="C153" s="7" t="s">
        <v>63</v>
      </c>
      <c r="D153" s="7" t="s">
        <v>258</v>
      </c>
      <c r="E153" s="7" t="s">
        <v>46</v>
      </c>
      <c r="F153" s="31">
        <f>'прил 7_1'!G127</f>
        <v>714600</v>
      </c>
      <c r="G153" s="31">
        <f>F153</f>
        <v>714600</v>
      </c>
      <c r="H153" s="31">
        <f>'прил 7_1'!I127</f>
        <v>743200</v>
      </c>
      <c r="I153" s="31">
        <f>H153</f>
        <v>743200</v>
      </c>
    </row>
    <row r="154" spans="1:9" ht="31.5">
      <c r="A154" s="1" t="s">
        <v>40</v>
      </c>
      <c r="B154" s="2" t="s">
        <v>69</v>
      </c>
      <c r="C154" s="2" t="s">
        <v>65</v>
      </c>
      <c r="D154" s="4"/>
      <c r="E154" s="4"/>
      <c r="F154" s="33">
        <f>F155</f>
        <v>30929118.57</v>
      </c>
      <c r="G154" s="33"/>
      <c r="H154" s="33">
        <f>H155</f>
        <v>61248200</v>
      </c>
      <c r="I154" s="33"/>
    </row>
    <row r="155" spans="1:9" ht="63">
      <c r="A155" s="3" t="s">
        <v>48</v>
      </c>
      <c r="B155" s="4" t="s">
        <v>69</v>
      </c>
      <c r="C155" s="4" t="s">
        <v>65</v>
      </c>
      <c r="D155" s="4" t="s">
        <v>333</v>
      </c>
      <c r="E155" s="4"/>
      <c r="F155" s="29">
        <f>F156+F158+F160</f>
        <v>30929118.57</v>
      </c>
      <c r="G155" s="29"/>
      <c r="H155" s="29">
        <f>H156+H158+H160</f>
        <v>61248200</v>
      </c>
      <c r="I155" s="29"/>
    </row>
    <row r="156" spans="1:9" ht="47.25">
      <c r="A156" s="3" t="s">
        <v>334</v>
      </c>
      <c r="B156" s="4" t="s">
        <v>69</v>
      </c>
      <c r="C156" s="4" t="s">
        <v>65</v>
      </c>
      <c r="D156" s="4" t="s">
        <v>335</v>
      </c>
      <c r="E156" s="4"/>
      <c r="F156" s="29">
        <f>F157</f>
        <v>2534200</v>
      </c>
      <c r="G156" s="29"/>
      <c r="H156" s="29">
        <f>H157</f>
        <v>2534200</v>
      </c>
      <c r="I156" s="29"/>
    </row>
    <row r="157" spans="1:9" ht="47.25">
      <c r="A157" s="3" t="s">
        <v>111</v>
      </c>
      <c r="B157" s="4" t="s">
        <v>69</v>
      </c>
      <c r="C157" s="4" t="s">
        <v>65</v>
      </c>
      <c r="D157" s="4" t="s">
        <v>335</v>
      </c>
      <c r="E157" s="4" t="s">
        <v>237</v>
      </c>
      <c r="F157" s="29">
        <f>'прил 7_1'!G200</f>
        <v>2534200</v>
      </c>
      <c r="G157" s="29"/>
      <c r="H157" s="29">
        <f>'прил 7_1'!I200</f>
        <v>2534200</v>
      </c>
      <c r="I157" s="29"/>
    </row>
    <row r="158" spans="1:9" ht="78.75">
      <c r="A158" s="3" t="s">
        <v>336</v>
      </c>
      <c r="B158" s="4" t="s">
        <v>69</v>
      </c>
      <c r="C158" s="4" t="s">
        <v>65</v>
      </c>
      <c r="D158" s="4" t="s">
        <v>337</v>
      </c>
      <c r="E158" s="4"/>
      <c r="F158" s="29">
        <f>F159</f>
        <v>25474168.57</v>
      </c>
      <c r="G158" s="29"/>
      <c r="H158" s="29">
        <f>H159</f>
        <v>55644000</v>
      </c>
      <c r="I158" s="29"/>
    </row>
    <row r="159" spans="1:9" ht="47.25">
      <c r="A159" s="3" t="s">
        <v>111</v>
      </c>
      <c r="B159" s="4" t="s">
        <v>69</v>
      </c>
      <c r="C159" s="4" t="s">
        <v>65</v>
      </c>
      <c r="D159" s="4" t="s">
        <v>337</v>
      </c>
      <c r="E159" s="4" t="s">
        <v>237</v>
      </c>
      <c r="F159" s="29">
        <f>'прил 7_1'!G202</f>
        <v>25474168.57</v>
      </c>
      <c r="G159" s="29"/>
      <c r="H159" s="29">
        <f>'прил 7_1'!I202</f>
        <v>55644000</v>
      </c>
      <c r="I159" s="29"/>
    </row>
    <row r="160" spans="1:9" ht="31.5">
      <c r="A160" s="3" t="s">
        <v>137</v>
      </c>
      <c r="B160" s="4" t="s">
        <v>69</v>
      </c>
      <c r="C160" s="4" t="s">
        <v>65</v>
      </c>
      <c r="D160" s="4" t="s">
        <v>338</v>
      </c>
      <c r="E160" s="4"/>
      <c r="F160" s="29">
        <f>F161</f>
        <v>2920750</v>
      </c>
      <c r="G160" s="29"/>
      <c r="H160" s="29">
        <f>H161</f>
        <v>3070000</v>
      </c>
      <c r="I160" s="29"/>
    </row>
    <row r="161" spans="1:9" ht="47.25">
      <c r="A161" s="3" t="s">
        <v>111</v>
      </c>
      <c r="B161" s="4" t="s">
        <v>69</v>
      </c>
      <c r="C161" s="4" t="s">
        <v>65</v>
      </c>
      <c r="D161" s="4" t="s">
        <v>338</v>
      </c>
      <c r="E161" s="4" t="s">
        <v>237</v>
      </c>
      <c r="F161" s="29">
        <f>'прил 7_1'!G204</f>
        <v>2920750</v>
      </c>
      <c r="G161" s="29"/>
      <c r="H161" s="29">
        <f>'прил 7_1'!I204</f>
        <v>3070000</v>
      </c>
      <c r="I161" s="29"/>
    </row>
    <row r="162" spans="1:9" ht="15.75">
      <c r="A162" s="1" t="s">
        <v>227</v>
      </c>
      <c r="B162" s="2" t="s">
        <v>69</v>
      </c>
      <c r="C162" s="2" t="s">
        <v>67</v>
      </c>
      <c r="D162" s="2"/>
      <c r="E162" s="2"/>
      <c r="F162" s="33">
        <f>F163</f>
        <v>23673631</v>
      </c>
      <c r="G162" s="33">
        <f>G163</f>
        <v>11400</v>
      </c>
      <c r="H162" s="33">
        <f>H163</f>
        <v>23321841</v>
      </c>
      <c r="I162" s="33">
        <f>I163</f>
        <v>11400</v>
      </c>
    </row>
    <row r="163" spans="1:9" ht="47.25">
      <c r="A163" s="3" t="s">
        <v>113</v>
      </c>
      <c r="B163" s="4" t="s">
        <v>69</v>
      </c>
      <c r="C163" s="4" t="s">
        <v>67</v>
      </c>
      <c r="D163" s="4" t="s">
        <v>114</v>
      </c>
      <c r="E163" s="4"/>
      <c r="F163" s="29">
        <f>F168+F164</f>
        <v>23673631</v>
      </c>
      <c r="G163" s="29">
        <f>G168+G164</f>
        <v>11400</v>
      </c>
      <c r="H163" s="29">
        <f>H168+H164</f>
        <v>23321841</v>
      </c>
      <c r="I163" s="29">
        <f>I168+I164</f>
        <v>11400</v>
      </c>
    </row>
    <row r="164" spans="1:9" ht="63">
      <c r="A164" s="3" t="s">
        <v>297</v>
      </c>
      <c r="B164" s="4" t="s">
        <v>69</v>
      </c>
      <c r="C164" s="4" t="s">
        <v>67</v>
      </c>
      <c r="D164" s="4" t="s">
        <v>298</v>
      </c>
      <c r="E164" s="4"/>
      <c r="F164" s="29">
        <f>F165</f>
        <v>9260196</v>
      </c>
      <c r="G164" s="29"/>
      <c r="H164" s="29">
        <f>H165</f>
        <v>9717969</v>
      </c>
      <c r="I164" s="29"/>
    </row>
    <row r="165" spans="1:9" ht="110.25">
      <c r="A165" s="3" t="s">
        <v>13</v>
      </c>
      <c r="B165" s="4" t="s">
        <v>69</v>
      </c>
      <c r="C165" s="4" t="s">
        <v>67</v>
      </c>
      <c r="D165" s="4" t="s">
        <v>299</v>
      </c>
      <c r="E165" s="4"/>
      <c r="F165" s="29">
        <f>F166+F167</f>
        <v>9260196</v>
      </c>
      <c r="G165" s="29"/>
      <c r="H165" s="29">
        <f>H166+H167</f>
        <v>9717969</v>
      </c>
      <c r="I165" s="29"/>
    </row>
    <row r="166" spans="1:9" ht="126">
      <c r="A166" s="3" t="s">
        <v>108</v>
      </c>
      <c r="B166" s="4" t="s">
        <v>69</v>
      </c>
      <c r="C166" s="4" t="s">
        <v>67</v>
      </c>
      <c r="D166" s="4" t="s">
        <v>299</v>
      </c>
      <c r="E166" s="4" t="s">
        <v>236</v>
      </c>
      <c r="F166" s="29">
        <f>'прил 7_1'!G132</f>
        <v>8884973</v>
      </c>
      <c r="G166" s="29"/>
      <c r="H166" s="29">
        <f>'прил 7_1'!I132</f>
        <v>9234232</v>
      </c>
      <c r="I166" s="29"/>
    </row>
    <row r="167" spans="1:9" ht="47.25">
      <c r="A167" s="3" t="s">
        <v>111</v>
      </c>
      <c r="B167" s="4" t="s">
        <v>69</v>
      </c>
      <c r="C167" s="4" t="s">
        <v>67</v>
      </c>
      <c r="D167" s="4" t="s">
        <v>299</v>
      </c>
      <c r="E167" s="4" t="s">
        <v>237</v>
      </c>
      <c r="F167" s="29">
        <f>'прил 7_1'!G133</f>
        <v>375223</v>
      </c>
      <c r="G167" s="29"/>
      <c r="H167" s="29">
        <f>'прил 7_1'!I133</f>
        <v>483737</v>
      </c>
      <c r="I167" s="29"/>
    </row>
    <row r="168" spans="1:9" ht="63">
      <c r="A168" s="3" t="s">
        <v>115</v>
      </c>
      <c r="B168" s="4" t="s">
        <v>69</v>
      </c>
      <c r="C168" s="4" t="s">
        <v>67</v>
      </c>
      <c r="D168" s="4" t="s">
        <v>116</v>
      </c>
      <c r="E168" s="4"/>
      <c r="F168" s="29">
        <f>F172+F169</f>
        <v>14413435</v>
      </c>
      <c r="G168" s="29">
        <f>G172+G169</f>
        <v>11400</v>
      </c>
      <c r="H168" s="29">
        <f>H172+H169</f>
        <v>13603872</v>
      </c>
      <c r="I168" s="29">
        <f>I172+I169</f>
        <v>11400</v>
      </c>
    </row>
    <row r="169" spans="1:9" ht="47.25">
      <c r="A169" s="3" t="s">
        <v>117</v>
      </c>
      <c r="B169" s="4" t="s">
        <v>69</v>
      </c>
      <c r="C169" s="4" t="s">
        <v>67</v>
      </c>
      <c r="D169" s="4" t="s">
        <v>118</v>
      </c>
      <c r="E169" s="4"/>
      <c r="F169" s="29">
        <f>F170+F171</f>
        <v>14402035</v>
      </c>
      <c r="G169" s="29"/>
      <c r="H169" s="29">
        <f>H170+H171</f>
        <v>13592472</v>
      </c>
      <c r="I169" s="29"/>
    </row>
    <row r="170" spans="1:9" ht="47.25">
      <c r="A170" s="3" t="s">
        <v>111</v>
      </c>
      <c r="B170" s="4" t="s">
        <v>69</v>
      </c>
      <c r="C170" s="4" t="s">
        <v>67</v>
      </c>
      <c r="D170" s="4" t="s">
        <v>118</v>
      </c>
      <c r="E170" s="4" t="s">
        <v>237</v>
      </c>
      <c r="F170" s="29">
        <f>'прил 7_1'!G31+'прил 7_1'!G136+'прил 7_1'!G209+'прил 7_1'!G322+'прил 7_1'!G349+'прил 7_1'!G475+'прил 7_1'!G603</f>
        <v>6398413</v>
      </c>
      <c r="G170" s="29"/>
      <c r="H170" s="29">
        <f>'прил 7_1'!I31+'прил 7_1'!I136+'прил 7_1'!I209+'прил 7_1'!I322+'прил 7_1'!I349+'прил 7_1'!I475+'прил 7_1'!I603</f>
        <v>5978831</v>
      </c>
      <c r="I170" s="29"/>
    </row>
    <row r="171" spans="1:9" ht="63">
      <c r="A171" s="3" t="s">
        <v>141</v>
      </c>
      <c r="B171" s="4" t="s">
        <v>69</v>
      </c>
      <c r="C171" s="4" t="s">
        <v>67</v>
      </c>
      <c r="D171" s="4" t="s">
        <v>118</v>
      </c>
      <c r="E171" s="4" t="s">
        <v>241</v>
      </c>
      <c r="F171" s="29">
        <f>'прил 7_1'!G350+'прил 7_1'!G476</f>
        <v>8003622</v>
      </c>
      <c r="G171" s="29"/>
      <c r="H171" s="29">
        <f>'прил 7_1'!I350+'прил 7_1'!I476</f>
        <v>7613641</v>
      </c>
      <c r="I171" s="29"/>
    </row>
    <row r="172" spans="1:9" ht="126">
      <c r="A172" s="3" t="s">
        <v>148</v>
      </c>
      <c r="B172" s="4" t="s">
        <v>69</v>
      </c>
      <c r="C172" s="4" t="s">
        <v>67</v>
      </c>
      <c r="D172" s="4" t="s">
        <v>149</v>
      </c>
      <c r="E172" s="4"/>
      <c r="F172" s="29">
        <f>F173</f>
        <v>11400</v>
      </c>
      <c r="G172" s="29">
        <f>G173</f>
        <v>11400</v>
      </c>
      <c r="H172" s="29">
        <f>H173</f>
        <v>11400</v>
      </c>
      <c r="I172" s="29">
        <f>I173</f>
        <v>11400</v>
      </c>
    </row>
    <row r="173" spans="1:9" ht="47.25">
      <c r="A173" s="3" t="s">
        <v>111</v>
      </c>
      <c r="B173" s="4" t="s">
        <v>69</v>
      </c>
      <c r="C173" s="4" t="s">
        <v>67</v>
      </c>
      <c r="D173" s="4" t="s">
        <v>149</v>
      </c>
      <c r="E173" s="4" t="s">
        <v>237</v>
      </c>
      <c r="F173" s="29">
        <f>'прил 7_1'!G138</f>
        <v>11400</v>
      </c>
      <c r="G173" s="29">
        <f>F173</f>
        <v>11400</v>
      </c>
      <c r="H173" s="29">
        <f>'прил 7_1'!I138</f>
        <v>11400</v>
      </c>
      <c r="I173" s="29">
        <f>H173</f>
        <v>11400</v>
      </c>
    </row>
    <row r="174" spans="1:9" ht="31.5">
      <c r="A174" s="1" t="s">
        <v>82</v>
      </c>
      <c r="B174" s="2" t="s">
        <v>69</v>
      </c>
      <c r="C174" s="2" t="s">
        <v>230</v>
      </c>
      <c r="D174" s="4"/>
      <c r="E174" s="4"/>
      <c r="F174" s="33">
        <f>F178+F175</f>
        <v>9655239</v>
      </c>
      <c r="G174" s="33">
        <f>G178+G175</f>
        <v>57300</v>
      </c>
      <c r="H174" s="33">
        <f>H178+H175</f>
        <v>9803097</v>
      </c>
      <c r="I174" s="33">
        <f>I178+I175</f>
        <v>38200</v>
      </c>
    </row>
    <row r="175" spans="1:9" ht="63">
      <c r="A175" s="3" t="s">
        <v>291</v>
      </c>
      <c r="B175" s="4" t="s">
        <v>69</v>
      </c>
      <c r="C175" s="4" t="s">
        <v>230</v>
      </c>
      <c r="D175" s="4" t="s">
        <v>292</v>
      </c>
      <c r="E175" s="4"/>
      <c r="F175" s="29">
        <f>F176</f>
        <v>0</v>
      </c>
      <c r="G175" s="33"/>
      <c r="H175" s="29">
        <f>H176</f>
        <v>0</v>
      </c>
      <c r="I175" s="33"/>
    </row>
    <row r="176" spans="1:9" ht="47.25">
      <c r="A176" s="3" t="s">
        <v>34</v>
      </c>
      <c r="B176" s="4" t="s">
        <v>69</v>
      </c>
      <c r="C176" s="4" t="s">
        <v>230</v>
      </c>
      <c r="D176" s="4" t="s">
        <v>293</v>
      </c>
      <c r="E176" s="4"/>
      <c r="F176" s="29">
        <f>F177</f>
        <v>0</v>
      </c>
      <c r="G176" s="33"/>
      <c r="H176" s="29">
        <f>H177</f>
        <v>0</v>
      </c>
      <c r="I176" s="33"/>
    </row>
    <row r="177" spans="1:9" ht="47.25">
      <c r="A177" s="3" t="s">
        <v>111</v>
      </c>
      <c r="B177" s="4" t="s">
        <v>69</v>
      </c>
      <c r="C177" s="4" t="s">
        <v>230</v>
      </c>
      <c r="D177" s="4" t="s">
        <v>293</v>
      </c>
      <c r="E177" s="4" t="s">
        <v>237</v>
      </c>
      <c r="F177" s="29">
        <f>'прил 7_1'!G213</f>
        <v>0</v>
      </c>
      <c r="G177" s="33"/>
      <c r="H177" s="29">
        <f>'прил 7_1'!I213</f>
        <v>0</v>
      </c>
      <c r="I177" s="33"/>
    </row>
    <row r="178" spans="1:9" ht="63">
      <c r="A178" s="27" t="s">
        <v>119</v>
      </c>
      <c r="B178" s="4" t="s">
        <v>69</v>
      </c>
      <c r="C178" s="4" t="s">
        <v>230</v>
      </c>
      <c r="D178" s="4" t="s">
        <v>120</v>
      </c>
      <c r="E178" s="4"/>
      <c r="F178" s="29">
        <f>F179+F182+F185</f>
        <v>9655239</v>
      </c>
      <c r="G178" s="29">
        <f>G179+G182+G185</f>
        <v>57300</v>
      </c>
      <c r="H178" s="29">
        <f>H179+H182+H185</f>
        <v>9803097</v>
      </c>
      <c r="I178" s="29">
        <f>I179+I182+I185</f>
        <v>38200</v>
      </c>
    </row>
    <row r="179" spans="1:9" ht="47.25">
      <c r="A179" s="27" t="s">
        <v>121</v>
      </c>
      <c r="B179" s="4" t="s">
        <v>69</v>
      </c>
      <c r="C179" s="4" t="s">
        <v>230</v>
      </c>
      <c r="D179" s="4" t="s">
        <v>122</v>
      </c>
      <c r="E179" s="4"/>
      <c r="F179" s="29">
        <f aca="true" t="shared" si="3" ref="F179:I180">F180</f>
        <v>57300</v>
      </c>
      <c r="G179" s="29">
        <f t="shared" si="3"/>
        <v>57300</v>
      </c>
      <c r="H179" s="29">
        <f t="shared" si="3"/>
        <v>38200</v>
      </c>
      <c r="I179" s="29">
        <f t="shared" si="3"/>
        <v>38200</v>
      </c>
    </row>
    <row r="180" spans="1:9" ht="157.5">
      <c r="A180" s="3" t="s">
        <v>38</v>
      </c>
      <c r="B180" s="4" t="s">
        <v>69</v>
      </c>
      <c r="C180" s="4" t="s">
        <v>230</v>
      </c>
      <c r="D180" s="4" t="s">
        <v>263</v>
      </c>
      <c r="E180" s="4"/>
      <c r="F180" s="29">
        <f t="shared" si="3"/>
        <v>57300</v>
      </c>
      <c r="G180" s="29">
        <f t="shared" si="3"/>
        <v>57300</v>
      </c>
      <c r="H180" s="29">
        <f t="shared" si="3"/>
        <v>38200</v>
      </c>
      <c r="I180" s="29">
        <f t="shared" si="3"/>
        <v>38200</v>
      </c>
    </row>
    <row r="181" spans="1:9" ht="126">
      <c r="A181" s="3" t="s">
        <v>108</v>
      </c>
      <c r="B181" s="4" t="s">
        <v>69</v>
      </c>
      <c r="C181" s="4" t="s">
        <v>230</v>
      </c>
      <c r="D181" s="4" t="s">
        <v>263</v>
      </c>
      <c r="E181" s="4" t="s">
        <v>236</v>
      </c>
      <c r="F181" s="29">
        <f>'прил 7_1'!G143</f>
        <v>57300</v>
      </c>
      <c r="G181" s="29">
        <f>F181</f>
        <v>57300</v>
      </c>
      <c r="H181" s="29">
        <f>'прил 7_1'!I143</f>
        <v>38200</v>
      </c>
      <c r="I181" s="29">
        <f>H181</f>
        <v>38200</v>
      </c>
    </row>
    <row r="182" spans="1:9" ht="78.75">
      <c r="A182" s="27" t="s">
        <v>306</v>
      </c>
      <c r="B182" s="4" t="s">
        <v>69</v>
      </c>
      <c r="C182" s="4" t="s">
        <v>230</v>
      </c>
      <c r="D182" s="4" t="s">
        <v>318</v>
      </c>
      <c r="E182" s="4"/>
      <c r="F182" s="29">
        <f>F183</f>
        <v>1707530</v>
      </c>
      <c r="G182" s="29"/>
      <c r="H182" s="29">
        <f>H183</f>
        <v>1622154</v>
      </c>
      <c r="I182" s="29"/>
    </row>
    <row r="183" spans="1:9" ht="31.5">
      <c r="A183" s="27" t="s">
        <v>386</v>
      </c>
      <c r="B183" s="4" t="s">
        <v>69</v>
      </c>
      <c r="C183" s="4" t="s">
        <v>230</v>
      </c>
      <c r="D183" s="4" t="s">
        <v>321</v>
      </c>
      <c r="E183" s="4"/>
      <c r="F183" s="29">
        <f>F184</f>
        <v>1707530</v>
      </c>
      <c r="G183" s="29"/>
      <c r="H183" s="29">
        <f>H184</f>
        <v>1622154</v>
      </c>
      <c r="I183" s="29"/>
    </row>
    <row r="184" spans="1:9" ht="47.25">
      <c r="A184" s="3" t="s">
        <v>111</v>
      </c>
      <c r="B184" s="4" t="s">
        <v>69</v>
      </c>
      <c r="C184" s="4" t="s">
        <v>230</v>
      </c>
      <c r="D184" s="4" t="s">
        <v>321</v>
      </c>
      <c r="E184" s="4" t="s">
        <v>237</v>
      </c>
      <c r="F184" s="29">
        <f>'прил 7_1'!G217</f>
        <v>1707530</v>
      </c>
      <c r="G184" s="29"/>
      <c r="H184" s="29">
        <f>'прил 7_1'!I217</f>
        <v>1622154</v>
      </c>
      <c r="I184" s="29"/>
    </row>
    <row r="185" spans="1:9" ht="94.5">
      <c r="A185" s="3" t="s">
        <v>314</v>
      </c>
      <c r="B185" s="4" t="s">
        <v>69</v>
      </c>
      <c r="C185" s="4" t="s">
        <v>230</v>
      </c>
      <c r="D185" s="4" t="s">
        <v>315</v>
      </c>
      <c r="E185" s="4"/>
      <c r="F185" s="29">
        <f>F186</f>
        <v>7890409</v>
      </c>
      <c r="G185" s="29"/>
      <c r="H185" s="29">
        <f>H186</f>
        <v>8142743</v>
      </c>
      <c r="I185" s="29"/>
    </row>
    <row r="186" spans="1:9" ht="110.25">
      <c r="A186" s="3" t="s">
        <v>193</v>
      </c>
      <c r="B186" s="4" t="s">
        <v>69</v>
      </c>
      <c r="C186" s="4" t="s">
        <v>230</v>
      </c>
      <c r="D186" s="4" t="s">
        <v>316</v>
      </c>
      <c r="E186" s="4"/>
      <c r="F186" s="29">
        <f>F187+F188+F189</f>
        <v>7890409</v>
      </c>
      <c r="G186" s="29"/>
      <c r="H186" s="29">
        <f>H187+H188+H189</f>
        <v>8142743</v>
      </c>
      <c r="I186" s="29"/>
    </row>
    <row r="187" spans="1:9" ht="126">
      <c r="A187" s="3" t="s">
        <v>108</v>
      </c>
      <c r="B187" s="4" t="s">
        <v>69</v>
      </c>
      <c r="C187" s="4" t="s">
        <v>230</v>
      </c>
      <c r="D187" s="4" t="s">
        <v>316</v>
      </c>
      <c r="E187" s="4" t="s">
        <v>236</v>
      </c>
      <c r="F187" s="29">
        <f>'прил 7_1'!G220</f>
        <v>7349510</v>
      </c>
      <c r="G187" s="29"/>
      <c r="H187" s="29">
        <f>'прил 7_1'!I220</f>
        <v>7707560</v>
      </c>
      <c r="I187" s="29"/>
    </row>
    <row r="188" spans="1:9" ht="47.25">
      <c r="A188" s="3" t="s">
        <v>111</v>
      </c>
      <c r="B188" s="4" t="s">
        <v>69</v>
      </c>
      <c r="C188" s="4" t="s">
        <v>230</v>
      </c>
      <c r="D188" s="4" t="s">
        <v>316</v>
      </c>
      <c r="E188" s="4" t="s">
        <v>237</v>
      </c>
      <c r="F188" s="29">
        <f>'прил 7_1'!G221</f>
        <v>381636</v>
      </c>
      <c r="G188" s="29"/>
      <c r="H188" s="29">
        <f>'прил 7_1'!I221</f>
        <v>275920</v>
      </c>
      <c r="I188" s="29"/>
    </row>
    <row r="189" spans="1:9" ht="15.75">
      <c r="A189" s="3" t="s">
        <v>41</v>
      </c>
      <c r="B189" s="4" t="s">
        <v>69</v>
      </c>
      <c r="C189" s="4" t="s">
        <v>230</v>
      </c>
      <c r="D189" s="4" t="s">
        <v>316</v>
      </c>
      <c r="E189" s="4" t="s">
        <v>240</v>
      </c>
      <c r="F189" s="29">
        <f>'прил 7_1'!G222</f>
        <v>159263</v>
      </c>
      <c r="G189" s="29"/>
      <c r="H189" s="29">
        <f>'прил 7_1'!I222</f>
        <v>159263</v>
      </c>
      <c r="I189" s="29"/>
    </row>
    <row r="190" spans="1:9" ht="37.5">
      <c r="A190" s="10" t="s">
        <v>68</v>
      </c>
      <c r="B190" s="11" t="s">
        <v>61</v>
      </c>
      <c r="C190" s="23"/>
      <c r="D190" s="23"/>
      <c r="E190" s="23"/>
      <c r="F190" s="28">
        <f>F232+F191+F201+F213</f>
        <v>130454459</v>
      </c>
      <c r="G190" s="28">
        <f>G232</f>
        <v>66452430</v>
      </c>
      <c r="H190" s="28">
        <f>H232+H191+H201+H213</f>
        <v>117516083</v>
      </c>
      <c r="I190" s="28">
        <f>I232</f>
        <v>66452430</v>
      </c>
    </row>
    <row r="191" spans="1:9" ht="15.75">
      <c r="A191" s="1" t="s">
        <v>74</v>
      </c>
      <c r="B191" s="2" t="s">
        <v>61</v>
      </c>
      <c r="C191" s="2" t="s">
        <v>59</v>
      </c>
      <c r="D191" s="2"/>
      <c r="E191" s="2"/>
      <c r="F191" s="33">
        <f>F192+F196</f>
        <v>10656362</v>
      </c>
      <c r="G191" s="33"/>
      <c r="H191" s="33">
        <f>H192+H196</f>
        <v>4848544</v>
      </c>
      <c r="I191" s="33"/>
    </row>
    <row r="192" spans="1:9" ht="78.75">
      <c r="A192" s="3" t="s">
        <v>253</v>
      </c>
      <c r="B192" s="4" t="s">
        <v>61</v>
      </c>
      <c r="C192" s="4" t="s">
        <v>59</v>
      </c>
      <c r="D192" s="4" t="s">
        <v>254</v>
      </c>
      <c r="E192" s="4"/>
      <c r="F192" s="29">
        <f>F193</f>
        <v>10545400</v>
      </c>
      <c r="G192" s="29"/>
      <c r="H192" s="29">
        <f>H193</f>
        <v>3318130</v>
      </c>
      <c r="I192" s="29"/>
    </row>
    <row r="193" spans="1:9" ht="47.25">
      <c r="A193" s="3" t="s">
        <v>32</v>
      </c>
      <c r="B193" s="4" t="s">
        <v>61</v>
      </c>
      <c r="C193" s="4" t="s">
        <v>59</v>
      </c>
      <c r="D193" s="4" t="s">
        <v>33</v>
      </c>
      <c r="E193" s="4"/>
      <c r="F193" s="29">
        <f>F194</f>
        <v>10545400</v>
      </c>
      <c r="G193" s="29"/>
      <c r="H193" s="29">
        <f>H194</f>
        <v>3318130</v>
      </c>
      <c r="I193" s="29"/>
    </row>
    <row r="194" spans="1:9" ht="47.25">
      <c r="A194" s="3" t="s">
        <v>34</v>
      </c>
      <c r="B194" s="4" t="s">
        <v>61</v>
      </c>
      <c r="C194" s="4" t="s">
        <v>59</v>
      </c>
      <c r="D194" s="4" t="s">
        <v>35</v>
      </c>
      <c r="E194" s="4"/>
      <c r="F194" s="29">
        <f>F195</f>
        <v>10545400</v>
      </c>
      <c r="G194" s="29"/>
      <c r="H194" s="29">
        <f>H195</f>
        <v>3318130</v>
      </c>
      <c r="I194" s="29"/>
    </row>
    <row r="195" spans="1:9" ht="47.25">
      <c r="A195" s="3" t="s">
        <v>111</v>
      </c>
      <c r="B195" s="4" t="s">
        <v>61</v>
      </c>
      <c r="C195" s="4" t="s">
        <v>59</v>
      </c>
      <c r="D195" s="4" t="s">
        <v>35</v>
      </c>
      <c r="E195" s="4" t="s">
        <v>237</v>
      </c>
      <c r="F195" s="29">
        <f>'прил 7_1'!G228</f>
        <v>10545400</v>
      </c>
      <c r="G195" s="29"/>
      <c r="H195" s="29">
        <f>'прил 7_1'!I228</f>
        <v>3318130</v>
      </c>
      <c r="I195" s="29"/>
    </row>
    <row r="196" spans="1:9" ht="63">
      <c r="A196" s="3" t="s">
        <v>291</v>
      </c>
      <c r="B196" s="4" t="s">
        <v>61</v>
      </c>
      <c r="C196" s="4" t="s">
        <v>59</v>
      </c>
      <c r="D196" s="4" t="s">
        <v>292</v>
      </c>
      <c r="E196" s="4"/>
      <c r="F196" s="29">
        <f>F197+F199</f>
        <v>110962</v>
      </c>
      <c r="G196" s="29"/>
      <c r="H196" s="29">
        <f>H197+H199</f>
        <v>1530414</v>
      </c>
      <c r="I196" s="29"/>
    </row>
    <row r="197" spans="1:9" ht="31.5">
      <c r="A197" s="3" t="s">
        <v>137</v>
      </c>
      <c r="B197" s="4" t="s">
        <v>61</v>
      </c>
      <c r="C197" s="4" t="s">
        <v>59</v>
      </c>
      <c r="D197" s="4" t="s">
        <v>294</v>
      </c>
      <c r="E197" s="4"/>
      <c r="F197" s="29">
        <f>F198</f>
        <v>60962</v>
      </c>
      <c r="G197" s="29"/>
      <c r="H197" s="29">
        <f>H198</f>
        <v>1480414</v>
      </c>
      <c r="I197" s="29"/>
    </row>
    <row r="198" spans="1:9" ht="47.25">
      <c r="A198" s="3" t="s">
        <v>111</v>
      </c>
      <c r="B198" s="4" t="s">
        <v>61</v>
      </c>
      <c r="C198" s="4" t="s">
        <v>59</v>
      </c>
      <c r="D198" s="4" t="s">
        <v>294</v>
      </c>
      <c r="E198" s="4" t="s">
        <v>237</v>
      </c>
      <c r="F198" s="29">
        <f>'прил 7_1'!G231</f>
        <v>60962</v>
      </c>
      <c r="G198" s="29"/>
      <c r="H198" s="29">
        <f>'прил 7_1'!I231</f>
        <v>1480414</v>
      </c>
      <c r="I198" s="29"/>
    </row>
    <row r="199" spans="1:9" ht="63">
      <c r="A199" s="3" t="s">
        <v>295</v>
      </c>
      <c r="B199" s="4" t="s">
        <v>61</v>
      </c>
      <c r="C199" s="4" t="s">
        <v>59</v>
      </c>
      <c r="D199" s="4" t="s">
        <v>296</v>
      </c>
      <c r="E199" s="4"/>
      <c r="F199" s="29">
        <f>F200</f>
        <v>50000</v>
      </c>
      <c r="G199" s="29"/>
      <c r="H199" s="29">
        <f>H200</f>
        <v>50000</v>
      </c>
      <c r="I199" s="29"/>
    </row>
    <row r="200" spans="1:9" ht="31.5">
      <c r="A200" s="3" t="s">
        <v>45</v>
      </c>
      <c r="B200" s="4" t="s">
        <v>61</v>
      </c>
      <c r="C200" s="4" t="s">
        <v>59</v>
      </c>
      <c r="D200" s="4" t="s">
        <v>296</v>
      </c>
      <c r="E200" s="4" t="s">
        <v>46</v>
      </c>
      <c r="F200" s="29">
        <f>'прил 7_1'!G233</f>
        <v>50000</v>
      </c>
      <c r="G200" s="29"/>
      <c r="H200" s="29">
        <f>'прил 7_1'!I233</f>
        <v>50000</v>
      </c>
      <c r="I200" s="29"/>
    </row>
    <row r="201" spans="1:9" ht="15.75">
      <c r="A201" s="1" t="s">
        <v>228</v>
      </c>
      <c r="B201" s="2" t="s">
        <v>61</v>
      </c>
      <c r="C201" s="2" t="s">
        <v>64</v>
      </c>
      <c r="D201" s="2"/>
      <c r="E201" s="2"/>
      <c r="F201" s="33">
        <f>F202</f>
        <v>4474480</v>
      </c>
      <c r="G201" s="29"/>
      <c r="H201" s="33">
        <f>H202</f>
        <v>4646486</v>
      </c>
      <c r="I201" s="29"/>
    </row>
    <row r="202" spans="1:9" ht="78.75">
      <c r="A202" s="3" t="s">
        <v>253</v>
      </c>
      <c r="B202" s="4" t="s">
        <v>61</v>
      </c>
      <c r="C202" s="4" t="s">
        <v>64</v>
      </c>
      <c r="D202" s="4" t="s">
        <v>254</v>
      </c>
      <c r="E202" s="4"/>
      <c r="F202" s="29">
        <f>F203+F208</f>
        <v>4474480</v>
      </c>
      <c r="G202" s="29"/>
      <c r="H202" s="29">
        <f>H203+H208</f>
        <v>4646486</v>
      </c>
      <c r="I202" s="29"/>
    </row>
    <row r="203" spans="1:9" ht="78.75">
      <c r="A203" s="3" t="s">
        <v>186</v>
      </c>
      <c r="B203" s="4" t="s">
        <v>61</v>
      </c>
      <c r="C203" s="4" t="s">
        <v>64</v>
      </c>
      <c r="D203" s="4" t="s">
        <v>187</v>
      </c>
      <c r="E203" s="4"/>
      <c r="F203" s="29">
        <f>F204+F206</f>
        <v>2302296</v>
      </c>
      <c r="G203" s="29"/>
      <c r="H203" s="29">
        <f>H204+H206</f>
        <v>2187181</v>
      </c>
      <c r="I203" s="29"/>
    </row>
    <row r="204" spans="1:9" ht="47.25">
      <c r="A204" s="3" t="s">
        <v>36</v>
      </c>
      <c r="B204" s="4" t="s">
        <v>61</v>
      </c>
      <c r="C204" s="4" t="s">
        <v>64</v>
      </c>
      <c r="D204" s="4" t="s">
        <v>37</v>
      </c>
      <c r="E204" s="4"/>
      <c r="F204" s="29">
        <f>F205</f>
        <v>2302296</v>
      </c>
      <c r="G204" s="29"/>
      <c r="H204" s="29">
        <f>H205</f>
        <v>2187181</v>
      </c>
      <c r="I204" s="29"/>
    </row>
    <row r="205" spans="1:9" ht="47.25">
      <c r="A205" s="3" t="s">
        <v>111</v>
      </c>
      <c r="B205" s="4" t="s">
        <v>61</v>
      </c>
      <c r="C205" s="4" t="s">
        <v>64</v>
      </c>
      <c r="D205" s="4" t="s">
        <v>37</v>
      </c>
      <c r="E205" s="4" t="s">
        <v>237</v>
      </c>
      <c r="F205" s="29">
        <f>'прил 7_1'!G238</f>
        <v>2302296</v>
      </c>
      <c r="G205" s="29"/>
      <c r="H205" s="29">
        <f>'прил 7_1'!I238</f>
        <v>2187181</v>
      </c>
      <c r="I205" s="29"/>
    </row>
    <row r="206" spans="1:9" ht="31.5">
      <c r="A206" s="3" t="s">
        <v>137</v>
      </c>
      <c r="B206" s="4" t="s">
        <v>61</v>
      </c>
      <c r="C206" s="4" t="s">
        <v>64</v>
      </c>
      <c r="D206" s="4" t="s">
        <v>213</v>
      </c>
      <c r="E206" s="4"/>
      <c r="F206" s="29">
        <f>F207</f>
        <v>0</v>
      </c>
      <c r="G206" s="29"/>
      <c r="H206" s="29">
        <f>H207</f>
        <v>0</v>
      </c>
      <c r="I206" s="29"/>
    </row>
    <row r="207" spans="1:9" ht="47.25">
      <c r="A207" s="3" t="s">
        <v>111</v>
      </c>
      <c r="B207" s="4" t="s">
        <v>61</v>
      </c>
      <c r="C207" s="4" t="s">
        <v>64</v>
      </c>
      <c r="D207" s="4" t="s">
        <v>213</v>
      </c>
      <c r="E207" s="4" t="s">
        <v>237</v>
      </c>
      <c r="F207" s="29">
        <f>'прил 7_1'!G240</f>
        <v>0</v>
      </c>
      <c r="G207" s="29"/>
      <c r="H207" s="29">
        <f>'прил 7_1'!I240</f>
        <v>0</v>
      </c>
      <c r="I207" s="29"/>
    </row>
    <row r="208" spans="1:9" ht="78.75">
      <c r="A208" s="3" t="s">
        <v>188</v>
      </c>
      <c r="B208" s="4" t="s">
        <v>61</v>
      </c>
      <c r="C208" s="4" t="s">
        <v>64</v>
      </c>
      <c r="D208" s="4" t="s">
        <v>189</v>
      </c>
      <c r="E208" s="4"/>
      <c r="F208" s="29">
        <f>F209+F211</f>
        <v>2172184</v>
      </c>
      <c r="G208" s="29"/>
      <c r="H208" s="29">
        <f>H209+H211</f>
        <v>2459305</v>
      </c>
      <c r="I208" s="29"/>
    </row>
    <row r="209" spans="1:9" ht="31.5">
      <c r="A209" s="3" t="s">
        <v>137</v>
      </c>
      <c r="B209" s="4" t="s">
        <v>61</v>
      </c>
      <c r="C209" s="4" t="s">
        <v>64</v>
      </c>
      <c r="D209" s="4" t="s">
        <v>190</v>
      </c>
      <c r="E209" s="4"/>
      <c r="F209" s="29">
        <f>F210</f>
        <v>1932128</v>
      </c>
      <c r="G209" s="29"/>
      <c r="H209" s="29">
        <f>H210</f>
        <v>2114894</v>
      </c>
      <c r="I209" s="29"/>
    </row>
    <row r="210" spans="1:9" ht="47.25">
      <c r="A210" s="3" t="s">
        <v>111</v>
      </c>
      <c r="B210" s="4" t="s">
        <v>61</v>
      </c>
      <c r="C210" s="4" t="s">
        <v>64</v>
      </c>
      <c r="D210" s="4" t="s">
        <v>190</v>
      </c>
      <c r="E210" s="4" t="s">
        <v>237</v>
      </c>
      <c r="F210" s="29">
        <f>'прил 7_1'!G243</f>
        <v>1932128</v>
      </c>
      <c r="G210" s="29"/>
      <c r="H210" s="29">
        <f>'прил 7_1'!I243</f>
        <v>2114894</v>
      </c>
      <c r="I210" s="29"/>
    </row>
    <row r="211" spans="1:9" ht="47.25">
      <c r="A211" s="3" t="s">
        <v>191</v>
      </c>
      <c r="B211" s="4" t="s">
        <v>61</v>
      </c>
      <c r="C211" s="4" t="s">
        <v>64</v>
      </c>
      <c r="D211" s="4" t="s">
        <v>192</v>
      </c>
      <c r="E211" s="4"/>
      <c r="F211" s="29">
        <f>F212</f>
        <v>240056</v>
      </c>
      <c r="G211" s="29"/>
      <c r="H211" s="29">
        <f>H212</f>
        <v>344411</v>
      </c>
      <c r="I211" s="29"/>
    </row>
    <row r="212" spans="1:9" ht="15.75">
      <c r="A212" s="3" t="s">
        <v>41</v>
      </c>
      <c r="B212" s="4" t="s">
        <v>61</v>
      </c>
      <c r="C212" s="4" t="s">
        <v>64</v>
      </c>
      <c r="D212" s="4" t="s">
        <v>192</v>
      </c>
      <c r="E212" s="4" t="s">
        <v>240</v>
      </c>
      <c r="F212" s="29">
        <f>'прил 7_1'!G245</f>
        <v>240056</v>
      </c>
      <c r="G212" s="29"/>
      <c r="H212" s="29">
        <f>'прил 7_1'!I245</f>
        <v>344411</v>
      </c>
      <c r="I212" s="29"/>
    </row>
    <row r="213" spans="1:9" ht="15.75">
      <c r="A213" s="1" t="s">
        <v>50</v>
      </c>
      <c r="B213" s="2" t="s">
        <v>61</v>
      </c>
      <c r="C213" s="2" t="s">
        <v>66</v>
      </c>
      <c r="D213" s="2"/>
      <c r="E213" s="2"/>
      <c r="F213" s="33">
        <f>F214</f>
        <v>29626424</v>
      </c>
      <c r="G213" s="33"/>
      <c r="H213" s="33">
        <f>H214</f>
        <v>21879328</v>
      </c>
      <c r="I213" s="33"/>
    </row>
    <row r="214" spans="1:9" ht="78.75">
      <c r="A214" s="3" t="s">
        <v>253</v>
      </c>
      <c r="B214" s="4" t="s">
        <v>61</v>
      </c>
      <c r="C214" s="4" t="s">
        <v>66</v>
      </c>
      <c r="D214" s="4" t="s">
        <v>254</v>
      </c>
      <c r="E214" s="4"/>
      <c r="F214" s="29">
        <f>F215</f>
        <v>29626424</v>
      </c>
      <c r="G214" s="29"/>
      <c r="H214" s="29">
        <f>H215</f>
        <v>21879328</v>
      </c>
      <c r="I214" s="29"/>
    </row>
    <row r="215" spans="1:9" ht="63">
      <c r="A215" s="3" t="s">
        <v>195</v>
      </c>
      <c r="B215" s="4" t="s">
        <v>61</v>
      </c>
      <c r="C215" s="4" t="s">
        <v>66</v>
      </c>
      <c r="D215" s="4" t="s">
        <v>196</v>
      </c>
      <c r="E215" s="4"/>
      <c r="F215" s="29">
        <f>F216+F218+F220+F222+F224+F226+F228+F230</f>
        <v>29626424</v>
      </c>
      <c r="G215" s="29"/>
      <c r="H215" s="29">
        <f>H216+H218+H220+H222+H224+H226+H228+H230</f>
        <v>21879328</v>
      </c>
      <c r="I215" s="29"/>
    </row>
    <row r="216" spans="1:9" ht="63">
      <c r="A216" s="3" t="s">
        <v>197</v>
      </c>
      <c r="B216" s="4" t="s">
        <v>61</v>
      </c>
      <c r="C216" s="4" t="s">
        <v>66</v>
      </c>
      <c r="D216" s="4" t="s">
        <v>198</v>
      </c>
      <c r="E216" s="4"/>
      <c r="F216" s="29">
        <f>F217</f>
        <v>10775107</v>
      </c>
      <c r="G216" s="29"/>
      <c r="H216" s="29">
        <f>H217</f>
        <v>10775107</v>
      </c>
      <c r="I216" s="29"/>
    </row>
    <row r="217" spans="1:9" ht="47.25">
      <c r="A217" s="3" t="s">
        <v>111</v>
      </c>
      <c r="B217" s="4" t="s">
        <v>61</v>
      </c>
      <c r="C217" s="4" t="s">
        <v>66</v>
      </c>
      <c r="D217" s="4" t="s">
        <v>198</v>
      </c>
      <c r="E217" s="4" t="s">
        <v>237</v>
      </c>
      <c r="F217" s="29">
        <f>'прил 7_1'!G250</f>
        <v>10775107</v>
      </c>
      <c r="G217" s="33"/>
      <c r="H217" s="29">
        <f>'прил 7_1'!I250</f>
        <v>10775107</v>
      </c>
      <c r="I217" s="33"/>
    </row>
    <row r="218" spans="1:9" ht="63">
      <c r="A218" s="3" t="s">
        <v>199</v>
      </c>
      <c r="B218" s="4" t="s">
        <v>61</v>
      </c>
      <c r="C218" s="4" t="s">
        <v>66</v>
      </c>
      <c r="D218" s="4" t="s">
        <v>200</v>
      </c>
      <c r="E218" s="4"/>
      <c r="F218" s="29">
        <f>F219</f>
        <v>9820261</v>
      </c>
      <c r="G218" s="29"/>
      <c r="H218" s="29">
        <f>H219</f>
        <v>2470261</v>
      </c>
      <c r="I218" s="29"/>
    </row>
    <row r="219" spans="1:9" ht="47.25">
      <c r="A219" s="3" t="s">
        <v>111</v>
      </c>
      <c r="B219" s="4" t="s">
        <v>61</v>
      </c>
      <c r="C219" s="4" t="s">
        <v>66</v>
      </c>
      <c r="D219" s="4" t="s">
        <v>200</v>
      </c>
      <c r="E219" s="4" t="s">
        <v>237</v>
      </c>
      <c r="F219" s="29">
        <f>'прил 7_1'!G252</f>
        <v>9820261</v>
      </c>
      <c r="G219" s="29"/>
      <c r="H219" s="29">
        <f>'прил 7_1'!I252</f>
        <v>2470261</v>
      </c>
      <c r="I219" s="29"/>
    </row>
    <row r="220" spans="1:9" ht="47.25">
      <c r="A220" s="3" t="s">
        <v>201</v>
      </c>
      <c r="B220" s="4" t="s">
        <v>61</v>
      </c>
      <c r="C220" s="4" t="s">
        <v>66</v>
      </c>
      <c r="D220" s="4" t="s">
        <v>202</v>
      </c>
      <c r="E220" s="4"/>
      <c r="F220" s="29">
        <f>F221</f>
        <v>832000</v>
      </c>
      <c r="G220" s="29"/>
      <c r="H220" s="29">
        <f>H221</f>
        <v>832000</v>
      </c>
      <c r="I220" s="29"/>
    </row>
    <row r="221" spans="1:9" ht="47.25">
      <c r="A221" s="3" t="s">
        <v>111</v>
      </c>
      <c r="B221" s="4" t="s">
        <v>61</v>
      </c>
      <c r="C221" s="4" t="s">
        <v>66</v>
      </c>
      <c r="D221" s="4" t="s">
        <v>202</v>
      </c>
      <c r="E221" s="4" t="s">
        <v>237</v>
      </c>
      <c r="F221" s="29">
        <f>'прил 7_1'!G254</f>
        <v>832000</v>
      </c>
      <c r="G221" s="29"/>
      <c r="H221" s="29">
        <f>'прил 7_1'!I254</f>
        <v>832000</v>
      </c>
      <c r="I221" s="29"/>
    </row>
    <row r="222" spans="1:9" ht="47.25">
      <c r="A222" s="3" t="s">
        <v>34</v>
      </c>
      <c r="B222" s="4" t="s">
        <v>61</v>
      </c>
      <c r="C222" s="4" t="s">
        <v>66</v>
      </c>
      <c r="D222" s="4" t="s">
        <v>203</v>
      </c>
      <c r="E222" s="4"/>
      <c r="F222" s="29">
        <f>F223</f>
        <v>2440692</v>
      </c>
      <c r="G222" s="29"/>
      <c r="H222" s="29">
        <f>H223</f>
        <v>2418930</v>
      </c>
      <c r="I222" s="29"/>
    </row>
    <row r="223" spans="1:9" ht="47.25">
      <c r="A223" s="3" t="s">
        <v>111</v>
      </c>
      <c r="B223" s="4" t="s">
        <v>61</v>
      </c>
      <c r="C223" s="4" t="s">
        <v>66</v>
      </c>
      <c r="D223" s="4" t="s">
        <v>203</v>
      </c>
      <c r="E223" s="4" t="s">
        <v>237</v>
      </c>
      <c r="F223" s="29">
        <f>'прил 7_1'!G256</f>
        <v>2440692</v>
      </c>
      <c r="G223" s="29"/>
      <c r="H223" s="29">
        <f>'прил 7_1'!I256</f>
        <v>2418930</v>
      </c>
      <c r="I223" s="29"/>
    </row>
    <row r="224" spans="1:9" ht="47.25">
      <c r="A224" s="3" t="s">
        <v>36</v>
      </c>
      <c r="B224" s="4" t="s">
        <v>61</v>
      </c>
      <c r="C224" s="4" t="s">
        <v>66</v>
      </c>
      <c r="D224" s="4" t="s">
        <v>204</v>
      </c>
      <c r="E224" s="4"/>
      <c r="F224" s="29">
        <f>F225</f>
        <v>500000</v>
      </c>
      <c r="G224" s="29"/>
      <c r="H224" s="29">
        <f>H225</f>
        <v>500000</v>
      </c>
      <c r="I224" s="29"/>
    </row>
    <row r="225" spans="1:9" ht="47.25">
      <c r="A225" s="3" t="s">
        <v>111</v>
      </c>
      <c r="B225" s="4" t="s">
        <v>61</v>
      </c>
      <c r="C225" s="4" t="s">
        <v>66</v>
      </c>
      <c r="D225" s="4" t="s">
        <v>204</v>
      </c>
      <c r="E225" s="4" t="s">
        <v>237</v>
      </c>
      <c r="F225" s="29">
        <f>'прил 7_1'!G258</f>
        <v>500000</v>
      </c>
      <c r="G225" s="29"/>
      <c r="H225" s="29">
        <f>'прил 7_1'!I258</f>
        <v>500000</v>
      </c>
      <c r="I225" s="29"/>
    </row>
    <row r="226" spans="1:9" ht="31.5">
      <c r="A226" s="3" t="s">
        <v>137</v>
      </c>
      <c r="B226" s="4" t="s">
        <v>61</v>
      </c>
      <c r="C226" s="4" t="s">
        <v>66</v>
      </c>
      <c r="D226" s="4" t="s">
        <v>205</v>
      </c>
      <c r="E226" s="4"/>
      <c r="F226" s="29">
        <f>F227</f>
        <v>5258364</v>
      </c>
      <c r="G226" s="29"/>
      <c r="H226" s="29">
        <f>H227</f>
        <v>4883030</v>
      </c>
      <c r="I226" s="29"/>
    </row>
    <row r="227" spans="1:9" ht="47.25">
      <c r="A227" s="3" t="s">
        <v>111</v>
      </c>
      <c r="B227" s="4" t="s">
        <v>61</v>
      </c>
      <c r="C227" s="4" t="s">
        <v>66</v>
      </c>
      <c r="D227" s="4" t="s">
        <v>205</v>
      </c>
      <c r="E227" s="4" t="s">
        <v>237</v>
      </c>
      <c r="F227" s="29">
        <f>'прил 7_1'!G260</f>
        <v>5258364</v>
      </c>
      <c r="G227" s="29"/>
      <c r="H227" s="29">
        <f>'прил 7_1'!I260</f>
        <v>4883030</v>
      </c>
      <c r="I227" s="29"/>
    </row>
    <row r="228" spans="1:9" ht="110.25" hidden="1">
      <c r="A228" s="3" t="s">
        <v>206</v>
      </c>
      <c r="B228" s="4" t="s">
        <v>61</v>
      </c>
      <c r="C228" s="4" t="s">
        <v>66</v>
      </c>
      <c r="D228" s="4" t="s">
        <v>207</v>
      </c>
      <c r="E228" s="4"/>
      <c r="F228" s="29">
        <f>F229</f>
        <v>0</v>
      </c>
      <c r="G228" s="29"/>
      <c r="H228" s="29">
        <f>H229</f>
        <v>0</v>
      </c>
      <c r="I228" s="29"/>
    </row>
    <row r="229" spans="1:9" ht="15.75" hidden="1">
      <c r="A229" s="3" t="s">
        <v>41</v>
      </c>
      <c r="B229" s="4" t="s">
        <v>61</v>
      </c>
      <c r="C229" s="4" t="s">
        <v>66</v>
      </c>
      <c r="D229" s="4" t="s">
        <v>207</v>
      </c>
      <c r="E229" s="4" t="s">
        <v>240</v>
      </c>
      <c r="F229" s="29">
        <f>'прил 7_1'!G262</f>
        <v>0</v>
      </c>
      <c r="G229" s="29"/>
      <c r="H229" s="29">
        <f>'прил 7_1'!I262</f>
        <v>0</v>
      </c>
      <c r="I229" s="29"/>
    </row>
    <row r="230" spans="1:9" ht="110.25" hidden="1">
      <c r="A230" s="3" t="s">
        <v>208</v>
      </c>
      <c r="B230" s="4" t="s">
        <v>61</v>
      </c>
      <c r="C230" s="4" t="s">
        <v>66</v>
      </c>
      <c r="D230" s="4" t="s">
        <v>209</v>
      </c>
      <c r="E230" s="4"/>
      <c r="F230" s="29">
        <f>F231</f>
        <v>0</v>
      </c>
      <c r="G230" s="29"/>
      <c r="H230" s="29">
        <f>H231</f>
        <v>0</v>
      </c>
      <c r="I230" s="29"/>
    </row>
    <row r="231" spans="1:9" ht="15.75" hidden="1">
      <c r="A231" s="3" t="s">
        <v>41</v>
      </c>
      <c r="B231" s="4" t="s">
        <v>61</v>
      </c>
      <c r="C231" s="4" t="s">
        <v>66</v>
      </c>
      <c r="D231" s="4" t="s">
        <v>209</v>
      </c>
      <c r="E231" s="4" t="s">
        <v>240</v>
      </c>
      <c r="F231" s="29">
        <f>'прил 7_1'!G264</f>
        <v>0</v>
      </c>
      <c r="G231" s="29"/>
      <c r="H231" s="29">
        <f>'прил 7_1'!I264</f>
        <v>0</v>
      </c>
      <c r="I231" s="29"/>
    </row>
    <row r="232" spans="1:9" ht="47.25">
      <c r="A232" s="1" t="s">
        <v>86</v>
      </c>
      <c r="B232" s="2" t="s">
        <v>61</v>
      </c>
      <c r="C232" s="2" t="s">
        <v>61</v>
      </c>
      <c r="D232" s="4"/>
      <c r="E232" s="4"/>
      <c r="F232" s="33">
        <f>F241+F233</f>
        <v>85697193</v>
      </c>
      <c r="G232" s="33">
        <f>G241</f>
        <v>66452430</v>
      </c>
      <c r="H232" s="33">
        <f>H241+H233</f>
        <v>86141725</v>
      </c>
      <c r="I232" s="33">
        <f>I241</f>
        <v>66452430</v>
      </c>
    </row>
    <row r="233" spans="1:9" ht="78.75">
      <c r="A233" s="3" t="s">
        <v>253</v>
      </c>
      <c r="B233" s="4" t="s">
        <v>61</v>
      </c>
      <c r="C233" s="4" t="s">
        <v>61</v>
      </c>
      <c r="D233" s="4" t="s">
        <v>254</v>
      </c>
      <c r="E233" s="4"/>
      <c r="F233" s="29">
        <f>F234+F237</f>
        <v>19244763</v>
      </c>
      <c r="G233" s="29"/>
      <c r="H233" s="29">
        <f>H234+H237</f>
        <v>19689295</v>
      </c>
      <c r="I233" s="29"/>
    </row>
    <row r="234" spans="1:9" ht="78.75">
      <c r="A234" s="3" t="s">
        <v>188</v>
      </c>
      <c r="B234" s="4" t="s">
        <v>61</v>
      </c>
      <c r="C234" s="4" t="s">
        <v>61</v>
      </c>
      <c r="D234" s="4" t="s">
        <v>189</v>
      </c>
      <c r="E234" s="4"/>
      <c r="F234" s="29">
        <f>F235</f>
        <v>6634073</v>
      </c>
      <c r="G234" s="29"/>
      <c r="H234" s="29">
        <f>H235</f>
        <v>6616059</v>
      </c>
      <c r="I234" s="29"/>
    </row>
    <row r="235" spans="1:9" ht="110.25">
      <c r="A235" s="3" t="s">
        <v>193</v>
      </c>
      <c r="B235" s="4" t="s">
        <v>61</v>
      </c>
      <c r="C235" s="4" t="s">
        <v>61</v>
      </c>
      <c r="D235" s="4" t="s">
        <v>194</v>
      </c>
      <c r="E235" s="4"/>
      <c r="F235" s="29">
        <f>F236</f>
        <v>6634073</v>
      </c>
      <c r="G235" s="29"/>
      <c r="H235" s="29">
        <f>H236</f>
        <v>6616059</v>
      </c>
      <c r="I235" s="29"/>
    </row>
    <row r="236" spans="1:9" ht="63">
      <c r="A236" s="3" t="s">
        <v>141</v>
      </c>
      <c r="B236" s="4" t="s">
        <v>61</v>
      </c>
      <c r="C236" s="4" t="s">
        <v>61</v>
      </c>
      <c r="D236" s="4" t="s">
        <v>194</v>
      </c>
      <c r="E236" s="4" t="s">
        <v>241</v>
      </c>
      <c r="F236" s="29">
        <f>'прил 7_1'!G269</f>
        <v>6634073</v>
      </c>
      <c r="G236" s="29"/>
      <c r="H236" s="29">
        <f>'прил 7_1'!I269</f>
        <v>6616059</v>
      </c>
      <c r="I236" s="29"/>
    </row>
    <row r="237" spans="1:9" ht="63">
      <c r="A237" s="3" t="s">
        <v>210</v>
      </c>
      <c r="B237" s="4" t="s">
        <v>61</v>
      </c>
      <c r="C237" s="4" t="s">
        <v>61</v>
      </c>
      <c r="D237" s="4" t="s">
        <v>211</v>
      </c>
      <c r="E237" s="4"/>
      <c r="F237" s="29">
        <f>F238</f>
        <v>12610690</v>
      </c>
      <c r="G237" s="29"/>
      <c r="H237" s="29">
        <f>H238</f>
        <v>13073236</v>
      </c>
      <c r="I237" s="29"/>
    </row>
    <row r="238" spans="1:9" ht="110.25">
      <c r="A238" s="3" t="s">
        <v>13</v>
      </c>
      <c r="B238" s="4" t="s">
        <v>61</v>
      </c>
      <c r="C238" s="4" t="s">
        <v>61</v>
      </c>
      <c r="D238" s="4" t="s">
        <v>212</v>
      </c>
      <c r="E238" s="4"/>
      <c r="F238" s="29">
        <f>F239+F240</f>
        <v>12610690</v>
      </c>
      <c r="G238" s="29"/>
      <c r="H238" s="29">
        <f>H239+H240</f>
        <v>13073236</v>
      </c>
      <c r="I238" s="29"/>
    </row>
    <row r="239" spans="1:9" ht="126">
      <c r="A239" s="3" t="s">
        <v>108</v>
      </c>
      <c r="B239" s="4" t="s">
        <v>61</v>
      </c>
      <c r="C239" s="4" t="s">
        <v>61</v>
      </c>
      <c r="D239" s="4" t="s">
        <v>212</v>
      </c>
      <c r="E239" s="4" t="s">
        <v>236</v>
      </c>
      <c r="F239" s="29">
        <f>'прил 7_1'!G272</f>
        <v>11729871</v>
      </c>
      <c r="G239" s="29"/>
      <c r="H239" s="29">
        <f>'прил 7_1'!I272</f>
        <v>12191839</v>
      </c>
      <c r="I239" s="29"/>
    </row>
    <row r="240" spans="1:9" ht="47.25">
      <c r="A240" s="3" t="s">
        <v>111</v>
      </c>
      <c r="B240" s="4" t="s">
        <v>61</v>
      </c>
      <c r="C240" s="4" t="s">
        <v>61</v>
      </c>
      <c r="D240" s="4" t="s">
        <v>212</v>
      </c>
      <c r="E240" s="4" t="s">
        <v>237</v>
      </c>
      <c r="F240" s="29">
        <f>'прил 7_1'!G273</f>
        <v>880819</v>
      </c>
      <c r="G240" s="29"/>
      <c r="H240" s="29">
        <f>'прил 7_1'!I273</f>
        <v>881397</v>
      </c>
      <c r="I240" s="29"/>
    </row>
    <row r="241" spans="1:9" ht="63">
      <c r="A241" s="27" t="s">
        <v>119</v>
      </c>
      <c r="B241" s="4" t="s">
        <v>61</v>
      </c>
      <c r="C241" s="4" t="s">
        <v>61</v>
      </c>
      <c r="D241" s="4" t="s">
        <v>120</v>
      </c>
      <c r="E241" s="4"/>
      <c r="F241" s="29">
        <f aca="true" t="shared" si="4" ref="F241:I243">F242</f>
        <v>66452430</v>
      </c>
      <c r="G241" s="29">
        <f t="shared" si="4"/>
        <v>66452430</v>
      </c>
      <c r="H241" s="29">
        <f t="shared" si="4"/>
        <v>66452430</v>
      </c>
      <c r="I241" s="29">
        <f t="shared" si="4"/>
        <v>66452430</v>
      </c>
    </row>
    <row r="242" spans="1:9" ht="78.75">
      <c r="A242" s="3" t="s">
        <v>264</v>
      </c>
      <c r="B242" s="4" t="s">
        <v>61</v>
      </c>
      <c r="C242" s="4" t="s">
        <v>61</v>
      </c>
      <c r="D242" s="4" t="s">
        <v>265</v>
      </c>
      <c r="E242" s="4"/>
      <c r="F242" s="29">
        <f t="shared" si="4"/>
        <v>66452430</v>
      </c>
      <c r="G242" s="29">
        <f t="shared" si="4"/>
        <v>66452430</v>
      </c>
      <c r="H242" s="29">
        <f t="shared" si="4"/>
        <v>66452430</v>
      </c>
      <c r="I242" s="29">
        <f t="shared" si="4"/>
        <v>66452430</v>
      </c>
    </row>
    <row r="243" spans="1:9" ht="78.75">
      <c r="A243" s="3" t="s">
        <v>266</v>
      </c>
      <c r="B243" s="4" t="s">
        <v>61</v>
      </c>
      <c r="C243" s="4" t="s">
        <v>61</v>
      </c>
      <c r="D243" s="4" t="s">
        <v>267</v>
      </c>
      <c r="E243" s="4"/>
      <c r="F243" s="29">
        <f t="shared" si="4"/>
        <v>66452430</v>
      </c>
      <c r="G243" s="29">
        <f t="shared" si="4"/>
        <v>66452430</v>
      </c>
      <c r="H243" s="29">
        <f t="shared" si="4"/>
        <v>66452430</v>
      </c>
      <c r="I243" s="29">
        <f t="shared" si="4"/>
        <v>66452430</v>
      </c>
    </row>
    <row r="244" spans="1:9" ht="63">
      <c r="A244" s="6" t="s">
        <v>268</v>
      </c>
      <c r="B244" s="7" t="s">
        <v>61</v>
      </c>
      <c r="C244" s="7" t="s">
        <v>61</v>
      </c>
      <c r="D244" s="7" t="s">
        <v>267</v>
      </c>
      <c r="E244" s="7" t="s">
        <v>100</v>
      </c>
      <c r="F244" s="31">
        <f>'прил 7_1'!G277</f>
        <v>66452430</v>
      </c>
      <c r="G244" s="31">
        <f>F244</f>
        <v>66452430</v>
      </c>
      <c r="H244" s="31">
        <f>'прил 7_1'!I277</f>
        <v>66452430</v>
      </c>
      <c r="I244" s="31">
        <f>H244</f>
        <v>66452430</v>
      </c>
    </row>
    <row r="245" spans="1:9" ht="15.75">
      <c r="A245" s="13" t="s">
        <v>243</v>
      </c>
      <c r="B245" s="5" t="s">
        <v>60</v>
      </c>
      <c r="C245" s="5"/>
      <c r="D245" s="5"/>
      <c r="E245" s="5"/>
      <c r="F245" s="28">
        <f>F246</f>
        <v>1120000</v>
      </c>
      <c r="G245" s="29"/>
      <c r="H245" s="28">
        <f>H246</f>
        <v>5369000</v>
      </c>
      <c r="I245" s="29"/>
    </row>
    <row r="246" spans="1:9" ht="31.5">
      <c r="A246" s="1" t="s">
        <v>244</v>
      </c>
      <c r="B246" s="2" t="s">
        <v>60</v>
      </c>
      <c r="C246" s="2" t="s">
        <v>61</v>
      </c>
      <c r="D246" s="2"/>
      <c r="E246" s="2"/>
      <c r="F246" s="33">
        <f>F247</f>
        <v>1120000</v>
      </c>
      <c r="G246" s="29"/>
      <c r="H246" s="33">
        <f>H247</f>
        <v>5369000</v>
      </c>
      <c r="I246" s="29"/>
    </row>
    <row r="247" spans="1:9" ht="63">
      <c r="A247" s="3" t="s">
        <v>217</v>
      </c>
      <c r="B247" s="4" t="s">
        <v>60</v>
      </c>
      <c r="C247" s="4" t="s">
        <v>61</v>
      </c>
      <c r="D247" s="4" t="s">
        <v>218</v>
      </c>
      <c r="E247" s="4"/>
      <c r="F247" s="29">
        <f>F248</f>
        <v>1120000</v>
      </c>
      <c r="G247" s="29"/>
      <c r="H247" s="29">
        <f>H248</f>
        <v>5369000</v>
      </c>
      <c r="I247" s="29"/>
    </row>
    <row r="248" spans="1:9" ht="31.5">
      <c r="A248" s="3" t="s">
        <v>137</v>
      </c>
      <c r="B248" s="4" t="s">
        <v>60</v>
      </c>
      <c r="C248" s="4" t="s">
        <v>61</v>
      </c>
      <c r="D248" s="4" t="s">
        <v>219</v>
      </c>
      <c r="E248" s="4"/>
      <c r="F248" s="29">
        <f>F249</f>
        <v>1120000</v>
      </c>
      <c r="G248" s="29"/>
      <c r="H248" s="29">
        <f>H249</f>
        <v>5369000</v>
      </c>
      <c r="I248" s="29"/>
    </row>
    <row r="249" spans="1:9" ht="47.25">
      <c r="A249" s="6" t="s">
        <v>111</v>
      </c>
      <c r="B249" s="7" t="s">
        <v>60</v>
      </c>
      <c r="C249" s="7" t="s">
        <v>61</v>
      </c>
      <c r="D249" s="7" t="s">
        <v>219</v>
      </c>
      <c r="E249" s="7" t="s">
        <v>237</v>
      </c>
      <c r="F249" s="31">
        <f>'прил 7_1'!G282</f>
        <v>1120000</v>
      </c>
      <c r="G249" s="31"/>
      <c r="H249" s="31">
        <f>'прил 7_1'!I282</f>
        <v>5369000</v>
      </c>
      <c r="I249" s="31"/>
    </row>
    <row r="250" spans="1:9" ht="15.75">
      <c r="A250" s="13" t="s">
        <v>70</v>
      </c>
      <c r="B250" s="5" t="s">
        <v>62</v>
      </c>
      <c r="C250" s="5"/>
      <c r="D250" s="5"/>
      <c r="E250" s="5"/>
      <c r="F250" s="28">
        <f>F251+F267+F296+F325</f>
        <v>1411858633.71</v>
      </c>
      <c r="G250" s="28">
        <f>G251+G267+G296+G325</f>
        <v>671789122</v>
      </c>
      <c r="H250" s="28">
        <f>H251+H267+H296+H325</f>
        <v>1318678706</v>
      </c>
      <c r="I250" s="28">
        <f>I251+I267+I296+I325</f>
        <v>663210983</v>
      </c>
    </row>
    <row r="251" spans="1:9" ht="15.75">
      <c r="A251" s="1" t="s">
        <v>71</v>
      </c>
      <c r="B251" s="2" t="s">
        <v>62</v>
      </c>
      <c r="C251" s="2" t="s">
        <v>59</v>
      </c>
      <c r="D251" s="2"/>
      <c r="E251" s="4"/>
      <c r="F251" s="33">
        <f>F252</f>
        <v>630814536.71</v>
      </c>
      <c r="G251" s="33">
        <f>G252</f>
        <v>335438405</v>
      </c>
      <c r="H251" s="33">
        <f>H252</f>
        <v>483532542</v>
      </c>
      <c r="I251" s="33">
        <f>I252</f>
        <v>297185123</v>
      </c>
    </row>
    <row r="252" spans="1:9" ht="47.25">
      <c r="A252" s="3" t="s">
        <v>142</v>
      </c>
      <c r="B252" s="4" t="s">
        <v>62</v>
      </c>
      <c r="C252" s="4" t="s">
        <v>59</v>
      </c>
      <c r="D252" s="4" t="s">
        <v>143</v>
      </c>
      <c r="E252" s="4"/>
      <c r="F252" s="29">
        <f>F262+F253</f>
        <v>630814536.71</v>
      </c>
      <c r="G252" s="29">
        <f>G262+G253</f>
        <v>335438405</v>
      </c>
      <c r="H252" s="29">
        <f>H262+H253</f>
        <v>483532542</v>
      </c>
      <c r="I252" s="29">
        <f>I262+I253</f>
        <v>297185123</v>
      </c>
    </row>
    <row r="253" spans="1:9" ht="47.25">
      <c r="A253" s="3" t="s">
        <v>164</v>
      </c>
      <c r="B253" s="4" t="s">
        <v>62</v>
      </c>
      <c r="C253" s="4" t="s">
        <v>59</v>
      </c>
      <c r="D253" s="4" t="s">
        <v>165</v>
      </c>
      <c r="E253" s="4"/>
      <c r="F253" s="29">
        <f>F260+F256+F258+F254</f>
        <v>469855551</v>
      </c>
      <c r="G253" s="29">
        <f>G260+G256+G258+G254</f>
        <v>286724005</v>
      </c>
      <c r="H253" s="29">
        <f>H260+H256+H258+H254</f>
        <v>483532542</v>
      </c>
      <c r="I253" s="29">
        <f>I260+I256+I258+I254</f>
        <v>297185123</v>
      </c>
    </row>
    <row r="254" spans="1:9" ht="110.25">
      <c r="A254" s="3" t="s">
        <v>13</v>
      </c>
      <c r="B254" s="4" t="s">
        <v>62</v>
      </c>
      <c r="C254" s="4" t="s">
        <v>59</v>
      </c>
      <c r="D254" s="4" t="s">
        <v>14</v>
      </c>
      <c r="E254" s="4"/>
      <c r="F254" s="29">
        <f>F255</f>
        <v>183131546</v>
      </c>
      <c r="G254" s="29"/>
      <c r="H254" s="29">
        <f>H255</f>
        <v>186347419</v>
      </c>
      <c r="I254" s="29"/>
    </row>
    <row r="255" spans="1:9" ht="63">
      <c r="A255" s="3" t="s">
        <v>141</v>
      </c>
      <c r="B255" s="4" t="s">
        <v>62</v>
      </c>
      <c r="C255" s="4" t="s">
        <v>59</v>
      </c>
      <c r="D255" s="4" t="s">
        <v>14</v>
      </c>
      <c r="E255" s="4" t="s">
        <v>241</v>
      </c>
      <c r="F255" s="29">
        <f>'прил 7_1'!G356</f>
        <v>183131546</v>
      </c>
      <c r="G255" s="29"/>
      <c r="H255" s="29">
        <f>'прил 7_1'!I356</f>
        <v>186347419</v>
      </c>
      <c r="I255" s="29"/>
    </row>
    <row r="256" spans="1:9" ht="141.75">
      <c r="A256" s="3" t="s">
        <v>279</v>
      </c>
      <c r="B256" s="4" t="s">
        <v>62</v>
      </c>
      <c r="C256" s="4" t="s">
        <v>59</v>
      </c>
      <c r="D256" s="4" t="s">
        <v>409</v>
      </c>
      <c r="E256" s="4"/>
      <c r="F256" s="29">
        <f>F257</f>
        <v>924922</v>
      </c>
      <c r="G256" s="29">
        <f>G257</f>
        <v>924922</v>
      </c>
      <c r="H256" s="29">
        <f>H257</f>
        <v>961940</v>
      </c>
      <c r="I256" s="29">
        <f>I257</f>
        <v>961940</v>
      </c>
    </row>
    <row r="257" spans="1:9" ht="63">
      <c r="A257" s="3" t="s">
        <v>141</v>
      </c>
      <c r="B257" s="4" t="s">
        <v>62</v>
      </c>
      <c r="C257" s="4" t="s">
        <v>59</v>
      </c>
      <c r="D257" s="4" t="s">
        <v>409</v>
      </c>
      <c r="E257" s="4" t="s">
        <v>241</v>
      </c>
      <c r="F257" s="29">
        <f>'прил 7_1'!G358</f>
        <v>924922</v>
      </c>
      <c r="G257" s="29">
        <f>F257</f>
        <v>924922</v>
      </c>
      <c r="H257" s="29">
        <f>'прил 7_1'!I358</f>
        <v>961940</v>
      </c>
      <c r="I257" s="29">
        <f>H257</f>
        <v>961940</v>
      </c>
    </row>
    <row r="258" spans="1:9" ht="126">
      <c r="A258" s="3" t="s">
        <v>104</v>
      </c>
      <c r="B258" s="4" t="s">
        <v>62</v>
      </c>
      <c r="C258" s="4" t="s">
        <v>59</v>
      </c>
      <c r="D258" s="4" t="s">
        <v>415</v>
      </c>
      <c r="E258" s="4"/>
      <c r="F258" s="29">
        <f>F259</f>
        <v>4373283</v>
      </c>
      <c r="G258" s="29">
        <f>G259</f>
        <v>4373283</v>
      </c>
      <c r="H258" s="29">
        <f>H259</f>
        <v>4373283</v>
      </c>
      <c r="I258" s="29">
        <f>I259</f>
        <v>4373283</v>
      </c>
    </row>
    <row r="259" spans="1:9" ht="63">
      <c r="A259" s="3" t="s">
        <v>141</v>
      </c>
      <c r="B259" s="4" t="s">
        <v>62</v>
      </c>
      <c r="C259" s="4" t="s">
        <v>59</v>
      </c>
      <c r="D259" s="4" t="s">
        <v>415</v>
      </c>
      <c r="E259" s="4" t="s">
        <v>241</v>
      </c>
      <c r="F259" s="29">
        <f>'прил 7_1'!G360</f>
        <v>4373283</v>
      </c>
      <c r="G259" s="29">
        <f>F259</f>
        <v>4373283</v>
      </c>
      <c r="H259" s="29">
        <f>'прил 7_1'!I360</f>
        <v>4373283</v>
      </c>
      <c r="I259" s="29">
        <f>H259</f>
        <v>4373283</v>
      </c>
    </row>
    <row r="260" spans="1:9" ht="94.5">
      <c r="A260" s="3" t="s">
        <v>166</v>
      </c>
      <c r="B260" s="4" t="s">
        <v>62</v>
      </c>
      <c r="C260" s="4" t="s">
        <v>59</v>
      </c>
      <c r="D260" s="4" t="s">
        <v>167</v>
      </c>
      <c r="E260" s="4"/>
      <c r="F260" s="29">
        <f>F261</f>
        <v>281425800</v>
      </c>
      <c r="G260" s="29">
        <f>G261</f>
        <v>281425800</v>
      </c>
      <c r="H260" s="29">
        <f>H261</f>
        <v>291849900</v>
      </c>
      <c r="I260" s="29">
        <f>I261</f>
        <v>291849900</v>
      </c>
    </row>
    <row r="261" spans="1:9" ht="63">
      <c r="A261" s="3" t="s">
        <v>141</v>
      </c>
      <c r="B261" s="4" t="s">
        <v>62</v>
      </c>
      <c r="C261" s="4" t="s">
        <v>59</v>
      </c>
      <c r="D261" s="4" t="s">
        <v>167</v>
      </c>
      <c r="E261" s="4" t="s">
        <v>241</v>
      </c>
      <c r="F261" s="29">
        <f>'прил 7_1'!G362</f>
        <v>281425800</v>
      </c>
      <c r="G261" s="29">
        <f>F261</f>
        <v>281425800</v>
      </c>
      <c r="H261" s="29">
        <f>'прил 7_1'!I361</f>
        <v>291849900</v>
      </c>
      <c r="I261" s="29">
        <f>H261</f>
        <v>291849900</v>
      </c>
    </row>
    <row r="262" spans="1:9" ht="63">
      <c r="A262" s="3" t="s">
        <v>275</v>
      </c>
      <c r="B262" s="4" t="s">
        <v>62</v>
      </c>
      <c r="C262" s="4" t="s">
        <v>59</v>
      </c>
      <c r="D262" s="4" t="s">
        <v>276</v>
      </c>
      <c r="E262" s="4"/>
      <c r="F262" s="29">
        <f>F265+F263</f>
        <v>160958985.71</v>
      </c>
      <c r="G262" s="29">
        <f>G265</f>
        <v>48714400</v>
      </c>
      <c r="H262" s="29">
        <f>H265+H263</f>
        <v>0</v>
      </c>
      <c r="I262" s="29">
        <f>I265</f>
        <v>0</v>
      </c>
    </row>
    <row r="263" spans="1:9" ht="63">
      <c r="A263" s="3" t="s">
        <v>28</v>
      </c>
      <c r="B263" s="4" t="s">
        <v>62</v>
      </c>
      <c r="C263" s="4" t="s">
        <v>59</v>
      </c>
      <c r="D263" s="4" t="s">
        <v>29</v>
      </c>
      <c r="E263" s="4"/>
      <c r="F263" s="29">
        <f>F264</f>
        <v>112244585.71000001</v>
      </c>
      <c r="G263" s="29"/>
      <c r="H263" s="29">
        <f>H264</f>
        <v>0</v>
      </c>
      <c r="I263" s="29"/>
    </row>
    <row r="264" spans="1:9" ht="63">
      <c r="A264" s="3" t="s">
        <v>268</v>
      </c>
      <c r="B264" s="4" t="s">
        <v>62</v>
      </c>
      <c r="C264" s="4" t="s">
        <v>59</v>
      </c>
      <c r="D264" s="4" t="s">
        <v>29</v>
      </c>
      <c r="E264" s="4" t="s">
        <v>100</v>
      </c>
      <c r="F264" s="29">
        <f>'прил 7_1'!G288</f>
        <v>112244585.71000001</v>
      </c>
      <c r="G264" s="29"/>
      <c r="H264" s="29">
        <f>'прил 7_1'!I288</f>
        <v>0</v>
      </c>
      <c r="I264" s="29"/>
    </row>
    <row r="265" spans="1:9" ht="78.75">
      <c r="A265" s="3" t="s">
        <v>277</v>
      </c>
      <c r="B265" s="4" t="s">
        <v>62</v>
      </c>
      <c r="C265" s="4" t="s">
        <v>59</v>
      </c>
      <c r="D265" s="4" t="s">
        <v>278</v>
      </c>
      <c r="E265" s="4"/>
      <c r="F265" s="29">
        <f>F266</f>
        <v>48714400</v>
      </c>
      <c r="G265" s="29">
        <f>G266</f>
        <v>48714400</v>
      </c>
      <c r="H265" s="29">
        <f>H266</f>
        <v>0</v>
      </c>
      <c r="I265" s="29">
        <f>I266</f>
        <v>0</v>
      </c>
    </row>
    <row r="266" spans="1:9" ht="63">
      <c r="A266" s="3" t="s">
        <v>268</v>
      </c>
      <c r="B266" s="4" t="s">
        <v>62</v>
      </c>
      <c r="C266" s="4" t="s">
        <v>59</v>
      </c>
      <c r="D266" s="4" t="s">
        <v>278</v>
      </c>
      <c r="E266" s="4" t="s">
        <v>100</v>
      </c>
      <c r="F266" s="29">
        <f>'прил 7_1'!G290</f>
        <v>48714400</v>
      </c>
      <c r="G266" s="29">
        <f>F266</f>
        <v>48714400</v>
      </c>
      <c r="H266" s="29">
        <f>'прил 7_1'!I290</f>
        <v>0</v>
      </c>
      <c r="I266" s="29">
        <f>H266</f>
        <v>0</v>
      </c>
    </row>
    <row r="267" spans="1:9" ht="15.75">
      <c r="A267" s="13" t="s">
        <v>72</v>
      </c>
      <c r="B267" s="5" t="s">
        <v>62</v>
      </c>
      <c r="C267" s="5" t="s">
        <v>64</v>
      </c>
      <c r="D267" s="23"/>
      <c r="E267" s="23"/>
      <c r="F267" s="28">
        <f>F268+F281+F284+F291</f>
        <v>664854792</v>
      </c>
      <c r="G267" s="28">
        <f>G268+G281+G284+G291</f>
        <v>316813517</v>
      </c>
      <c r="H267" s="28">
        <f>H268+H281+H284+H291</f>
        <v>703543004</v>
      </c>
      <c r="I267" s="28">
        <f>I268+I281+I284+I291</f>
        <v>346345260</v>
      </c>
    </row>
    <row r="268" spans="1:9" ht="47.25">
      <c r="A268" s="3" t="s">
        <v>142</v>
      </c>
      <c r="B268" s="4" t="s">
        <v>62</v>
      </c>
      <c r="C268" s="4" t="s">
        <v>64</v>
      </c>
      <c r="D268" s="4" t="s">
        <v>143</v>
      </c>
      <c r="E268" s="4"/>
      <c r="F268" s="29">
        <f>F269+F278</f>
        <v>600659489</v>
      </c>
      <c r="G268" s="29">
        <f>G269</f>
        <v>316813517</v>
      </c>
      <c r="H268" s="29">
        <f>H269+H278</f>
        <v>635432360</v>
      </c>
      <c r="I268" s="29">
        <f>I269</f>
        <v>346345260</v>
      </c>
    </row>
    <row r="269" spans="1:9" ht="63">
      <c r="A269" s="3" t="s">
        <v>161</v>
      </c>
      <c r="B269" s="4" t="s">
        <v>62</v>
      </c>
      <c r="C269" s="4" t="s">
        <v>64</v>
      </c>
      <c r="D269" s="4" t="s">
        <v>162</v>
      </c>
      <c r="E269" s="4"/>
      <c r="F269" s="29">
        <f>F274+F272+F276+F270</f>
        <v>600659489</v>
      </c>
      <c r="G269" s="29">
        <f>G274+G272+G276+G270</f>
        <v>316813517</v>
      </c>
      <c r="H269" s="29">
        <f>H274+H272+H276+H270</f>
        <v>635432360</v>
      </c>
      <c r="I269" s="29">
        <f>I274+I272+I276+I270</f>
        <v>346345260</v>
      </c>
    </row>
    <row r="270" spans="1:9" ht="110.25">
      <c r="A270" s="3" t="s">
        <v>13</v>
      </c>
      <c r="B270" s="4" t="s">
        <v>62</v>
      </c>
      <c r="C270" s="4" t="s">
        <v>64</v>
      </c>
      <c r="D270" s="4" t="s">
        <v>15</v>
      </c>
      <c r="E270" s="4"/>
      <c r="F270" s="29">
        <f>F271</f>
        <v>283845972</v>
      </c>
      <c r="G270" s="29"/>
      <c r="H270" s="29">
        <f>H271</f>
        <v>289087100</v>
      </c>
      <c r="I270" s="29"/>
    </row>
    <row r="271" spans="1:9" ht="63">
      <c r="A271" s="3" t="s">
        <v>141</v>
      </c>
      <c r="B271" s="4" t="s">
        <v>62</v>
      </c>
      <c r="C271" s="4" t="s">
        <v>64</v>
      </c>
      <c r="D271" s="4" t="s">
        <v>15</v>
      </c>
      <c r="E271" s="4" t="s">
        <v>241</v>
      </c>
      <c r="F271" s="29">
        <f>'прил 7_1'!G367</f>
        <v>283845972</v>
      </c>
      <c r="G271" s="29"/>
      <c r="H271" s="29">
        <f>'прил 7_1'!I367</f>
        <v>289087100</v>
      </c>
      <c r="I271" s="29"/>
    </row>
    <row r="272" spans="1:9" ht="141.75">
      <c r="A272" s="3" t="s">
        <v>279</v>
      </c>
      <c r="B272" s="4" t="s">
        <v>62</v>
      </c>
      <c r="C272" s="4" t="s">
        <v>64</v>
      </c>
      <c r="D272" s="4" t="s">
        <v>410</v>
      </c>
      <c r="E272" s="4"/>
      <c r="F272" s="29">
        <f>F273</f>
        <v>232800</v>
      </c>
      <c r="G272" s="29">
        <f>G273</f>
        <v>232800</v>
      </c>
      <c r="H272" s="29">
        <f>H273</f>
        <v>242143</v>
      </c>
      <c r="I272" s="29">
        <f>I273</f>
        <v>242143</v>
      </c>
    </row>
    <row r="273" spans="1:9" ht="63">
      <c r="A273" s="3" t="s">
        <v>141</v>
      </c>
      <c r="B273" s="4" t="s">
        <v>62</v>
      </c>
      <c r="C273" s="4" t="s">
        <v>64</v>
      </c>
      <c r="D273" s="4" t="s">
        <v>410</v>
      </c>
      <c r="E273" s="4" t="s">
        <v>241</v>
      </c>
      <c r="F273" s="29">
        <f>'прил 7_1'!G369</f>
        <v>232800</v>
      </c>
      <c r="G273" s="29">
        <f>F273</f>
        <v>232800</v>
      </c>
      <c r="H273" s="29">
        <f>'прил 7_1'!I369</f>
        <v>242143</v>
      </c>
      <c r="I273" s="29">
        <f>H273</f>
        <v>242143</v>
      </c>
    </row>
    <row r="274" spans="1:9" ht="94.5">
      <c r="A274" s="3" t="s">
        <v>246</v>
      </c>
      <c r="B274" s="4" t="s">
        <v>62</v>
      </c>
      <c r="C274" s="4" t="s">
        <v>64</v>
      </c>
      <c r="D274" s="4" t="s">
        <v>163</v>
      </c>
      <c r="E274" s="4"/>
      <c r="F274" s="29">
        <f>F275</f>
        <v>312124400</v>
      </c>
      <c r="G274" s="29">
        <f>G275</f>
        <v>312124400</v>
      </c>
      <c r="H274" s="29">
        <f>H275</f>
        <v>338092000</v>
      </c>
      <c r="I274" s="29">
        <f>I275</f>
        <v>338092000</v>
      </c>
    </row>
    <row r="275" spans="1:9" ht="63">
      <c r="A275" s="3" t="s">
        <v>141</v>
      </c>
      <c r="B275" s="4" t="s">
        <v>62</v>
      </c>
      <c r="C275" s="4" t="s">
        <v>64</v>
      </c>
      <c r="D275" s="4" t="s">
        <v>163</v>
      </c>
      <c r="E275" s="4" t="s">
        <v>241</v>
      </c>
      <c r="F275" s="29">
        <f>'прил 7_1'!G371</f>
        <v>312124400</v>
      </c>
      <c r="G275" s="29">
        <f>F275</f>
        <v>312124400</v>
      </c>
      <c r="H275" s="29">
        <f>'прил 7_1'!I371</f>
        <v>338092000</v>
      </c>
      <c r="I275" s="29">
        <f>H275</f>
        <v>338092000</v>
      </c>
    </row>
    <row r="276" spans="1:9" ht="126">
      <c r="A276" s="3" t="s">
        <v>104</v>
      </c>
      <c r="B276" s="4" t="s">
        <v>62</v>
      </c>
      <c r="C276" s="4" t="s">
        <v>64</v>
      </c>
      <c r="D276" s="4" t="s">
        <v>416</v>
      </c>
      <c r="E276" s="4"/>
      <c r="F276" s="29">
        <f>F277</f>
        <v>4456317</v>
      </c>
      <c r="G276" s="29">
        <f>G277</f>
        <v>4456317</v>
      </c>
      <c r="H276" s="29">
        <f>H277</f>
        <v>8011117</v>
      </c>
      <c r="I276" s="29">
        <f>I277</f>
        <v>8011117</v>
      </c>
    </row>
    <row r="277" spans="1:9" ht="63">
      <c r="A277" s="3" t="s">
        <v>141</v>
      </c>
      <c r="B277" s="4" t="s">
        <v>62</v>
      </c>
      <c r="C277" s="4" t="s">
        <v>64</v>
      </c>
      <c r="D277" s="4" t="s">
        <v>416</v>
      </c>
      <c r="E277" s="4" t="s">
        <v>241</v>
      </c>
      <c r="F277" s="29">
        <f>'прил 7_1'!G373</f>
        <v>4456317</v>
      </c>
      <c r="G277" s="29">
        <f>F277</f>
        <v>4456317</v>
      </c>
      <c r="H277" s="29">
        <f>'прил 7_1'!I373</f>
        <v>8011117</v>
      </c>
      <c r="I277" s="29">
        <f>H277</f>
        <v>8011117</v>
      </c>
    </row>
    <row r="278" spans="1:9" ht="63">
      <c r="A278" s="3" t="s">
        <v>275</v>
      </c>
      <c r="B278" s="4" t="s">
        <v>62</v>
      </c>
      <c r="C278" s="4" t="s">
        <v>64</v>
      </c>
      <c r="D278" s="4" t="s">
        <v>276</v>
      </c>
      <c r="E278" s="4"/>
      <c r="F278" s="29">
        <f>F279</f>
        <v>0</v>
      </c>
      <c r="G278" s="29"/>
      <c r="H278" s="29">
        <f>H279</f>
        <v>0</v>
      </c>
      <c r="I278" s="29"/>
    </row>
    <row r="279" spans="1:9" ht="63">
      <c r="A279" s="3" t="s">
        <v>28</v>
      </c>
      <c r="B279" s="4" t="s">
        <v>62</v>
      </c>
      <c r="C279" s="4" t="s">
        <v>64</v>
      </c>
      <c r="D279" s="4" t="s">
        <v>29</v>
      </c>
      <c r="E279" s="4"/>
      <c r="F279" s="29">
        <f>F280</f>
        <v>0</v>
      </c>
      <c r="G279" s="29"/>
      <c r="H279" s="29">
        <f>H280</f>
        <v>0</v>
      </c>
      <c r="I279" s="29"/>
    </row>
    <row r="280" spans="1:9" ht="63">
      <c r="A280" s="3" t="s">
        <v>268</v>
      </c>
      <c r="B280" s="4" t="s">
        <v>62</v>
      </c>
      <c r="C280" s="4" t="s">
        <v>64</v>
      </c>
      <c r="D280" s="4" t="s">
        <v>29</v>
      </c>
      <c r="E280" s="4" t="s">
        <v>100</v>
      </c>
      <c r="F280" s="29">
        <f>'прил 7_1'!G295</f>
        <v>0</v>
      </c>
      <c r="G280" s="29"/>
      <c r="H280" s="29">
        <f>'прил 7_1'!I295</f>
        <v>0</v>
      </c>
      <c r="I280" s="29"/>
    </row>
    <row r="281" spans="1:9" ht="78.75">
      <c r="A281" s="3" t="s">
        <v>135</v>
      </c>
      <c r="B281" s="4" t="s">
        <v>62</v>
      </c>
      <c r="C281" s="4" t="s">
        <v>64</v>
      </c>
      <c r="D281" s="4" t="s">
        <v>136</v>
      </c>
      <c r="E281" s="4"/>
      <c r="F281" s="29">
        <f>F282</f>
        <v>60000</v>
      </c>
      <c r="G281" s="29"/>
      <c r="H281" s="29">
        <f>H282</f>
        <v>2550000</v>
      </c>
      <c r="I281" s="29"/>
    </row>
    <row r="282" spans="1:9" ht="47.25">
      <c r="A282" s="3" t="s">
        <v>34</v>
      </c>
      <c r="B282" s="4" t="s">
        <v>62</v>
      </c>
      <c r="C282" s="4" t="s">
        <v>64</v>
      </c>
      <c r="D282" s="4" t="s">
        <v>332</v>
      </c>
      <c r="E282" s="4"/>
      <c r="F282" s="29">
        <f>F283</f>
        <v>60000</v>
      </c>
      <c r="G282" s="29"/>
      <c r="H282" s="29">
        <f>H283</f>
        <v>2550000</v>
      </c>
      <c r="I282" s="29"/>
    </row>
    <row r="283" spans="1:9" ht="63">
      <c r="A283" s="3" t="s">
        <v>141</v>
      </c>
      <c r="B283" s="4" t="s">
        <v>62</v>
      </c>
      <c r="C283" s="4" t="s">
        <v>64</v>
      </c>
      <c r="D283" s="4" t="s">
        <v>332</v>
      </c>
      <c r="E283" s="4" t="s">
        <v>241</v>
      </c>
      <c r="F283" s="29">
        <f>'прил 7_1'!G376+'прил 7_1'!G481</f>
        <v>60000</v>
      </c>
      <c r="G283" s="29"/>
      <c r="H283" s="29">
        <f>'прил 7_1'!I376+'прил 7_1'!I481</f>
        <v>2550000</v>
      </c>
      <c r="I283" s="29"/>
    </row>
    <row r="284" spans="1:9" ht="78.75">
      <c r="A284" s="3" t="s">
        <v>269</v>
      </c>
      <c r="B284" s="4" t="s">
        <v>62</v>
      </c>
      <c r="C284" s="4" t="s">
        <v>64</v>
      </c>
      <c r="D284" s="4" t="s">
        <v>270</v>
      </c>
      <c r="E284" s="4"/>
      <c r="F284" s="29">
        <f>F285+F288</f>
        <v>63936203</v>
      </c>
      <c r="G284" s="29"/>
      <c r="H284" s="29">
        <f>H285+H288</f>
        <v>65361544</v>
      </c>
      <c r="I284" s="29"/>
    </row>
    <row r="285" spans="1:9" ht="63">
      <c r="A285" s="3" t="s">
        <v>411</v>
      </c>
      <c r="B285" s="4" t="s">
        <v>62</v>
      </c>
      <c r="C285" s="4" t="s">
        <v>64</v>
      </c>
      <c r="D285" s="4" t="s">
        <v>412</v>
      </c>
      <c r="E285" s="4"/>
      <c r="F285" s="29">
        <f>F286</f>
        <v>63936203</v>
      </c>
      <c r="G285" s="29"/>
      <c r="H285" s="29">
        <f>H286</f>
        <v>65361544</v>
      </c>
      <c r="I285" s="29"/>
    </row>
    <row r="286" spans="1:9" ht="110.25">
      <c r="A286" s="3" t="s">
        <v>13</v>
      </c>
      <c r="B286" s="4" t="s">
        <v>62</v>
      </c>
      <c r="C286" s="4" t="s">
        <v>64</v>
      </c>
      <c r="D286" s="4" t="s">
        <v>357</v>
      </c>
      <c r="E286" s="4"/>
      <c r="F286" s="29">
        <f>F287</f>
        <v>63936203</v>
      </c>
      <c r="G286" s="29"/>
      <c r="H286" s="29">
        <f>H287</f>
        <v>65361544</v>
      </c>
      <c r="I286" s="29"/>
    </row>
    <row r="287" spans="1:9" ht="63">
      <c r="A287" s="3" t="s">
        <v>141</v>
      </c>
      <c r="B287" s="4" t="s">
        <v>62</v>
      </c>
      <c r="C287" s="4" t="s">
        <v>64</v>
      </c>
      <c r="D287" s="4" t="s">
        <v>357</v>
      </c>
      <c r="E287" s="4" t="s">
        <v>241</v>
      </c>
      <c r="F287" s="29">
        <f>'прил 7_1'!G485</f>
        <v>63936203</v>
      </c>
      <c r="G287" s="29"/>
      <c r="H287" s="29">
        <f>'прил 7_1'!I485</f>
        <v>65361544</v>
      </c>
      <c r="I287" s="29"/>
    </row>
    <row r="288" spans="1:9" ht="78.75">
      <c r="A288" s="3" t="s">
        <v>366</v>
      </c>
      <c r="B288" s="4" t="s">
        <v>62</v>
      </c>
      <c r="C288" s="4" t="s">
        <v>64</v>
      </c>
      <c r="D288" s="4" t="s">
        <v>367</v>
      </c>
      <c r="E288" s="4"/>
      <c r="F288" s="29">
        <f>F289</f>
        <v>0</v>
      </c>
      <c r="G288" s="29"/>
      <c r="H288" s="29">
        <f>H289</f>
        <v>0</v>
      </c>
      <c r="I288" s="29"/>
    </row>
    <row r="289" spans="1:9" ht="31.5">
      <c r="A289" s="3" t="s">
        <v>137</v>
      </c>
      <c r="B289" s="4" t="s">
        <v>62</v>
      </c>
      <c r="C289" s="4" t="s">
        <v>64</v>
      </c>
      <c r="D289" s="4" t="s">
        <v>369</v>
      </c>
      <c r="E289" s="4"/>
      <c r="F289" s="29">
        <f>F290</f>
        <v>0</v>
      </c>
      <c r="G289" s="29"/>
      <c r="H289" s="29">
        <f>H290</f>
        <v>0</v>
      </c>
      <c r="I289" s="29"/>
    </row>
    <row r="290" spans="1:9" ht="63">
      <c r="A290" s="3" t="s">
        <v>141</v>
      </c>
      <c r="B290" s="4" t="s">
        <v>62</v>
      </c>
      <c r="C290" s="4" t="s">
        <v>64</v>
      </c>
      <c r="D290" s="4" t="s">
        <v>369</v>
      </c>
      <c r="E290" s="4" t="s">
        <v>241</v>
      </c>
      <c r="F290" s="29">
        <f>'прил 7_1'!G488</f>
        <v>0</v>
      </c>
      <c r="G290" s="29"/>
      <c r="H290" s="29">
        <f>'прил 7_1'!I488</f>
        <v>0</v>
      </c>
      <c r="I290" s="29"/>
    </row>
    <row r="291" spans="1:9" ht="63">
      <c r="A291" s="3" t="s">
        <v>291</v>
      </c>
      <c r="B291" s="4" t="s">
        <v>62</v>
      </c>
      <c r="C291" s="4" t="s">
        <v>64</v>
      </c>
      <c r="D291" s="4" t="s">
        <v>292</v>
      </c>
      <c r="E291" s="4"/>
      <c r="F291" s="29">
        <f>F292+F294</f>
        <v>199100</v>
      </c>
      <c r="G291" s="29"/>
      <c r="H291" s="29">
        <f>H292+H294</f>
        <v>199100</v>
      </c>
      <c r="I291" s="29"/>
    </row>
    <row r="292" spans="1:9" ht="47.25">
      <c r="A292" s="3" t="s">
        <v>34</v>
      </c>
      <c r="B292" s="4" t="s">
        <v>62</v>
      </c>
      <c r="C292" s="4" t="s">
        <v>64</v>
      </c>
      <c r="D292" s="4" t="s">
        <v>293</v>
      </c>
      <c r="E292" s="4"/>
      <c r="F292" s="29">
        <f>F293</f>
        <v>0</v>
      </c>
      <c r="G292" s="29"/>
      <c r="H292" s="29">
        <f>H293</f>
        <v>0</v>
      </c>
      <c r="I292" s="29"/>
    </row>
    <row r="293" spans="1:9" ht="63">
      <c r="A293" s="3" t="s">
        <v>141</v>
      </c>
      <c r="B293" s="4" t="s">
        <v>62</v>
      </c>
      <c r="C293" s="4" t="s">
        <v>64</v>
      </c>
      <c r="D293" s="4" t="s">
        <v>293</v>
      </c>
      <c r="E293" s="4" t="s">
        <v>241</v>
      </c>
      <c r="F293" s="29">
        <f>'прил 7_1'!G491</f>
        <v>0</v>
      </c>
      <c r="G293" s="29"/>
      <c r="H293" s="29">
        <f>'прил 7_1'!I491</f>
        <v>0</v>
      </c>
      <c r="I293" s="29"/>
    </row>
    <row r="294" spans="1:9" ht="31.5">
      <c r="A294" s="3" t="s">
        <v>137</v>
      </c>
      <c r="B294" s="4" t="s">
        <v>62</v>
      </c>
      <c r="C294" s="4" t="s">
        <v>64</v>
      </c>
      <c r="D294" s="4" t="s">
        <v>294</v>
      </c>
      <c r="E294" s="4"/>
      <c r="F294" s="29">
        <f>F295</f>
        <v>199100</v>
      </c>
      <c r="G294" s="29"/>
      <c r="H294" s="29">
        <f>H295</f>
        <v>199100</v>
      </c>
      <c r="I294" s="29"/>
    </row>
    <row r="295" spans="1:9" ht="63">
      <c r="A295" s="3" t="s">
        <v>141</v>
      </c>
      <c r="B295" s="4" t="s">
        <v>62</v>
      </c>
      <c r="C295" s="4" t="s">
        <v>64</v>
      </c>
      <c r="D295" s="4" t="s">
        <v>294</v>
      </c>
      <c r="E295" s="4" t="s">
        <v>241</v>
      </c>
      <c r="F295" s="29">
        <f>'прил 7_1'!G493</f>
        <v>199100</v>
      </c>
      <c r="G295" s="29"/>
      <c r="H295" s="29">
        <f>'прил 7_1'!I493</f>
        <v>199100</v>
      </c>
      <c r="I295" s="29"/>
    </row>
    <row r="296" spans="1:9" ht="31.5">
      <c r="A296" s="13" t="s">
        <v>281</v>
      </c>
      <c r="B296" s="5" t="s">
        <v>62</v>
      </c>
      <c r="C296" s="5" t="s">
        <v>62</v>
      </c>
      <c r="D296" s="23"/>
      <c r="E296" s="23"/>
      <c r="F296" s="28">
        <f>F297+F304+F316+F320</f>
        <v>27173802</v>
      </c>
      <c r="G296" s="28">
        <f>G297+G304+G316+G320</f>
        <v>3214400</v>
      </c>
      <c r="H296" s="28">
        <f>H297+H304+H316+H320</f>
        <v>27448202</v>
      </c>
      <c r="I296" s="28">
        <f>I297+I304+I316+I320</f>
        <v>3214400</v>
      </c>
    </row>
    <row r="297" spans="1:9" ht="47.25">
      <c r="A297" s="3" t="s">
        <v>142</v>
      </c>
      <c r="B297" s="4" t="s">
        <v>62</v>
      </c>
      <c r="C297" s="4" t="s">
        <v>62</v>
      </c>
      <c r="D297" s="4" t="s">
        <v>143</v>
      </c>
      <c r="E297" s="4"/>
      <c r="F297" s="29">
        <f>F298+F301</f>
        <v>10623454</v>
      </c>
      <c r="G297" s="29">
        <f aca="true" t="shared" si="5" ref="F297:I299">G298</f>
        <v>3214400</v>
      </c>
      <c r="H297" s="29">
        <f>H298+H301</f>
        <v>10475273</v>
      </c>
      <c r="I297" s="29">
        <f t="shared" si="5"/>
        <v>3214400</v>
      </c>
    </row>
    <row r="298" spans="1:9" ht="31.5">
      <c r="A298" s="3" t="s">
        <v>144</v>
      </c>
      <c r="B298" s="4" t="s">
        <v>62</v>
      </c>
      <c r="C298" s="4" t="s">
        <v>62</v>
      </c>
      <c r="D298" s="4" t="s">
        <v>146</v>
      </c>
      <c r="E298" s="4"/>
      <c r="F298" s="29">
        <f t="shared" si="5"/>
        <v>3214400</v>
      </c>
      <c r="G298" s="29">
        <f t="shared" si="5"/>
        <v>3214400</v>
      </c>
      <c r="H298" s="29">
        <f t="shared" si="5"/>
        <v>3214400</v>
      </c>
      <c r="I298" s="29">
        <f t="shared" si="5"/>
        <v>3214400</v>
      </c>
    </row>
    <row r="299" spans="1:9" ht="94.5">
      <c r="A299" s="3" t="s">
        <v>44</v>
      </c>
      <c r="B299" s="4" t="s">
        <v>62</v>
      </c>
      <c r="C299" s="4" t="s">
        <v>62</v>
      </c>
      <c r="D299" s="4" t="s">
        <v>147</v>
      </c>
      <c r="E299" s="4"/>
      <c r="F299" s="29">
        <f t="shared" si="5"/>
        <v>3214400</v>
      </c>
      <c r="G299" s="29">
        <f t="shared" si="5"/>
        <v>3214400</v>
      </c>
      <c r="H299" s="29">
        <f t="shared" si="5"/>
        <v>3214400</v>
      </c>
      <c r="I299" s="29">
        <f t="shared" si="5"/>
        <v>3214400</v>
      </c>
    </row>
    <row r="300" spans="1:9" ht="63">
      <c r="A300" s="3" t="s">
        <v>141</v>
      </c>
      <c r="B300" s="4" t="s">
        <v>62</v>
      </c>
      <c r="C300" s="4" t="s">
        <v>62</v>
      </c>
      <c r="D300" s="4" t="s">
        <v>147</v>
      </c>
      <c r="E300" s="4" t="s">
        <v>241</v>
      </c>
      <c r="F300" s="29">
        <f>'прил 7_1'!G381</f>
        <v>3214400</v>
      </c>
      <c r="G300" s="29">
        <f>F300</f>
        <v>3214400</v>
      </c>
      <c r="H300" s="29">
        <f>'прил 7_1'!I381</f>
        <v>3214400</v>
      </c>
      <c r="I300" s="29">
        <f>H300</f>
        <v>3214400</v>
      </c>
    </row>
    <row r="301" spans="1:9" ht="63">
      <c r="A301" s="3" t="s">
        <v>25</v>
      </c>
      <c r="B301" s="4" t="s">
        <v>62</v>
      </c>
      <c r="C301" s="4" t="s">
        <v>62</v>
      </c>
      <c r="D301" s="4" t="s">
        <v>26</v>
      </c>
      <c r="E301" s="4"/>
      <c r="F301" s="29">
        <f>F302</f>
        <v>7409054</v>
      </c>
      <c r="G301" s="29"/>
      <c r="H301" s="29">
        <f>H302</f>
        <v>7260873</v>
      </c>
      <c r="I301" s="29"/>
    </row>
    <row r="302" spans="1:9" ht="31.5">
      <c r="A302" s="3" t="s">
        <v>137</v>
      </c>
      <c r="B302" s="4" t="s">
        <v>62</v>
      </c>
      <c r="C302" s="4" t="s">
        <v>62</v>
      </c>
      <c r="D302" s="4" t="s">
        <v>27</v>
      </c>
      <c r="E302" s="4"/>
      <c r="F302" s="29">
        <f>F303</f>
        <v>7409054</v>
      </c>
      <c r="G302" s="29"/>
      <c r="H302" s="29">
        <f>H303</f>
        <v>7260873</v>
      </c>
      <c r="I302" s="29"/>
    </row>
    <row r="303" spans="1:9" ht="63">
      <c r="A303" s="3" t="s">
        <v>141</v>
      </c>
      <c r="B303" s="4" t="s">
        <v>62</v>
      </c>
      <c r="C303" s="4" t="s">
        <v>62</v>
      </c>
      <c r="D303" s="4" t="s">
        <v>27</v>
      </c>
      <c r="E303" s="4" t="s">
        <v>241</v>
      </c>
      <c r="F303" s="29">
        <f>'прил 7_1'!G384</f>
        <v>7409054</v>
      </c>
      <c r="G303" s="29"/>
      <c r="H303" s="29">
        <f>'прил 7_1'!I384</f>
        <v>7260873</v>
      </c>
      <c r="I303" s="29"/>
    </row>
    <row r="304" spans="1:9" ht="78.75">
      <c r="A304" s="3" t="s">
        <v>155</v>
      </c>
      <c r="B304" s="4" t="s">
        <v>62</v>
      </c>
      <c r="C304" s="4" t="s">
        <v>62</v>
      </c>
      <c r="D304" s="4" t="s">
        <v>156</v>
      </c>
      <c r="E304" s="2"/>
      <c r="F304" s="29">
        <f>F305+F310+F313</f>
        <v>16461038</v>
      </c>
      <c r="G304" s="29"/>
      <c r="H304" s="29">
        <f>H305+H310+H313</f>
        <v>16878549</v>
      </c>
      <c r="I304" s="29"/>
    </row>
    <row r="305" spans="1:9" ht="31.5">
      <c r="A305" s="3" t="s">
        <v>371</v>
      </c>
      <c r="B305" s="4" t="s">
        <v>62</v>
      </c>
      <c r="C305" s="4" t="s">
        <v>62</v>
      </c>
      <c r="D305" s="4" t="s">
        <v>372</v>
      </c>
      <c r="E305" s="4"/>
      <c r="F305" s="29">
        <f>F306+F308</f>
        <v>922000</v>
      </c>
      <c r="G305" s="29"/>
      <c r="H305" s="29">
        <f>H306+H308</f>
        <v>922000</v>
      </c>
      <c r="I305" s="29"/>
    </row>
    <row r="306" spans="1:9" ht="47.25">
      <c r="A306" s="3" t="s">
        <v>373</v>
      </c>
      <c r="B306" s="4" t="s">
        <v>62</v>
      </c>
      <c r="C306" s="4" t="s">
        <v>62</v>
      </c>
      <c r="D306" s="4" t="s">
        <v>374</v>
      </c>
      <c r="E306" s="4"/>
      <c r="F306" s="29">
        <f>F307</f>
        <v>300000</v>
      </c>
      <c r="G306" s="29"/>
      <c r="H306" s="29">
        <f>H307</f>
        <v>300000</v>
      </c>
      <c r="I306" s="29"/>
    </row>
    <row r="307" spans="1:9" ht="47.25">
      <c r="A307" s="3" t="s">
        <v>111</v>
      </c>
      <c r="B307" s="4" t="s">
        <v>62</v>
      </c>
      <c r="C307" s="4" t="s">
        <v>62</v>
      </c>
      <c r="D307" s="4" t="s">
        <v>374</v>
      </c>
      <c r="E307" s="4" t="s">
        <v>237</v>
      </c>
      <c r="F307" s="29">
        <f>'прил 7_1'!G498</f>
        <v>300000</v>
      </c>
      <c r="G307" s="29"/>
      <c r="H307" s="29">
        <f>'прил 7_1'!I498</f>
        <v>300000</v>
      </c>
      <c r="I307" s="29"/>
    </row>
    <row r="308" spans="1:9" ht="31.5">
      <c r="A308" s="3" t="s">
        <v>137</v>
      </c>
      <c r="B308" s="4" t="s">
        <v>62</v>
      </c>
      <c r="C308" s="4" t="s">
        <v>62</v>
      </c>
      <c r="D308" s="4" t="s">
        <v>375</v>
      </c>
      <c r="E308" s="4"/>
      <c r="F308" s="29">
        <f>F309</f>
        <v>622000</v>
      </c>
      <c r="G308" s="29"/>
      <c r="H308" s="29">
        <f>H309</f>
        <v>622000</v>
      </c>
      <c r="I308" s="29"/>
    </row>
    <row r="309" spans="1:9" ht="47.25">
      <c r="A309" s="3" t="s">
        <v>111</v>
      </c>
      <c r="B309" s="4" t="s">
        <v>62</v>
      </c>
      <c r="C309" s="4" t="s">
        <v>62</v>
      </c>
      <c r="D309" s="4" t="s">
        <v>375</v>
      </c>
      <c r="E309" s="4" t="s">
        <v>237</v>
      </c>
      <c r="F309" s="29">
        <f>'прил 7_1'!G500</f>
        <v>622000</v>
      </c>
      <c r="G309" s="29"/>
      <c r="H309" s="29">
        <f>'прил 7_1'!I500</f>
        <v>622000</v>
      </c>
      <c r="I309" s="29"/>
    </row>
    <row r="310" spans="1:9" ht="31.5">
      <c r="A310" s="3" t="s">
        <v>376</v>
      </c>
      <c r="B310" s="4" t="s">
        <v>62</v>
      </c>
      <c r="C310" s="4" t="s">
        <v>62</v>
      </c>
      <c r="D310" s="4" t="s">
        <v>377</v>
      </c>
      <c r="E310" s="4"/>
      <c r="F310" s="29">
        <f>F311</f>
        <v>15539038</v>
      </c>
      <c r="G310" s="29"/>
      <c r="H310" s="29">
        <f>H311</f>
        <v>15956549</v>
      </c>
      <c r="I310" s="29"/>
    </row>
    <row r="311" spans="1:9" ht="110.25">
      <c r="A311" s="3" t="s">
        <v>13</v>
      </c>
      <c r="B311" s="4" t="s">
        <v>62</v>
      </c>
      <c r="C311" s="4" t="s">
        <v>62</v>
      </c>
      <c r="D311" s="4" t="s">
        <v>378</v>
      </c>
      <c r="E311" s="4"/>
      <c r="F311" s="29">
        <f>F312</f>
        <v>15539038</v>
      </c>
      <c r="G311" s="29"/>
      <c r="H311" s="29">
        <f>H312</f>
        <v>15956549</v>
      </c>
      <c r="I311" s="29"/>
    </row>
    <row r="312" spans="1:9" ht="63">
      <c r="A312" s="3" t="s">
        <v>141</v>
      </c>
      <c r="B312" s="4" t="s">
        <v>62</v>
      </c>
      <c r="C312" s="4" t="s">
        <v>62</v>
      </c>
      <c r="D312" s="4" t="s">
        <v>378</v>
      </c>
      <c r="E312" s="4" t="s">
        <v>241</v>
      </c>
      <c r="F312" s="29">
        <f>'прил 7_1'!G503</f>
        <v>15539038</v>
      </c>
      <c r="G312" s="29"/>
      <c r="H312" s="29">
        <f>'прил 7_1'!I503</f>
        <v>15956549</v>
      </c>
      <c r="I312" s="29"/>
    </row>
    <row r="313" spans="1:9" ht="15.75">
      <c r="A313" s="57" t="s">
        <v>379</v>
      </c>
      <c r="B313" s="4" t="s">
        <v>62</v>
      </c>
      <c r="C313" s="4" t="s">
        <v>62</v>
      </c>
      <c r="D313" s="4" t="s">
        <v>380</v>
      </c>
      <c r="E313" s="4"/>
      <c r="F313" s="29">
        <f>F314</f>
        <v>0</v>
      </c>
      <c r="G313" s="29"/>
      <c r="H313" s="29">
        <f>H314</f>
        <v>0</v>
      </c>
      <c r="I313" s="29"/>
    </row>
    <row r="314" spans="1:9" ht="31.5">
      <c r="A314" s="3" t="s">
        <v>137</v>
      </c>
      <c r="B314" s="4" t="s">
        <v>62</v>
      </c>
      <c r="C314" s="4" t="s">
        <v>62</v>
      </c>
      <c r="D314" s="4" t="s">
        <v>381</v>
      </c>
      <c r="E314" s="4"/>
      <c r="F314" s="29">
        <f>F315</f>
        <v>0</v>
      </c>
      <c r="G314" s="29"/>
      <c r="H314" s="29">
        <f>H315</f>
        <v>0</v>
      </c>
      <c r="I314" s="29"/>
    </row>
    <row r="315" spans="1:9" ht="63">
      <c r="A315" s="3" t="s">
        <v>141</v>
      </c>
      <c r="B315" s="4" t="s">
        <v>62</v>
      </c>
      <c r="C315" s="4" t="s">
        <v>62</v>
      </c>
      <c r="D315" s="4" t="s">
        <v>381</v>
      </c>
      <c r="E315" s="4" t="s">
        <v>241</v>
      </c>
      <c r="F315" s="29">
        <f>'прил 7_1'!G506</f>
        <v>0</v>
      </c>
      <c r="G315" s="29"/>
      <c r="H315" s="29">
        <f>'прил 7_1'!I506</f>
        <v>0</v>
      </c>
      <c r="I315" s="29"/>
    </row>
    <row r="316" spans="1:9" ht="78.75">
      <c r="A316" s="3" t="s">
        <v>339</v>
      </c>
      <c r="B316" s="4" t="s">
        <v>62</v>
      </c>
      <c r="C316" s="4" t="s">
        <v>62</v>
      </c>
      <c r="D316" s="4" t="s">
        <v>340</v>
      </c>
      <c r="E316" s="4"/>
      <c r="F316" s="29">
        <f>F317</f>
        <v>56110</v>
      </c>
      <c r="G316" s="29"/>
      <c r="H316" s="29">
        <f>H317</f>
        <v>61180</v>
      </c>
      <c r="I316" s="29"/>
    </row>
    <row r="317" spans="1:9" ht="78.75">
      <c r="A317" s="3" t="s">
        <v>345</v>
      </c>
      <c r="B317" s="4" t="s">
        <v>62</v>
      </c>
      <c r="C317" s="4" t="s">
        <v>62</v>
      </c>
      <c r="D317" s="4" t="s">
        <v>346</v>
      </c>
      <c r="E317" s="4"/>
      <c r="F317" s="29">
        <f>F318</f>
        <v>56110</v>
      </c>
      <c r="G317" s="29"/>
      <c r="H317" s="29">
        <f>H318</f>
        <v>61180</v>
      </c>
      <c r="I317" s="29"/>
    </row>
    <row r="318" spans="1:9" ht="31.5">
      <c r="A318" s="3" t="s">
        <v>137</v>
      </c>
      <c r="B318" s="4" t="s">
        <v>62</v>
      </c>
      <c r="C318" s="4" t="s">
        <v>62</v>
      </c>
      <c r="D318" s="4" t="s">
        <v>347</v>
      </c>
      <c r="E318" s="4"/>
      <c r="F318" s="29">
        <f>F319</f>
        <v>56110</v>
      </c>
      <c r="G318" s="29"/>
      <c r="H318" s="29">
        <f>H319</f>
        <v>61180</v>
      </c>
      <c r="I318" s="29"/>
    </row>
    <row r="319" spans="1:9" ht="63">
      <c r="A319" s="3" t="s">
        <v>141</v>
      </c>
      <c r="B319" s="4" t="s">
        <v>62</v>
      </c>
      <c r="C319" s="4" t="s">
        <v>62</v>
      </c>
      <c r="D319" s="4" t="s">
        <v>347</v>
      </c>
      <c r="E319" s="4" t="s">
        <v>241</v>
      </c>
      <c r="F319" s="29">
        <f>'прил 7_1'!G510</f>
        <v>56110</v>
      </c>
      <c r="G319" s="29"/>
      <c r="H319" s="29">
        <f>'прил 7_1'!I510</f>
        <v>61180</v>
      </c>
      <c r="I319" s="29"/>
    </row>
    <row r="320" spans="1:9" ht="63">
      <c r="A320" s="3" t="s">
        <v>291</v>
      </c>
      <c r="B320" s="4" t="s">
        <v>62</v>
      </c>
      <c r="C320" s="4" t="s">
        <v>62</v>
      </c>
      <c r="D320" s="4" t="s">
        <v>292</v>
      </c>
      <c r="E320" s="4"/>
      <c r="F320" s="29">
        <f>F321+F323</f>
        <v>33200</v>
      </c>
      <c r="G320" s="29"/>
      <c r="H320" s="29">
        <f>H321+H323</f>
        <v>33200</v>
      </c>
      <c r="I320" s="29"/>
    </row>
    <row r="321" spans="1:9" ht="47.25">
      <c r="A321" s="3" t="s">
        <v>34</v>
      </c>
      <c r="B321" s="4" t="s">
        <v>62</v>
      </c>
      <c r="C321" s="4" t="s">
        <v>62</v>
      </c>
      <c r="D321" s="4" t="s">
        <v>293</v>
      </c>
      <c r="E321" s="4"/>
      <c r="F321" s="29">
        <f>F322</f>
        <v>0</v>
      </c>
      <c r="G321" s="29"/>
      <c r="H321" s="29">
        <f>H322</f>
        <v>0</v>
      </c>
      <c r="I321" s="29"/>
    </row>
    <row r="322" spans="1:9" ht="63">
      <c r="A322" s="3" t="s">
        <v>141</v>
      </c>
      <c r="B322" s="4" t="s">
        <v>62</v>
      </c>
      <c r="C322" s="4" t="s">
        <v>62</v>
      </c>
      <c r="D322" s="4" t="s">
        <v>293</v>
      </c>
      <c r="E322" s="4" t="s">
        <v>241</v>
      </c>
      <c r="F322" s="29">
        <f>'прил 7_1'!G513</f>
        <v>0</v>
      </c>
      <c r="G322" s="29"/>
      <c r="H322" s="29">
        <f>'прил 7_1'!I513</f>
        <v>0</v>
      </c>
      <c r="I322" s="29"/>
    </row>
    <row r="323" spans="1:9" ht="31.5">
      <c r="A323" s="3" t="s">
        <v>137</v>
      </c>
      <c r="B323" s="4" t="s">
        <v>62</v>
      </c>
      <c r="C323" s="4" t="s">
        <v>62</v>
      </c>
      <c r="D323" s="4" t="s">
        <v>294</v>
      </c>
      <c r="E323" s="4"/>
      <c r="F323" s="29">
        <f>F324</f>
        <v>33200</v>
      </c>
      <c r="G323" s="29"/>
      <c r="H323" s="29">
        <f>H324</f>
        <v>33200</v>
      </c>
      <c r="I323" s="29"/>
    </row>
    <row r="324" spans="1:9" ht="63">
      <c r="A324" s="3" t="s">
        <v>141</v>
      </c>
      <c r="B324" s="4" t="s">
        <v>62</v>
      </c>
      <c r="C324" s="4" t="s">
        <v>62</v>
      </c>
      <c r="D324" s="4" t="s">
        <v>294</v>
      </c>
      <c r="E324" s="4" t="s">
        <v>241</v>
      </c>
      <c r="F324" s="29">
        <f>'прил 7_1'!G515</f>
        <v>33200</v>
      </c>
      <c r="G324" s="29"/>
      <c r="H324" s="29">
        <f>'прил 7_1'!I515</f>
        <v>33200</v>
      </c>
      <c r="I324" s="29"/>
    </row>
    <row r="325" spans="1:9" ht="31.5">
      <c r="A325" s="13" t="s">
        <v>83</v>
      </c>
      <c r="B325" s="5" t="s">
        <v>62</v>
      </c>
      <c r="C325" s="5" t="s">
        <v>65</v>
      </c>
      <c r="D325" s="23"/>
      <c r="E325" s="23"/>
      <c r="F325" s="28">
        <f>F326+F352+F348+F356</f>
        <v>89015503</v>
      </c>
      <c r="G325" s="28">
        <f>G326+G352</f>
        <v>16322800</v>
      </c>
      <c r="H325" s="28">
        <f>H326+H352+H348+H356</f>
        <v>104154958</v>
      </c>
      <c r="I325" s="28">
        <f>I326+I352</f>
        <v>16466200</v>
      </c>
    </row>
    <row r="326" spans="1:9" ht="47.25">
      <c r="A326" s="3" t="s">
        <v>142</v>
      </c>
      <c r="B326" s="4" t="s">
        <v>62</v>
      </c>
      <c r="C326" s="4" t="s">
        <v>65</v>
      </c>
      <c r="D326" s="4" t="s">
        <v>143</v>
      </c>
      <c r="E326" s="4"/>
      <c r="F326" s="29">
        <f>F336+F327+F330+F333+F343</f>
        <v>86763441</v>
      </c>
      <c r="G326" s="29">
        <f>G336+G327+G330+G333+G343</f>
        <v>16322800</v>
      </c>
      <c r="H326" s="29">
        <f>H336+H327+H330+H333+H343</f>
        <v>93287633</v>
      </c>
      <c r="I326" s="29">
        <f>I336+I327+I330+I333+I343</f>
        <v>16466200</v>
      </c>
    </row>
    <row r="327" spans="1:9" ht="63">
      <c r="A327" s="3" t="s">
        <v>161</v>
      </c>
      <c r="B327" s="4" t="s">
        <v>62</v>
      </c>
      <c r="C327" s="4" t="s">
        <v>65</v>
      </c>
      <c r="D327" s="4" t="s">
        <v>162</v>
      </c>
      <c r="E327" s="4"/>
      <c r="F327" s="29">
        <f>F328</f>
        <v>8256676</v>
      </c>
      <c r="G327" s="29"/>
      <c r="H327" s="29">
        <f>H328</f>
        <v>8497117</v>
      </c>
      <c r="I327" s="29"/>
    </row>
    <row r="328" spans="1:9" ht="110.25">
      <c r="A328" s="3" t="s">
        <v>13</v>
      </c>
      <c r="B328" s="4" t="s">
        <v>62</v>
      </c>
      <c r="C328" s="4" t="s">
        <v>65</v>
      </c>
      <c r="D328" s="4" t="s">
        <v>15</v>
      </c>
      <c r="E328" s="4"/>
      <c r="F328" s="29">
        <f>F329</f>
        <v>8256676</v>
      </c>
      <c r="G328" s="29"/>
      <c r="H328" s="29">
        <f>H329</f>
        <v>8497117</v>
      </c>
      <c r="I328" s="29"/>
    </row>
    <row r="329" spans="1:9" ht="63">
      <c r="A329" s="3" t="s">
        <v>141</v>
      </c>
      <c r="B329" s="4" t="s">
        <v>62</v>
      </c>
      <c r="C329" s="4" t="s">
        <v>65</v>
      </c>
      <c r="D329" s="4" t="s">
        <v>15</v>
      </c>
      <c r="E329" s="4" t="s">
        <v>241</v>
      </c>
      <c r="F329" s="29">
        <f>'прил 7_1'!G389</f>
        <v>8256676</v>
      </c>
      <c r="G329" s="29"/>
      <c r="H329" s="29">
        <f>'прил 7_1'!I389</f>
        <v>8497117</v>
      </c>
      <c r="I329" s="29"/>
    </row>
    <row r="330" spans="1:9" ht="78.75">
      <c r="A330" s="3" t="s">
        <v>18</v>
      </c>
      <c r="B330" s="4" t="s">
        <v>62</v>
      </c>
      <c r="C330" s="4" t="s">
        <v>65</v>
      </c>
      <c r="D330" s="4" t="s">
        <v>19</v>
      </c>
      <c r="E330" s="4"/>
      <c r="F330" s="29">
        <f>F331</f>
        <v>24597885</v>
      </c>
      <c r="G330" s="29"/>
      <c r="H330" s="29">
        <f>H331</f>
        <v>25390023</v>
      </c>
      <c r="I330" s="29"/>
    </row>
    <row r="331" spans="1:9" ht="110.25">
      <c r="A331" s="3" t="s">
        <v>13</v>
      </c>
      <c r="B331" s="4" t="s">
        <v>62</v>
      </c>
      <c r="C331" s="4" t="s">
        <v>65</v>
      </c>
      <c r="D331" s="4" t="s">
        <v>20</v>
      </c>
      <c r="E331" s="4"/>
      <c r="F331" s="29">
        <f>F332</f>
        <v>24597885</v>
      </c>
      <c r="G331" s="29"/>
      <c r="H331" s="29">
        <f>H332</f>
        <v>25390023</v>
      </c>
      <c r="I331" s="29"/>
    </row>
    <row r="332" spans="1:9" ht="63">
      <c r="A332" s="3" t="s">
        <v>141</v>
      </c>
      <c r="B332" s="4" t="s">
        <v>62</v>
      </c>
      <c r="C332" s="4" t="s">
        <v>65</v>
      </c>
      <c r="D332" s="4" t="s">
        <v>20</v>
      </c>
      <c r="E332" s="4" t="s">
        <v>241</v>
      </c>
      <c r="F332" s="29">
        <f>'прил 7_1'!G392</f>
        <v>24597885</v>
      </c>
      <c r="G332" s="29"/>
      <c r="H332" s="29">
        <f>'прил 7_1'!I392</f>
        <v>25390023</v>
      </c>
      <c r="I332" s="29"/>
    </row>
    <row r="333" spans="1:9" ht="78.75">
      <c r="A333" s="3" t="s">
        <v>21</v>
      </c>
      <c r="B333" s="4" t="s">
        <v>62</v>
      </c>
      <c r="C333" s="4" t="s">
        <v>65</v>
      </c>
      <c r="D333" s="4" t="s">
        <v>22</v>
      </c>
      <c r="E333" s="4"/>
      <c r="F333" s="29">
        <f>F334</f>
        <v>29376503</v>
      </c>
      <c r="G333" s="29"/>
      <c r="H333" s="29">
        <f>H334</f>
        <v>30394371</v>
      </c>
      <c r="I333" s="29"/>
    </row>
    <row r="334" spans="1:9" ht="110.25">
      <c r="A334" s="3" t="s">
        <v>13</v>
      </c>
      <c r="B334" s="4" t="s">
        <v>62</v>
      </c>
      <c r="C334" s="4" t="s">
        <v>65</v>
      </c>
      <c r="D334" s="4" t="s">
        <v>23</v>
      </c>
      <c r="E334" s="4"/>
      <c r="F334" s="29">
        <f>F335</f>
        <v>29376503</v>
      </c>
      <c r="G334" s="29"/>
      <c r="H334" s="29">
        <f>H335</f>
        <v>30394371</v>
      </c>
      <c r="I334" s="29"/>
    </row>
    <row r="335" spans="1:9" ht="63">
      <c r="A335" s="3" t="s">
        <v>141</v>
      </c>
      <c r="B335" s="4" t="s">
        <v>62</v>
      </c>
      <c r="C335" s="4" t="s">
        <v>65</v>
      </c>
      <c r="D335" s="4" t="s">
        <v>23</v>
      </c>
      <c r="E335" s="4" t="s">
        <v>241</v>
      </c>
      <c r="F335" s="29">
        <f>'прил 7_1'!G395</f>
        <v>29376503</v>
      </c>
      <c r="G335" s="29"/>
      <c r="H335" s="29">
        <f>'прил 7_1'!I395</f>
        <v>30394371</v>
      </c>
      <c r="I335" s="29"/>
    </row>
    <row r="336" spans="1:9" ht="31.5">
      <c r="A336" s="3" t="s">
        <v>144</v>
      </c>
      <c r="B336" s="4" t="s">
        <v>62</v>
      </c>
      <c r="C336" s="4" t="s">
        <v>65</v>
      </c>
      <c r="D336" s="4" t="s">
        <v>146</v>
      </c>
      <c r="E336" s="4"/>
      <c r="F336" s="29">
        <f>F339+F341+F337</f>
        <v>24532377</v>
      </c>
      <c r="G336" s="29">
        <f>G339+G341</f>
        <v>16322800</v>
      </c>
      <c r="H336" s="29">
        <f>H339+H341+H337</f>
        <v>24823813</v>
      </c>
      <c r="I336" s="29">
        <f>I339+I341</f>
        <v>16466200</v>
      </c>
    </row>
    <row r="337" spans="1:9" ht="110.25">
      <c r="A337" s="3" t="s">
        <v>13</v>
      </c>
      <c r="B337" s="4" t="s">
        <v>62</v>
      </c>
      <c r="C337" s="4" t="s">
        <v>65</v>
      </c>
      <c r="D337" s="4" t="s">
        <v>24</v>
      </c>
      <c r="E337" s="4"/>
      <c r="F337" s="29">
        <f>F338</f>
        <v>8209577</v>
      </c>
      <c r="G337" s="29"/>
      <c r="H337" s="29">
        <f>H338</f>
        <v>8357613</v>
      </c>
      <c r="I337" s="29"/>
    </row>
    <row r="338" spans="1:9" ht="63">
      <c r="A338" s="3" t="s">
        <v>141</v>
      </c>
      <c r="B338" s="4" t="s">
        <v>62</v>
      </c>
      <c r="C338" s="4" t="s">
        <v>65</v>
      </c>
      <c r="D338" s="4" t="s">
        <v>24</v>
      </c>
      <c r="E338" s="4" t="s">
        <v>241</v>
      </c>
      <c r="F338" s="29">
        <f>'прил 7_1'!G398</f>
        <v>8209577</v>
      </c>
      <c r="G338" s="29"/>
      <c r="H338" s="29">
        <f>'прил 7_1'!I398</f>
        <v>8357613</v>
      </c>
      <c r="I338" s="29"/>
    </row>
    <row r="339" spans="1:9" ht="126">
      <c r="A339" s="3" t="s">
        <v>392</v>
      </c>
      <c r="B339" s="4" t="s">
        <v>62</v>
      </c>
      <c r="C339" s="4" t="s">
        <v>65</v>
      </c>
      <c r="D339" s="4" t="s">
        <v>145</v>
      </c>
      <c r="E339" s="4"/>
      <c r="F339" s="29">
        <f>F340</f>
        <v>917100</v>
      </c>
      <c r="G339" s="29">
        <f>G340</f>
        <v>917100</v>
      </c>
      <c r="H339" s="29">
        <f>H340</f>
        <v>914800</v>
      </c>
      <c r="I339" s="29">
        <f>I340</f>
        <v>914800</v>
      </c>
    </row>
    <row r="340" spans="1:9" ht="63">
      <c r="A340" s="3" t="s">
        <v>141</v>
      </c>
      <c r="B340" s="4" t="s">
        <v>62</v>
      </c>
      <c r="C340" s="4" t="s">
        <v>65</v>
      </c>
      <c r="D340" s="4" t="s">
        <v>145</v>
      </c>
      <c r="E340" s="4" t="s">
        <v>241</v>
      </c>
      <c r="F340" s="29">
        <f>'прил 7_1'!G400</f>
        <v>917100</v>
      </c>
      <c r="G340" s="29">
        <f>F340</f>
        <v>917100</v>
      </c>
      <c r="H340" s="29">
        <f>'прил 7_1'!I400</f>
        <v>914800</v>
      </c>
      <c r="I340" s="29">
        <f>H340</f>
        <v>914800</v>
      </c>
    </row>
    <row r="341" spans="1:9" ht="47.25">
      <c r="A341" s="3" t="s">
        <v>98</v>
      </c>
      <c r="B341" s="4" t="s">
        <v>62</v>
      </c>
      <c r="C341" s="4" t="s">
        <v>65</v>
      </c>
      <c r="D341" s="4" t="s">
        <v>171</v>
      </c>
      <c r="E341" s="4"/>
      <c r="F341" s="29">
        <f>F342</f>
        <v>15405700</v>
      </c>
      <c r="G341" s="29">
        <f>G342</f>
        <v>15405700</v>
      </c>
      <c r="H341" s="29">
        <f>H342</f>
        <v>15551400</v>
      </c>
      <c r="I341" s="29">
        <f>I342</f>
        <v>15551400</v>
      </c>
    </row>
    <row r="342" spans="1:9" ht="63">
      <c r="A342" s="3" t="s">
        <v>141</v>
      </c>
      <c r="B342" s="4" t="s">
        <v>62</v>
      </c>
      <c r="C342" s="4" t="s">
        <v>65</v>
      </c>
      <c r="D342" s="4" t="s">
        <v>171</v>
      </c>
      <c r="E342" s="4" t="s">
        <v>241</v>
      </c>
      <c r="F342" s="29">
        <f>'прил 7_1'!G402</f>
        <v>15405700</v>
      </c>
      <c r="G342" s="29">
        <f>F342</f>
        <v>15405700</v>
      </c>
      <c r="H342" s="29">
        <f>'прил 7_1'!I402</f>
        <v>15551400</v>
      </c>
      <c r="I342" s="29">
        <f>H342</f>
        <v>15551400</v>
      </c>
    </row>
    <row r="343" spans="1:9" ht="63">
      <c r="A343" s="3" t="s">
        <v>275</v>
      </c>
      <c r="B343" s="4" t="s">
        <v>62</v>
      </c>
      <c r="C343" s="4" t="s">
        <v>65</v>
      </c>
      <c r="D343" s="4" t="s">
        <v>276</v>
      </c>
      <c r="E343" s="4"/>
      <c r="F343" s="29">
        <f>F344+F346</f>
        <v>0</v>
      </c>
      <c r="G343" s="29"/>
      <c r="H343" s="29">
        <f>H344+H346</f>
        <v>4182309</v>
      </c>
      <c r="I343" s="29"/>
    </row>
    <row r="344" spans="1:9" ht="47.25">
      <c r="A344" s="3" t="s">
        <v>34</v>
      </c>
      <c r="B344" s="4" t="s">
        <v>62</v>
      </c>
      <c r="C344" s="4" t="s">
        <v>65</v>
      </c>
      <c r="D344" s="4" t="s">
        <v>399</v>
      </c>
      <c r="E344" s="4"/>
      <c r="F344" s="29">
        <f>F345</f>
        <v>0</v>
      </c>
      <c r="G344" s="29"/>
      <c r="H344" s="29">
        <f>H345</f>
        <v>1000000</v>
      </c>
      <c r="I344" s="29"/>
    </row>
    <row r="345" spans="1:9" ht="63">
      <c r="A345" s="3" t="s">
        <v>141</v>
      </c>
      <c r="B345" s="4" t="s">
        <v>62</v>
      </c>
      <c r="C345" s="4" t="s">
        <v>65</v>
      </c>
      <c r="D345" s="4" t="s">
        <v>399</v>
      </c>
      <c r="E345" s="4" t="s">
        <v>241</v>
      </c>
      <c r="F345" s="29">
        <f>'прил 7_1'!G405</f>
        <v>0</v>
      </c>
      <c r="G345" s="29"/>
      <c r="H345" s="29">
        <f>'прил 7_1'!I405</f>
        <v>1000000</v>
      </c>
      <c r="I345" s="29"/>
    </row>
    <row r="346" spans="1:9" ht="31.5">
      <c r="A346" s="3" t="s">
        <v>137</v>
      </c>
      <c r="B346" s="4" t="s">
        <v>62</v>
      </c>
      <c r="C346" s="4" t="s">
        <v>65</v>
      </c>
      <c r="D346" s="4" t="s">
        <v>400</v>
      </c>
      <c r="E346" s="4"/>
      <c r="F346" s="29">
        <f>F347</f>
        <v>0</v>
      </c>
      <c r="G346" s="29"/>
      <c r="H346" s="29">
        <f>H347</f>
        <v>3182309</v>
      </c>
      <c r="I346" s="29"/>
    </row>
    <row r="347" spans="1:9" ht="63">
      <c r="A347" s="3" t="s">
        <v>141</v>
      </c>
      <c r="B347" s="4" t="s">
        <v>62</v>
      </c>
      <c r="C347" s="4" t="s">
        <v>65</v>
      </c>
      <c r="D347" s="4" t="s">
        <v>400</v>
      </c>
      <c r="E347" s="4" t="s">
        <v>241</v>
      </c>
      <c r="F347" s="29">
        <f>'прил 7_1'!G407</f>
        <v>0</v>
      </c>
      <c r="G347" s="29"/>
      <c r="H347" s="29">
        <f>'прил 7_1'!I407</f>
        <v>3182309</v>
      </c>
      <c r="I347" s="29"/>
    </row>
    <row r="348" spans="1:9" ht="78.75">
      <c r="A348" s="3" t="s">
        <v>155</v>
      </c>
      <c r="B348" s="4" t="s">
        <v>62</v>
      </c>
      <c r="C348" s="4" t="s">
        <v>65</v>
      </c>
      <c r="D348" s="4" t="s">
        <v>156</v>
      </c>
      <c r="E348" s="4"/>
      <c r="F348" s="29">
        <f>F349</f>
        <v>58662</v>
      </c>
      <c r="G348" s="29"/>
      <c r="H348" s="29">
        <f>H349</f>
        <v>0</v>
      </c>
      <c r="I348" s="29"/>
    </row>
    <row r="349" spans="1:9" ht="15.75">
      <c r="A349" s="57" t="s">
        <v>379</v>
      </c>
      <c r="B349" s="4" t="s">
        <v>62</v>
      </c>
      <c r="C349" s="4" t="s">
        <v>65</v>
      </c>
      <c r="D349" s="4" t="s">
        <v>380</v>
      </c>
      <c r="E349" s="4"/>
      <c r="F349" s="29">
        <f>F350</f>
        <v>58662</v>
      </c>
      <c r="G349" s="29"/>
      <c r="H349" s="29">
        <f>H350</f>
        <v>0</v>
      </c>
      <c r="I349" s="29"/>
    </row>
    <row r="350" spans="1:9" ht="31.5">
      <c r="A350" s="3" t="s">
        <v>137</v>
      </c>
      <c r="B350" s="4" t="s">
        <v>62</v>
      </c>
      <c r="C350" s="4" t="s">
        <v>65</v>
      </c>
      <c r="D350" s="4" t="s">
        <v>381</v>
      </c>
      <c r="E350" s="4"/>
      <c r="F350" s="29">
        <f>F351</f>
        <v>58662</v>
      </c>
      <c r="G350" s="29"/>
      <c r="H350" s="29">
        <f>H351</f>
        <v>0</v>
      </c>
      <c r="I350" s="29"/>
    </row>
    <row r="351" spans="1:9" ht="63">
      <c r="A351" s="3" t="s">
        <v>141</v>
      </c>
      <c r="B351" s="4" t="s">
        <v>62</v>
      </c>
      <c r="C351" s="4" t="s">
        <v>65</v>
      </c>
      <c r="D351" s="4" t="s">
        <v>381</v>
      </c>
      <c r="E351" s="4" t="s">
        <v>241</v>
      </c>
      <c r="F351" s="29">
        <f>'прил 7_1'!G411</f>
        <v>58662</v>
      </c>
      <c r="G351" s="29"/>
      <c r="H351" s="29">
        <f>'прил 7_1'!I411</f>
        <v>0</v>
      </c>
      <c r="I351" s="29"/>
    </row>
    <row r="352" spans="1:9" ht="78.75">
      <c r="A352" s="3" t="s">
        <v>339</v>
      </c>
      <c r="B352" s="4" t="s">
        <v>62</v>
      </c>
      <c r="C352" s="4" t="s">
        <v>65</v>
      </c>
      <c r="D352" s="4" t="s">
        <v>340</v>
      </c>
      <c r="E352" s="4"/>
      <c r="F352" s="29">
        <f>F353</f>
        <v>180200</v>
      </c>
      <c r="G352" s="29"/>
      <c r="H352" s="29">
        <f>H353</f>
        <v>180200</v>
      </c>
      <c r="I352" s="29"/>
    </row>
    <row r="353" spans="1:9" ht="78.75">
      <c r="A353" s="3" t="s">
        <v>345</v>
      </c>
      <c r="B353" s="4" t="s">
        <v>62</v>
      </c>
      <c r="C353" s="4" t="s">
        <v>65</v>
      </c>
      <c r="D353" s="4" t="s">
        <v>346</v>
      </c>
      <c r="E353" s="4"/>
      <c r="F353" s="29">
        <f>F354</f>
        <v>180200</v>
      </c>
      <c r="G353" s="29"/>
      <c r="H353" s="29">
        <f>H354</f>
        <v>180200</v>
      </c>
      <c r="I353" s="29"/>
    </row>
    <row r="354" spans="1:9" ht="31.5">
      <c r="A354" s="3" t="s">
        <v>137</v>
      </c>
      <c r="B354" s="4" t="s">
        <v>62</v>
      </c>
      <c r="C354" s="4" t="s">
        <v>65</v>
      </c>
      <c r="D354" s="4" t="s">
        <v>347</v>
      </c>
      <c r="E354" s="4"/>
      <c r="F354" s="29">
        <f>F355</f>
        <v>180200</v>
      </c>
      <c r="G354" s="29"/>
      <c r="H354" s="29">
        <f>H355</f>
        <v>180200</v>
      </c>
      <c r="I354" s="29"/>
    </row>
    <row r="355" spans="1:9" ht="63">
      <c r="A355" s="3" t="s">
        <v>141</v>
      </c>
      <c r="B355" s="4" t="s">
        <v>62</v>
      </c>
      <c r="C355" s="4" t="s">
        <v>65</v>
      </c>
      <c r="D355" s="4" t="s">
        <v>347</v>
      </c>
      <c r="E355" s="4" t="s">
        <v>241</v>
      </c>
      <c r="F355" s="29">
        <f>'прил 7_1'!G415</f>
        <v>180200</v>
      </c>
      <c r="G355" s="29"/>
      <c r="H355" s="29">
        <f>'прил 7_1'!I415</f>
        <v>180200</v>
      </c>
      <c r="I355" s="29"/>
    </row>
    <row r="356" spans="1:9" ht="63">
      <c r="A356" s="3" t="s">
        <v>291</v>
      </c>
      <c r="B356" s="4" t="s">
        <v>62</v>
      </c>
      <c r="C356" s="4" t="s">
        <v>65</v>
      </c>
      <c r="D356" s="4" t="s">
        <v>292</v>
      </c>
      <c r="E356" s="4"/>
      <c r="F356" s="29">
        <f>F357+F359</f>
        <v>2013200</v>
      </c>
      <c r="G356" s="29"/>
      <c r="H356" s="29">
        <f>H357+H359</f>
        <v>10687125</v>
      </c>
      <c r="I356" s="29"/>
    </row>
    <row r="357" spans="1:9" ht="47.25">
      <c r="A357" s="3" t="s">
        <v>34</v>
      </c>
      <c r="B357" s="4" t="s">
        <v>62</v>
      </c>
      <c r="C357" s="4" t="s">
        <v>65</v>
      </c>
      <c r="D357" s="4" t="s">
        <v>293</v>
      </c>
      <c r="E357" s="4"/>
      <c r="F357" s="29">
        <f>F358</f>
        <v>784500</v>
      </c>
      <c r="G357" s="29"/>
      <c r="H357" s="29">
        <f>H358</f>
        <v>2946950</v>
      </c>
      <c r="I357" s="29"/>
    </row>
    <row r="358" spans="1:9" ht="63">
      <c r="A358" s="3" t="s">
        <v>141</v>
      </c>
      <c r="B358" s="4" t="s">
        <v>62</v>
      </c>
      <c r="C358" s="4" t="s">
        <v>65</v>
      </c>
      <c r="D358" s="4" t="s">
        <v>293</v>
      </c>
      <c r="E358" s="4" t="s">
        <v>241</v>
      </c>
      <c r="F358" s="29">
        <f>'прил 7_1'!G418</f>
        <v>784500</v>
      </c>
      <c r="G358" s="29"/>
      <c r="H358" s="29">
        <f>'прил 7_1'!I418</f>
        <v>2946950</v>
      </c>
      <c r="I358" s="29"/>
    </row>
    <row r="359" spans="1:9" ht="31.5">
      <c r="A359" s="3" t="s">
        <v>137</v>
      </c>
      <c r="B359" s="4" t="s">
        <v>62</v>
      </c>
      <c r="C359" s="4" t="s">
        <v>65</v>
      </c>
      <c r="D359" s="4" t="s">
        <v>294</v>
      </c>
      <c r="E359" s="4"/>
      <c r="F359" s="29">
        <f>F360</f>
        <v>1228700</v>
      </c>
      <c r="G359" s="29"/>
      <c r="H359" s="29">
        <f>H360</f>
        <v>7740175</v>
      </c>
      <c r="I359" s="29"/>
    </row>
    <row r="360" spans="1:9" ht="63">
      <c r="A360" s="3" t="s">
        <v>141</v>
      </c>
      <c r="B360" s="4" t="s">
        <v>62</v>
      </c>
      <c r="C360" s="4" t="s">
        <v>65</v>
      </c>
      <c r="D360" s="4" t="s">
        <v>294</v>
      </c>
      <c r="E360" s="4" t="s">
        <v>241</v>
      </c>
      <c r="F360" s="29">
        <f>'прил 7_1'!G420</f>
        <v>1228700</v>
      </c>
      <c r="G360" s="29"/>
      <c r="H360" s="29">
        <f>'прил 7_1'!I420</f>
        <v>7740175</v>
      </c>
      <c r="I360" s="29"/>
    </row>
    <row r="361" spans="1:9" ht="15.75">
      <c r="A361" s="13" t="s">
        <v>238</v>
      </c>
      <c r="B361" s="5" t="s">
        <v>63</v>
      </c>
      <c r="C361" s="5" t="s">
        <v>89</v>
      </c>
      <c r="D361" s="23"/>
      <c r="E361" s="23"/>
      <c r="F361" s="28">
        <f>F362</f>
        <v>157922302</v>
      </c>
      <c r="G361" s="28">
        <f>G362</f>
        <v>863478</v>
      </c>
      <c r="H361" s="28">
        <f>H362</f>
        <v>162843367</v>
      </c>
      <c r="I361" s="28">
        <f>I362</f>
        <v>898017</v>
      </c>
    </row>
    <row r="362" spans="1:9" ht="15.75">
      <c r="A362" s="1" t="s">
        <v>84</v>
      </c>
      <c r="B362" s="2" t="s">
        <v>63</v>
      </c>
      <c r="C362" s="2" t="s">
        <v>59</v>
      </c>
      <c r="D362" s="4"/>
      <c r="E362" s="4"/>
      <c r="F362" s="33">
        <f>F372+F363+F395+F368+F399</f>
        <v>157922302</v>
      </c>
      <c r="G362" s="33">
        <f>G372</f>
        <v>863478</v>
      </c>
      <c r="H362" s="33">
        <f>H372+H363+H395+H368+H399</f>
        <v>162843367</v>
      </c>
      <c r="I362" s="33">
        <f>I372</f>
        <v>898017</v>
      </c>
    </row>
    <row r="363" spans="1:9" ht="78.75">
      <c r="A363" s="3" t="s">
        <v>135</v>
      </c>
      <c r="B363" s="4" t="s">
        <v>63</v>
      </c>
      <c r="C363" s="4" t="s">
        <v>59</v>
      </c>
      <c r="D363" s="4" t="s">
        <v>136</v>
      </c>
      <c r="E363" s="4"/>
      <c r="F363" s="29">
        <f>F364+F366</f>
        <v>810000</v>
      </c>
      <c r="G363" s="29"/>
      <c r="H363" s="29">
        <f>H364+H366</f>
        <v>2750000</v>
      </c>
      <c r="I363" s="29"/>
    </row>
    <row r="364" spans="1:9" ht="47.25">
      <c r="A364" s="3" t="s">
        <v>34</v>
      </c>
      <c r="B364" s="4" t="s">
        <v>63</v>
      </c>
      <c r="C364" s="4" t="s">
        <v>59</v>
      </c>
      <c r="D364" s="4" t="s">
        <v>332</v>
      </c>
      <c r="E364" s="4"/>
      <c r="F364" s="29">
        <f>F365</f>
        <v>810000</v>
      </c>
      <c r="G364" s="29"/>
      <c r="H364" s="29">
        <f>H365</f>
        <v>2050000</v>
      </c>
      <c r="I364" s="29"/>
    </row>
    <row r="365" spans="1:9" ht="63">
      <c r="A365" s="3" t="s">
        <v>141</v>
      </c>
      <c r="B365" s="4" t="s">
        <v>63</v>
      </c>
      <c r="C365" s="4" t="s">
        <v>59</v>
      </c>
      <c r="D365" s="4" t="s">
        <v>332</v>
      </c>
      <c r="E365" s="4" t="s">
        <v>241</v>
      </c>
      <c r="F365" s="29">
        <f>'прил 7_1'!G520</f>
        <v>810000</v>
      </c>
      <c r="G365" s="29"/>
      <c r="H365" s="29">
        <f>'прил 7_1'!I520</f>
        <v>2050000</v>
      </c>
      <c r="I365" s="29"/>
    </row>
    <row r="366" spans="1:9" ht="31.5">
      <c r="A366" s="3" t="s">
        <v>137</v>
      </c>
      <c r="B366" s="4" t="s">
        <v>63</v>
      </c>
      <c r="C366" s="4" t="s">
        <v>59</v>
      </c>
      <c r="D366" s="4" t="s">
        <v>138</v>
      </c>
      <c r="E366" s="4"/>
      <c r="F366" s="29">
        <f>F367</f>
        <v>0</v>
      </c>
      <c r="G366" s="29"/>
      <c r="H366" s="29">
        <f>H367</f>
        <v>700000</v>
      </c>
      <c r="I366" s="29"/>
    </row>
    <row r="367" spans="1:9" ht="63">
      <c r="A367" s="3" t="s">
        <v>141</v>
      </c>
      <c r="B367" s="4" t="s">
        <v>63</v>
      </c>
      <c r="C367" s="4" t="s">
        <v>59</v>
      </c>
      <c r="D367" s="4" t="s">
        <v>138</v>
      </c>
      <c r="E367" s="4" t="s">
        <v>241</v>
      </c>
      <c r="F367" s="29">
        <f>'прил 7_1'!G522</f>
        <v>0</v>
      </c>
      <c r="G367" s="29"/>
      <c r="H367" s="29">
        <f>'прил 7_1'!I522</f>
        <v>700000</v>
      </c>
      <c r="I367" s="29"/>
    </row>
    <row r="368" spans="1:9" ht="78.75" hidden="1">
      <c r="A368" s="3" t="s">
        <v>155</v>
      </c>
      <c r="B368" s="4" t="s">
        <v>63</v>
      </c>
      <c r="C368" s="4" t="s">
        <v>59</v>
      </c>
      <c r="D368" s="4" t="s">
        <v>156</v>
      </c>
      <c r="E368" s="4"/>
      <c r="F368" s="29">
        <f>F369</f>
        <v>0</v>
      </c>
      <c r="G368" s="29"/>
      <c r="H368" s="29">
        <f>H369</f>
        <v>0</v>
      </c>
      <c r="I368" s="29"/>
    </row>
    <row r="369" spans="1:9" ht="15.75" hidden="1">
      <c r="A369" s="57" t="s">
        <v>379</v>
      </c>
      <c r="B369" s="4" t="s">
        <v>63</v>
      </c>
      <c r="C369" s="4" t="s">
        <v>59</v>
      </c>
      <c r="D369" s="4" t="s">
        <v>380</v>
      </c>
      <c r="E369" s="4"/>
      <c r="F369" s="29">
        <f>F370</f>
        <v>0</v>
      </c>
      <c r="G369" s="29"/>
      <c r="H369" s="29">
        <f>H370</f>
        <v>0</v>
      </c>
      <c r="I369" s="29"/>
    </row>
    <row r="370" spans="1:9" ht="31.5" hidden="1">
      <c r="A370" s="3" t="s">
        <v>137</v>
      </c>
      <c r="B370" s="4" t="s">
        <v>63</v>
      </c>
      <c r="C370" s="4" t="s">
        <v>59</v>
      </c>
      <c r="D370" s="4" t="s">
        <v>381</v>
      </c>
      <c r="E370" s="4"/>
      <c r="F370" s="29">
        <f>F371</f>
        <v>0</v>
      </c>
      <c r="G370" s="29"/>
      <c r="H370" s="29">
        <f>H371</f>
        <v>0</v>
      </c>
      <c r="I370" s="29"/>
    </row>
    <row r="371" spans="1:9" ht="63" hidden="1">
      <c r="A371" s="3" t="s">
        <v>141</v>
      </c>
      <c r="B371" s="4" t="s">
        <v>63</v>
      </c>
      <c r="C371" s="4" t="s">
        <v>59</v>
      </c>
      <c r="D371" s="4" t="s">
        <v>381</v>
      </c>
      <c r="E371" s="4" t="s">
        <v>241</v>
      </c>
      <c r="F371" s="29">
        <f>'прил 7_1'!G526</f>
        <v>0</v>
      </c>
      <c r="G371" s="29"/>
      <c r="H371" s="29">
        <f>'прил 7_1'!I526</f>
        <v>0</v>
      </c>
      <c r="I371" s="29"/>
    </row>
    <row r="372" spans="1:9" ht="78.75">
      <c r="A372" s="3" t="s">
        <v>269</v>
      </c>
      <c r="B372" s="4" t="s">
        <v>63</v>
      </c>
      <c r="C372" s="4" t="s">
        <v>59</v>
      </c>
      <c r="D372" s="4" t="s">
        <v>270</v>
      </c>
      <c r="E372" s="4"/>
      <c r="F372" s="29">
        <f>F380+F373+F387+F390</f>
        <v>156072812</v>
      </c>
      <c r="G372" s="29">
        <f>G380+G373</f>
        <v>863478</v>
      </c>
      <c r="H372" s="29">
        <f>H380+H373+H387+H390</f>
        <v>159036407</v>
      </c>
      <c r="I372" s="29">
        <f>I380+I373</f>
        <v>898017</v>
      </c>
    </row>
    <row r="373" spans="1:9" ht="63">
      <c r="A373" s="3" t="s">
        <v>411</v>
      </c>
      <c r="B373" s="4" t="s">
        <v>63</v>
      </c>
      <c r="C373" s="4" t="s">
        <v>59</v>
      </c>
      <c r="D373" s="4" t="s">
        <v>412</v>
      </c>
      <c r="E373" s="4"/>
      <c r="F373" s="29">
        <f>F378+F376+F374</f>
        <v>94016126</v>
      </c>
      <c r="G373" s="29">
        <f>G378</f>
        <v>656522</v>
      </c>
      <c r="H373" s="29">
        <f>H378+H376+H374</f>
        <v>94989414</v>
      </c>
      <c r="I373" s="29">
        <f>I378</f>
        <v>676522</v>
      </c>
    </row>
    <row r="374" spans="1:9" ht="110.25">
      <c r="A374" s="3" t="s">
        <v>13</v>
      </c>
      <c r="B374" s="4" t="s">
        <v>63</v>
      </c>
      <c r="C374" s="4" t="s">
        <v>59</v>
      </c>
      <c r="D374" s="4" t="s">
        <v>357</v>
      </c>
      <c r="E374" s="4"/>
      <c r="F374" s="29">
        <f>F375</f>
        <v>91616604</v>
      </c>
      <c r="G374" s="29"/>
      <c r="H374" s="29">
        <f>H375</f>
        <v>94312892</v>
      </c>
      <c r="I374" s="29"/>
    </row>
    <row r="375" spans="1:9" ht="63">
      <c r="A375" s="3" t="s">
        <v>141</v>
      </c>
      <c r="B375" s="4" t="s">
        <v>63</v>
      </c>
      <c r="C375" s="4" t="s">
        <v>59</v>
      </c>
      <c r="D375" s="4" t="s">
        <v>357</v>
      </c>
      <c r="E375" s="4" t="s">
        <v>241</v>
      </c>
      <c r="F375" s="29">
        <f>'прил 7_1'!G530</f>
        <v>91616604</v>
      </c>
      <c r="G375" s="29"/>
      <c r="H375" s="29">
        <f>'прил 7_1'!I530</f>
        <v>94312892</v>
      </c>
      <c r="I375" s="29"/>
    </row>
    <row r="376" spans="1:9" ht="31.5">
      <c r="A376" s="3" t="s">
        <v>137</v>
      </c>
      <c r="B376" s="4" t="s">
        <v>63</v>
      </c>
      <c r="C376" s="4" t="s">
        <v>59</v>
      </c>
      <c r="D376" s="4" t="s">
        <v>356</v>
      </c>
      <c r="E376" s="4"/>
      <c r="F376" s="29">
        <f>F377</f>
        <v>1743000</v>
      </c>
      <c r="G376" s="29"/>
      <c r="H376" s="29">
        <f>H377</f>
        <v>0</v>
      </c>
      <c r="I376" s="29"/>
    </row>
    <row r="377" spans="1:9" ht="47.25">
      <c r="A377" s="3" t="s">
        <v>111</v>
      </c>
      <c r="B377" s="4" t="s">
        <v>63</v>
      </c>
      <c r="C377" s="4" t="s">
        <v>59</v>
      </c>
      <c r="D377" s="4" t="s">
        <v>356</v>
      </c>
      <c r="E377" s="4" t="s">
        <v>237</v>
      </c>
      <c r="F377" s="29">
        <f>'прил 7_1'!G532</f>
        <v>1743000</v>
      </c>
      <c r="G377" s="29"/>
      <c r="H377" s="29">
        <f>'прил 7_1'!I532</f>
        <v>0</v>
      </c>
      <c r="I377" s="29"/>
    </row>
    <row r="378" spans="1:9" ht="141.75">
      <c r="A378" s="3" t="s">
        <v>279</v>
      </c>
      <c r="B378" s="4" t="s">
        <v>63</v>
      </c>
      <c r="C378" s="4" t="s">
        <v>59</v>
      </c>
      <c r="D378" s="4" t="s">
        <v>413</v>
      </c>
      <c r="E378" s="4"/>
      <c r="F378" s="29">
        <f>F379</f>
        <v>656522</v>
      </c>
      <c r="G378" s="29">
        <f>G379</f>
        <v>656522</v>
      </c>
      <c r="H378" s="29">
        <f>H379</f>
        <v>676522</v>
      </c>
      <c r="I378" s="29">
        <f>I379</f>
        <v>676522</v>
      </c>
    </row>
    <row r="379" spans="1:9" ht="63">
      <c r="A379" s="3" t="s">
        <v>141</v>
      </c>
      <c r="B379" s="4" t="s">
        <v>63</v>
      </c>
      <c r="C379" s="4" t="s">
        <v>59</v>
      </c>
      <c r="D379" s="4" t="s">
        <v>413</v>
      </c>
      <c r="E379" s="4" t="s">
        <v>241</v>
      </c>
      <c r="F379" s="29">
        <f>'прил 7_1'!G534</f>
        <v>656522</v>
      </c>
      <c r="G379" s="29">
        <f>F379</f>
        <v>656522</v>
      </c>
      <c r="H379" s="29">
        <f>'прил 7_1'!I534</f>
        <v>676522</v>
      </c>
      <c r="I379" s="29">
        <f>H379</f>
        <v>676522</v>
      </c>
    </row>
    <row r="380" spans="1:9" ht="31.5">
      <c r="A380" s="3" t="s">
        <v>271</v>
      </c>
      <c r="B380" s="4" t="s">
        <v>63</v>
      </c>
      <c r="C380" s="4" t="s">
        <v>59</v>
      </c>
      <c r="D380" s="4" t="s">
        <v>272</v>
      </c>
      <c r="E380" s="4"/>
      <c r="F380" s="29">
        <f>F383+F385+F381</f>
        <v>50598878</v>
      </c>
      <c r="G380" s="29">
        <f>G383+G385</f>
        <v>206956</v>
      </c>
      <c r="H380" s="29">
        <f>H383+H385+H381</f>
        <v>52248018</v>
      </c>
      <c r="I380" s="29">
        <f>I383+I385</f>
        <v>221495</v>
      </c>
    </row>
    <row r="381" spans="1:9" ht="110.25">
      <c r="A381" s="3" t="s">
        <v>13</v>
      </c>
      <c r="B381" s="4" t="s">
        <v>63</v>
      </c>
      <c r="C381" s="4" t="s">
        <v>59</v>
      </c>
      <c r="D381" s="4" t="s">
        <v>358</v>
      </c>
      <c r="E381" s="4"/>
      <c r="F381" s="29">
        <f>F382</f>
        <v>50391922</v>
      </c>
      <c r="G381" s="29"/>
      <c r="H381" s="29">
        <f>H382</f>
        <v>52026523</v>
      </c>
      <c r="I381" s="29"/>
    </row>
    <row r="382" spans="1:9" ht="63">
      <c r="A382" s="3" t="s">
        <v>141</v>
      </c>
      <c r="B382" s="4" t="s">
        <v>63</v>
      </c>
      <c r="C382" s="4" t="s">
        <v>59</v>
      </c>
      <c r="D382" s="4" t="s">
        <v>358</v>
      </c>
      <c r="E382" s="4" t="s">
        <v>241</v>
      </c>
      <c r="F382" s="29">
        <f>'прил 7_1'!G537</f>
        <v>50391922</v>
      </c>
      <c r="G382" s="29"/>
      <c r="H382" s="29">
        <f>'прил 7_1'!I537</f>
        <v>52026523</v>
      </c>
      <c r="I382" s="29"/>
    </row>
    <row r="383" spans="1:9" ht="110.25" hidden="1">
      <c r="A383" s="3" t="s">
        <v>273</v>
      </c>
      <c r="B383" s="4" t="s">
        <v>63</v>
      </c>
      <c r="C383" s="4" t="s">
        <v>59</v>
      </c>
      <c r="D383" s="4" t="s">
        <v>274</v>
      </c>
      <c r="E383" s="4"/>
      <c r="F383" s="29">
        <f>F384</f>
        <v>0</v>
      </c>
      <c r="G383" s="29">
        <f>G384</f>
        <v>0</v>
      </c>
      <c r="H383" s="29">
        <f>H384</f>
        <v>0</v>
      </c>
      <c r="I383" s="29">
        <f>I384</f>
        <v>0</v>
      </c>
    </row>
    <row r="384" spans="1:9" ht="63" hidden="1">
      <c r="A384" s="3" t="s">
        <v>141</v>
      </c>
      <c r="B384" s="4" t="s">
        <v>63</v>
      </c>
      <c r="C384" s="4" t="s">
        <v>59</v>
      </c>
      <c r="D384" s="4" t="s">
        <v>274</v>
      </c>
      <c r="E384" s="4" t="s">
        <v>241</v>
      </c>
      <c r="F384" s="29">
        <f>'прил 7_1'!G539</f>
        <v>0</v>
      </c>
      <c r="G384" s="29">
        <f>F384</f>
        <v>0</v>
      </c>
      <c r="H384" s="29">
        <f>'прил 7_1'!I539</f>
        <v>0</v>
      </c>
      <c r="I384" s="29">
        <f>H384</f>
        <v>0</v>
      </c>
    </row>
    <row r="385" spans="1:9" ht="141.75">
      <c r="A385" s="3" t="s">
        <v>279</v>
      </c>
      <c r="B385" s="4" t="s">
        <v>63</v>
      </c>
      <c r="C385" s="4" t="s">
        <v>59</v>
      </c>
      <c r="D385" s="4" t="s">
        <v>414</v>
      </c>
      <c r="E385" s="4"/>
      <c r="F385" s="29">
        <f>F386</f>
        <v>206956</v>
      </c>
      <c r="G385" s="29">
        <f>G386</f>
        <v>206956</v>
      </c>
      <c r="H385" s="29">
        <f>H386</f>
        <v>221495</v>
      </c>
      <c r="I385" s="29">
        <f>I386</f>
        <v>221495</v>
      </c>
    </row>
    <row r="386" spans="1:9" ht="63">
      <c r="A386" s="3" t="s">
        <v>141</v>
      </c>
      <c r="B386" s="4" t="s">
        <v>63</v>
      </c>
      <c r="C386" s="4" t="s">
        <v>59</v>
      </c>
      <c r="D386" s="4" t="s">
        <v>414</v>
      </c>
      <c r="E386" s="4" t="s">
        <v>241</v>
      </c>
      <c r="F386" s="29">
        <f>'прил 7_1'!G541</f>
        <v>206956</v>
      </c>
      <c r="G386" s="29">
        <f>F386</f>
        <v>206956</v>
      </c>
      <c r="H386" s="29">
        <f>'прил 7_1'!I541</f>
        <v>221495</v>
      </c>
      <c r="I386" s="29">
        <f>H386</f>
        <v>221495</v>
      </c>
    </row>
    <row r="387" spans="1:9" ht="31.5">
      <c r="A387" s="3" t="s">
        <v>359</v>
      </c>
      <c r="B387" s="4" t="s">
        <v>63</v>
      </c>
      <c r="C387" s="4" t="s">
        <v>59</v>
      </c>
      <c r="D387" s="4" t="s">
        <v>360</v>
      </c>
      <c r="E387" s="4"/>
      <c r="F387" s="29">
        <f>F388</f>
        <v>11457808</v>
      </c>
      <c r="G387" s="29"/>
      <c r="H387" s="29">
        <f>H388</f>
        <v>11798975</v>
      </c>
      <c r="I387" s="29"/>
    </row>
    <row r="388" spans="1:9" ht="110.25">
      <c r="A388" s="3" t="s">
        <v>13</v>
      </c>
      <c r="B388" s="4" t="s">
        <v>63</v>
      </c>
      <c r="C388" s="4" t="s">
        <v>59</v>
      </c>
      <c r="D388" s="4" t="s">
        <v>361</v>
      </c>
      <c r="E388" s="4"/>
      <c r="F388" s="29">
        <f>F389</f>
        <v>11457808</v>
      </c>
      <c r="G388" s="29"/>
      <c r="H388" s="29">
        <f>H389</f>
        <v>11798975</v>
      </c>
      <c r="I388" s="29"/>
    </row>
    <row r="389" spans="1:9" ht="63">
      <c r="A389" s="3" t="s">
        <v>141</v>
      </c>
      <c r="B389" s="4" t="s">
        <v>63</v>
      </c>
      <c r="C389" s="4" t="s">
        <v>59</v>
      </c>
      <c r="D389" s="4" t="s">
        <v>361</v>
      </c>
      <c r="E389" s="4" t="s">
        <v>241</v>
      </c>
      <c r="F389" s="29">
        <f>'прил 7_1'!G544</f>
        <v>11457808</v>
      </c>
      <c r="G389" s="29"/>
      <c r="H389" s="29">
        <f>'прил 7_1'!I544</f>
        <v>11798975</v>
      </c>
      <c r="I389" s="29"/>
    </row>
    <row r="390" spans="1:9" ht="78.75">
      <c r="A390" s="3" t="s">
        <v>366</v>
      </c>
      <c r="B390" s="4" t="s">
        <v>63</v>
      </c>
      <c r="C390" s="4" t="s">
        <v>59</v>
      </c>
      <c r="D390" s="4" t="s">
        <v>367</v>
      </c>
      <c r="E390" s="4"/>
      <c r="F390" s="29">
        <f>F391+F393</f>
        <v>0</v>
      </c>
      <c r="G390" s="29"/>
      <c r="H390" s="29">
        <f>H391+H393</f>
        <v>0</v>
      </c>
      <c r="I390" s="29"/>
    </row>
    <row r="391" spans="1:9" ht="47.25">
      <c r="A391" s="3" t="s">
        <v>34</v>
      </c>
      <c r="B391" s="4" t="s">
        <v>63</v>
      </c>
      <c r="C391" s="4" t="s">
        <v>59</v>
      </c>
      <c r="D391" s="4" t="s">
        <v>368</v>
      </c>
      <c r="E391" s="4"/>
      <c r="F391" s="29">
        <f>F392</f>
        <v>0</v>
      </c>
      <c r="G391" s="29"/>
      <c r="H391" s="29">
        <f>H392</f>
        <v>0</v>
      </c>
      <c r="I391" s="29"/>
    </row>
    <row r="392" spans="1:9" ht="63">
      <c r="A392" s="3" t="s">
        <v>141</v>
      </c>
      <c r="B392" s="4" t="s">
        <v>63</v>
      </c>
      <c r="C392" s="4" t="s">
        <v>59</v>
      </c>
      <c r="D392" s="4" t="s">
        <v>368</v>
      </c>
      <c r="E392" s="4" t="s">
        <v>241</v>
      </c>
      <c r="F392" s="29">
        <f>'прил 7_1'!G547</f>
        <v>0</v>
      </c>
      <c r="G392" s="29"/>
      <c r="H392" s="29">
        <f>'прил 7_1'!I547</f>
        <v>0</v>
      </c>
      <c r="I392" s="29"/>
    </row>
    <row r="393" spans="1:9" ht="31.5">
      <c r="A393" s="3" t="s">
        <v>137</v>
      </c>
      <c r="B393" s="4" t="s">
        <v>63</v>
      </c>
      <c r="C393" s="4" t="s">
        <v>59</v>
      </c>
      <c r="D393" s="4" t="s">
        <v>369</v>
      </c>
      <c r="E393" s="4"/>
      <c r="F393" s="29">
        <f>F394</f>
        <v>0</v>
      </c>
      <c r="G393" s="29"/>
      <c r="H393" s="29">
        <f>H394</f>
        <v>0</v>
      </c>
      <c r="I393" s="29"/>
    </row>
    <row r="394" spans="1:9" ht="63">
      <c r="A394" s="3" t="s">
        <v>141</v>
      </c>
      <c r="B394" s="4" t="s">
        <v>63</v>
      </c>
      <c r="C394" s="4" t="s">
        <v>59</v>
      </c>
      <c r="D394" s="4" t="s">
        <v>369</v>
      </c>
      <c r="E394" s="4" t="s">
        <v>241</v>
      </c>
      <c r="F394" s="29">
        <f>'прил 7_1'!G549</f>
        <v>0</v>
      </c>
      <c r="G394" s="29"/>
      <c r="H394" s="29">
        <f>'прил 7_1'!I549</f>
        <v>0</v>
      </c>
      <c r="I394" s="29"/>
    </row>
    <row r="395" spans="1:9" ht="78.75">
      <c r="A395" s="3" t="s">
        <v>339</v>
      </c>
      <c r="B395" s="4" t="s">
        <v>63</v>
      </c>
      <c r="C395" s="4" t="s">
        <v>59</v>
      </c>
      <c r="D395" s="4" t="s">
        <v>340</v>
      </c>
      <c r="E395" s="4"/>
      <c r="F395" s="29">
        <f>F396</f>
        <v>193490</v>
      </c>
      <c r="G395" s="29"/>
      <c r="H395" s="29">
        <f>H396</f>
        <v>210960</v>
      </c>
      <c r="I395" s="29"/>
    </row>
    <row r="396" spans="1:9" ht="78.75">
      <c r="A396" s="3" t="s">
        <v>345</v>
      </c>
      <c r="B396" s="4" t="s">
        <v>63</v>
      </c>
      <c r="C396" s="4" t="s">
        <v>59</v>
      </c>
      <c r="D396" s="4" t="s">
        <v>346</v>
      </c>
      <c r="E396" s="4"/>
      <c r="F396" s="29">
        <f>F397</f>
        <v>193490</v>
      </c>
      <c r="G396" s="29"/>
      <c r="H396" s="29">
        <f>H397</f>
        <v>210960</v>
      </c>
      <c r="I396" s="29"/>
    </row>
    <row r="397" spans="1:9" ht="31.5">
      <c r="A397" s="3" t="s">
        <v>137</v>
      </c>
      <c r="B397" s="4" t="s">
        <v>63</v>
      </c>
      <c r="C397" s="4" t="s">
        <v>59</v>
      </c>
      <c r="D397" s="4" t="s">
        <v>347</v>
      </c>
      <c r="E397" s="4"/>
      <c r="F397" s="29">
        <f>F398</f>
        <v>193490</v>
      </c>
      <c r="G397" s="29"/>
      <c r="H397" s="29">
        <f>H398</f>
        <v>210960</v>
      </c>
      <c r="I397" s="29"/>
    </row>
    <row r="398" spans="1:9" ht="63">
      <c r="A398" s="3" t="s">
        <v>141</v>
      </c>
      <c r="B398" s="4" t="s">
        <v>63</v>
      </c>
      <c r="C398" s="4" t="s">
        <v>59</v>
      </c>
      <c r="D398" s="4" t="s">
        <v>347</v>
      </c>
      <c r="E398" s="4" t="s">
        <v>241</v>
      </c>
      <c r="F398" s="29">
        <f>'прил 7_1'!G553</f>
        <v>193490</v>
      </c>
      <c r="G398" s="29"/>
      <c r="H398" s="29">
        <f>'прил 7_1'!I553</f>
        <v>210960</v>
      </c>
      <c r="I398" s="29"/>
    </row>
    <row r="399" spans="1:9" ht="63">
      <c r="A399" s="3" t="s">
        <v>291</v>
      </c>
      <c r="B399" s="4" t="s">
        <v>63</v>
      </c>
      <c r="C399" s="4" t="s">
        <v>59</v>
      </c>
      <c r="D399" s="4" t="s">
        <v>292</v>
      </c>
      <c r="E399" s="4"/>
      <c r="F399" s="29">
        <f>F400+F402</f>
        <v>846000</v>
      </c>
      <c r="G399" s="29"/>
      <c r="H399" s="29">
        <f>H400+H402</f>
        <v>846000</v>
      </c>
      <c r="I399" s="29"/>
    </row>
    <row r="400" spans="1:9" ht="47.25">
      <c r="A400" s="3" t="s">
        <v>34</v>
      </c>
      <c r="B400" s="4" t="s">
        <v>63</v>
      </c>
      <c r="C400" s="4" t="s">
        <v>59</v>
      </c>
      <c r="D400" s="4" t="s">
        <v>293</v>
      </c>
      <c r="E400" s="4"/>
      <c r="F400" s="29">
        <f>F401</f>
        <v>0</v>
      </c>
      <c r="G400" s="29"/>
      <c r="H400" s="29">
        <f>H401</f>
        <v>0</v>
      </c>
      <c r="I400" s="29"/>
    </row>
    <row r="401" spans="1:9" ht="63">
      <c r="A401" s="3" t="s">
        <v>141</v>
      </c>
      <c r="B401" s="4" t="s">
        <v>63</v>
      </c>
      <c r="C401" s="4" t="s">
        <v>59</v>
      </c>
      <c r="D401" s="4" t="s">
        <v>293</v>
      </c>
      <c r="E401" s="4" t="s">
        <v>241</v>
      </c>
      <c r="F401" s="29">
        <f>'прил 7_1'!G556</f>
        <v>0</v>
      </c>
      <c r="G401" s="29"/>
      <c r="H401" s="29">
        <f>'прил 7_1'!I556</f>
        <v>0</v>
      </c>
      <c r="I401" s="29"/>
    </row>
    <row r="402" spans="1:9" ht="31.5">
      <c r="A402" s="3" t="s">
        <v>137</v>
      </c>
      <c r="B402" s="4" t="s">
        <v>63</v>
      </c>
      <c r="C402" s="4" t="s">
        <v>59</v>
      </c>
      <c r="D402" s="4" t="s">
        <v>294</v>
      </c>
      <c r="E402" s="4"/>
      <c r="F402" s="29">
        <f>F403</f>
        <v>846000</v>
      </c>
      <c r="G402" s="29"/>
      <c r="H402" s="29">
        <f>H403</f>
        <v>846000</v>
      </c>
      <c r="I402" s="29"/>
    </row>
    <row r="403" spans="1:9" ht="63">
      <c r="A403" s="3" t="s">
        <v>141</v>
      </c>
      <c r="B403" s="4" t="s">
        <v>63</v>
      </c>
      <c r="C403" s="4" t="s">
        <v>59</v>
      </c>
      <c r="D403" s="4" t="s">
        <v>294</v>
      </c>
      <c r="E403" s="4" t="s">
        <v>241</v>
      </c>
      <c r="F403" s="29">
        <f>'прил 7_1'!G558</f>
        <v>846000</v>
      </c>
      <c r="G403" s="29"/>
      <c r="H403" s="29">
        <f>'прил 7_1'!I558</f>
        <v>846000</v>
      </c>
      <c r="I403" s="29"/>
    </row>
    <row r="404" spans="1:9" s="16" customFormat="1" ht="18.75">
      <c r="A404" s="10" t="s">
        <v>73</v>
      </c>
      <c r="B404" s="11" t="s">
        <v>67</v>
      </c>
      <c r="C404" s="5"/>
      <c r="D404" s="5"/>
      <c r="E404" s="23"/>
      <c r="F404" s="28">
        <f>F441+F405+F466+F409</f>
        <v>71112470</v>
      </c>
      <c r="G404" s="28">
        <f>G441+G405+G466+G409</f>
        <v>69777470</v>
      </c>
      <c r="H404" s="28">
        <f>H441+H405+H466+H409</f>
        <v>72062970</v>
      </c>
      <c r="I404" s="28">
        <f>I441+I405+I466+I409</f>
        <v>70727970</v>
      </c>
    </row>
    <row r="405" spans="1:9" ht="15.75">
      <c r="A405" s="1" t="s">
        <v>91</v>
      </c>
      <c r="B405" s="2" t="s">
        <v>67</v>
      </c>
      <c r="C405" s="2" t="s">
        <v>59</v>
      </c>
      <c r="D405" s="2"/>
      <c r="E405" s="4"/>
      <c r="F405" s="33">
        <f>F406</f>
        <v>1335000</v>
      </c>
      <c r="G405" s="33"/>
      <c r="H405" s="33">
        <f>H406</f>
        <v>1335000</v>
      </c>
      <c r="I405" s="33"/>
    </row>
    <row r="406" spans="1:9" ht="15.75">
      <c r="A406" s="3" t="s">
        <v>105</v>
      </c>
      <c r="B406" s="4" t="s">
        <v>67</v>
      </c>
      <c r="C406" s="4" t="s">
        <v>59</v>
      </c>
      <c r="D406" s="4" t="s">
        <v>106</v>
      </c>
      <c r="E406" s="4"/>
      <c r="F406" s="29">
        <f>F407</f>
        <v>1335000</v>
      </c>
      <c r="G406" s="29"/>
      <c r="H406" s="29">
        <f>H407</f>
        <v>1335000</v>
      </c>
      <c r="I406" s="29"/>
    </row>
    <row r="407" spans="1:9" ht="157.5">
      <c r="A407" s="3" t="s">
        <v>354</v>
      </c>
      <c r="B407" s="4" t="s">
        <v>67</v>
      </c>
      <c r="C407" s="4" t="s">
        <v>59</v>
      </c>
      <c r="D407" s="4" t="s">
        <v>355</v>
      </c>
      <c r="E407" s="4"/>
      <c r="F407" s="29">
        <f>F408</f>
        <v>1335000</v>
      </c>
      <c r="G407" s="29"/>
      <c r="H407" s="29">
        <f>H408</f>
        <v>1335000</v>
      </c>
      <c r="I407" s="29"/>
    </row>
    <row r="408" spans="1:9" ht="31.5">
      <c r="A408" s="3" t="s">
        <v>45</v>
      </c>
      <c r="B408" s="4" t="s">
        <v>67</v>
      </c>
      <c r="C408" s="4" t="s">
        <v>59</v>
      </c>
      <c r="D408" s="4" t="s">
        <v>355</v>
      </c>
      <c r="E408" s="4" t="s">
        <v>46</v>
      </c>
      <c r="F408" s="29">
        <f>'прил 7_1'!G148</f>
        <v>1335000</v>
      </c>
      <c r="G408" s="29"/>
      <c r="H408" s="29">
        <f>'прил 7_1'!I148</f>
        <v>1335000</v>
      </c>
      <c r="I408" s="29"/>
    </row>
    <row r="409" spans="1:9" ht="31.5">
      <c r="A409" s="1" t="s">
        <v>85</v>
      </c>
      <c r="B409" s="2" t="s">
        <v>67</v>
      </c>
      <c r="C409" s="2" t="s">
        <v>66</v>
      </c>
      <c r="D409" s="2"/>
      <c r="E409" s="2"/>
      <c r="F409" s="33">
        <f>F410+F430</f>
        <v>5966800</v>
      </c>
      <c r="G409" s="33">
        <f>G410+G430</f>
        <v>5966800</v>
      </c>
      <c r="H409" s="33">
        <f>H410+H430</f>
        <v>6115400</v>
      </c>
      <c r="I409" s="33">
        <f>I410+I430</f>
        <v>6115400</v>
      </c>
    </row>
    <row r="410" spans="1:9" ht="47.25">
      <c r="A410" s="3" t="s">
        <v>142</v>
      </c>
      <c r="B410" s="4" t="s">
        <v>67</v>
      </c>
      <c r="C410" s="4" t="s">
        <v>66</v>
      </c>
      <c r="D410" s="4" t="s">
        <v>143</v>
      </c>
      <c r="E410" s="4"/>
      <c r="F410" s="29">
        <f>F421+F411+F416</f>
        <v>5330090</v>
      </c>
      <c r="G410" s="29">
        <f>G421+G411+G416</f>
        <v>5330090</v>
      </c>
      <c r="H410" s="29">
        <f>H421+H411+H416</f>
        <v>5426747</v>
      </c>
      <c r="I410" s="29">
        <f>I421+I411+I416</f>
        <v>5426747</v>
      </c>
    </row>
    <row r="411" spans="1:9" ht="47.25">
      <c r="A411" s="3" t="s">
        <v>164</v>
      </c>
      <c r="B411" s="4" t="s">
        <v>67</v>
      </c>
      <c r="C411" s="4" t="s">
        <v>66</v>
      </c>
      <c r="D411" s="4" t="s">
        <v>165</v>
      </c>
      <c r="E411" s="4"/>
      <c r="F411" s="29">
        <f>F414+F412</f>
        <v>1281750</v>
      </c>
      <c r="G411" s="29">
        <f>G414+G412</f>
        <v>1281750</v>
      </c>
      <c r="H411" s="29">
        <f>H414+H412</f>
        <v>1386656</v>
      </c>
      <c r="I411" s="29">
        <f>I414+I412</f>
        <v>1386656</v>
      </c>
    </row>
    <row r="412" spans="1:9" ht="126">
      <c r="A412" s="3" t="s">
        <v>5</v>
      </c>
      <c r="B412" s="4" t="s">
        <v>67</v>
      </c>
      <c r="C412" s="4" t="s">
        <v>66</v>
      </c>
      <c r="D412" s="4" t="s">
        <v>8</v>
      </c>
      <c r="E412" s="4"/>
      <c r="F412" s="29">
        <f>F413</f>
        <v>3030</v>
      </c>
      <c r="G412" s="29">
        <f>G413</f>
        <v>3030</v>
      </c>
      <c r="H412" s="29">
        <f>H413</f>
        <v>3030</v>
      </c>
      <c r="I412" s="29">
        <f>I413</f>
        <v>3030</v>
      </c>
    </row>
    <row r="413" spans="1:9" ht="63">
      <c r="A413" s="3" t="s">
        <v>141</v>
      </c>
      <c r="B413" s="4" t="s">
        <v>67</v>
      </c>
      <c r="C413" s="4" t="s">
        <v>66</v>
      </c>
      <c r="D413" s="4" t="s">
        <v>8</v>
      </c>
      <c r="E413" s="4" t="s">
        <v>241</v>
      </c>
      <c r="F413" s="29">
        <f>'прил 7_1'!G426</f>
        <v>3030</v>
      </c>
      <c r="G413" s="29">
        <f>F413</f>
        <v>3030</v>
      </c>
      <c r="H413" s="29">
        <f>'прил 7_1'!I426</f>
        <v>3030</v>
      </c>
      <c r="I413" s="29">
        <f>H413</f>
        <v>3030</v>
      </c>
    </row>
    <row r="414" spans="1:9" ht="126">
      <c r="A414" s="3" t="s">
        <v>0</v>
      </c>
      <c r="B414" s="4" t="s">
        <v>67</v>
      </c>
      <c r="C414" s="4" t="s">
        <v>66</v>
      </c>
      <c r="D414" s="4" t="s">
        <v>1</v>
      </c>
      <c r="E414" s="4"/>
      <c r="F414" s="29">
        <f>F415</f>
        <v>1278720</v>
      </c>
      <c r="G414" s="29">
        <f>G415</f>
        <v>1278720</v>
      </c>
      <c r="H414" s="29">
        <f>H415</f>
        <v>1383626</v>
      </c>
      <c r="I414" s="29">
        <f>I415</f>
        <v>1383626</v>
      </c>
    </row>
    <row r="415" spans="1:9" ht="63">
      <c r="A415" s="3" t="s">
        <v>141</v>
      </c>
      <c r="B415" s="4" t="s">
        <v>67</v>
      </c>
      <c r="C415" s="4" t="s">
        <v>66</v>
      </c>
      <c r="D415" s="4" t="s">
        <v>1</v>
      </c>
      <c r="E415" s="4" t="s">
        <v>241</v>
      </c>
      <c r="F415" s="29">
        <f>'прил 7_1'!G428</f>
        <v>1278720</v>
      </c>
      <c r="G415" s="29">
        <f>F415</f>
        <v>1278720</v>
      </c>
      <c r="H415" s="29">
        <f>'прил 7_1'!I428</f>
        <v>1383626</v>
      </c>
      <c r="I415" s="29">
        <f>H415</f>
        <v>1383626</v>
      </c>
    </row>
    <row r="416" spans="1:9" ht="63">
      <c r="A416" s="3" t="s">
        <v>161</v>
      </c>
      <c r="B416" s="4" t="s">
        <v>67</v>
      </c>
      <c r="C416" s="4" t="s">
        <v>66</v>
      </c>
      <c r="D416" s="4" t="s">
        <v>162</v>
      </c>
      <c r="E416" s="4"/>
      <c r="F416" s="29">
        <f>F419+F417</f>
        <v>1420540</v>
      </c>
      <c r="G416" s="29">
        <f>G419+G417</f>
        <v>1420540</v>
      </c>
      <c r="H416" s="29">
        <f>H419+H417</f>
        <v>1401791</v>
      </c>
      <c r="I416" s="29">
        <f>I419+I417</f>
        <v>1401791</v>
      </c>
    </row>
    <row r="417" spans="1:9" ht="126">
      <c r="A417" s="3" t="s">
        <v>5</v>
      </c>
      <c r="B417" s="4" t="s">
        <v>67</v>
      </c>
      <c r="C417" s="4" t="s">
        <v>66</v>
      </c>
      <c r="D417" s="4" t="s">
        <v>9</v>
      </c>
      <c r="E417" s="4"/>
      <c r="F417" s="29">
        <f>F418</f>
        <v>4540</v>
      </c>
      <c r="G417" s="29">
        <f>G418</f>
        <v>4540</v>
      </c>
      <c r="H417" s="29">
        <f>H418</f>
        <v>4540</v>
      </c>
      <c r="I417" s="29">
        <f>I418</f>
        <v>4540</v>
      </c>
    </row>
    <row r="418" spans="1:9" ht="63">
      <c r="A418" s="3" t="s">
        <v>141</v>
      </c>
      <c r="B418" s="4" t="s">
        <v>67</v>
      </c>
      <c r="C418" s="4" t="s">
        <v>66</v>
      </c>
      <c r="D418" s="4" t="s">
        <v>9</v>
      </c>
      <c r="E418" s="4" t="s">
        <v>241</v>
      </c>
      <c r="F418" s="29">
        <f>'прил 7_1'!G431</f>
        <v>4540</v>
      </c>
      <c r="G418" s="29">
        <f>F418</f>
        <v>4540</v>
      </c>
      <c r="H418" s="29">
        <f>'прил 7_1'!I431</f>
        <v>4540</v>
      </c>
      <c r="I418" s="29">
        <f>H418</f>
        <v>4540</v>
      </c>
    </row>
    <row r="419" spans="1:9" ht="126">
      <c r="A419" s="3" t="s">
        <v>0</v>
      </c>
      <c r="B419" s="4" t="s">
        <v>67</v>
      </c>
      <c r="C419" s="4" t="s">
        <v>66</v>
      </c>
      <c r="D419" s="4" t="s">
        <v>2</v>
      </c>
      <c r="E419" s="4"/>
      <c r="F419" s="29">
        <f>F420</f>
        <v>1416000</v>
      </c>
      <c r="G419" s="29">
        <f>G420</f>
        <v>1416000</v>
      </c>
      <c r="H419" s="29">
        <f>H420</f>
        <v>1397251</v>
      </c>
      <c r="I419" s="29">
        <f>I420</f>
        <v>1397251</v>
      </c>
    </row>
    <row r="420" spans="1:9" ht="63">
      <c r="A420" s="3" t="s">
        <v>141</v>
      </c>
      <c r="B420" s="4" t="s">
        <v>67</v>
      </c>
      <c r="C420" s="4" t="s">
        <v>66</v>
      </c>
      <c r="D420" s="4" t="s">
        <v>2</v>
      </c>
      <c r="E420" s="4" t="s">
        <v>241</v>
      </c>
      <c r="F420" s="29">
        <f>'прил 7_1'!G433</f>
        <v>1416000</v>
      </c>
      <c r="G420" s="29">
        <f>F420</f>
        <v>1416000</v>
      </c>
      <c r="H420" s="29">
        <f>'прил 7_1'!I433</f>
        <v>1397251</v>
      </c>
      <c r="I420" s="29">
        <f>H420</f>
        <v>1397251</v>
      </c>
    </row>
    <row r="421" spans="1:9" ht="63">
      <c r="A421" s="21" t="s">
        <v>172</v>
      </c>
      <c r="B421" s="4" t="s">
        <v>67</v>
      </c>
      <c r="C421" s="4" t="s">
        <v>66</v>
      </c>
      <c r="D421" s="4" t="s">
        <v>173</v>
      </c>
      <c r="E421" s="4"/>
      <c r="F421" s="29">
        <f>F422+F424+F426+F428</f>
        <v>2627800</v>
      </c>
      <c r="G421" s="29">
        <f>G422+G424+G426+G428</f>
        <v>2627800</v>
      </c>
      <c r="H421" s="29">
        <f>H422+H424+H426+H428</f>
        <v>2638300</v>
      </c>
      <c r="I421" s="29">
        <f>I422+I424+I426+I428</f>
        <v>2638300</v>
      </c>
    </row>
    <row r="422" spans="1:9" ht="126">
      <c r="A422" s="21" t="s">
        <v>174</v>
      </c>
      <c r="B422" s="4" t="s">
        <v>67</v>
      </c>
      <c r="C422" s="4" t="s">
        <v>66</v>
      </c>
      <c r="D422" s="4" t="s">
        <v>175</v>
      </c>
      <c r="E422" s="4"/>
      <c r="F422" s="37">
        <f>F423</f>
        <v>2258100</v>
      </c>
      <c r="G422" s="37">
        <f>G423</f>
        <v>2258100</v>
      </c>
      <c r="H422" s="37">
        <f>H423</f>
        <v>2367900</v>
      </c>
      <c r="I422" s="37">
        <f>I423</f>
        <v>2367900</v>
      </c>
    </row>
    <row r="423" spans="1:9" ht="31.5">
      <c r="A423" s="3" t="s">
        <v>45</v>
      </c>
      <c r="B423" s="4" t="s">
        <v>67</v>
      </c>
      <c r="C423" s="4" t="s">
        <v>66</v>
      </c>
      <c r="D423" s="4" t="s">
        <v>175</v>
      </c>
      <c r="E423" s="4" t="s">
        <v>46</v>
      </c>
      <c r="F423" s="37">
        <f>'прил 7_1'!G436</f>
        <v>2258100</v>
      </c>
      <c r="G423" s="37">
        <f>F423</f>
        <v>2258100</v>
      </c>
      <c r="H423" s="37">
        <f>'прил 7_1'!I436</f>
        <v>2367900</v>
      </c>
      <c r="I423" s="37">
        <f>H423</f>
        <v>2367900</v>
      </c>
    </row>
    <row r="424" spans="1:9" ht="141.75">
      <c r="A424" s="3" t="s">
        <v>176</v>
      </c>
      <c r="B424" s="4" t="s">
        <v>67</v>
      </c>
      <c r="C424" s="4" t="s">
        <v>66</v>
      </c>
      <c r="D424" s="4" t="s">
        <v>177</v>
      </c>
      <c r="E424" s="4"/>
      <c r="F424" s="37">
        <f>F425</f>
        <v>23500</v>
      </c>
      <c r="G424" s="37">
        <f>G425</f>
        <v>23500</v>
      </c>
      <c r="H424" s="37">
        <f>H425</f>
        <v>23500</v>
      </c>
      <c r="I424" s="37">
        <f>I425</f>
        <v>23500</v>
      </c>
    </row>
    <row r="425" spans="1:9" ht="126">
      <c r="A425" s="3" t="s">
        <v>108</v>
      </c>
      <c r="B425" s="4" t="s">
        <v>67</v>
      </c>
      <c r="C425" s="4" t="s">
        <v>66</v>
      </c>
      <c r="D425" s="4" t="s">
        <v>177</v>
      </c>
      <c r="E425" s="4" t="s">
        <v>236</v>
      </c>
      <c r="F425" s="37">
        <f>'прил 7_1'!G438</f>
        <v>23500</v>
      </c>
      <c r="G425" s="37">
        <f>F425</f>
        <v>23500</v>
      </c>
      <c r="H425" s="37">
        <f>'прил 7_1'!I438</f>
        <v>23500</v>
      </c>
      <c r="I425" s="37">
        <f>H425</f>
        <v>23500</v>
      </c>
    </row>
    <row r="426" spans="1:9" ht="252">
      <c r="A426" s="3" t="s">
        <v>259</v>
      </c>
      <c r="B426" s="4" t="s">
        <v>67</v>
      </c>
      <c r="C426" s="4" t="s">
        <v>66</v>
      </c>
      <c r="D426" s="4" t="s">
        <v>260</v>
      </c>
      <c r="E426" s="4"/>
      <c r="F426" s="37">
        <f>F427</f>
        <v>136800</v>
      </c>
      <c r="G426" s="37">
        <f>G427</f>
        <v>136800</v>
      </c>
      <c r="H426" s="37">
        <f>H427</f>
        <v>142200</v>
      </c>
      <c r="I426" s="37">
        <f>I427</f>
        <v>142200</v>
      </c>
    </row>
    <row r="427" spans="1:9" ht="31.5">
      <c r="A427" s="3" t="s">
        <v>45</v>
      </c>
      <c r="B427" s="4" t="s">
        <v>67</v>
      </c>
      <c r="C427" s="4" t="s">
        <v>66</v>
      </c>
      <c r="D427" s="4" t="s">
        <v>260</v>
      </c>
      <c r="E427" s="4" t="s">
        <v>46</v>
      </c>
      <c r="F427" s="37">
        <f>'прил 7_1'!G440</f>
        <v>136800</v>
      </c>
      <c r="G427" s="37">
        <f>F427</f>
        <v>136800</v>
      </c>
      <c r="H427" s="37">
        <f>'прил 7_1'!I440</f>
        <v>142200</v>
      </c>
      <c r="I427" s="37">
        <f>H427</f>
        <v>142200</v>
      </c>
    </row>
    <row r="428" spans="1:9" ht="173.25">
      <c r="A428" s="3" t="s">
        <v>261</v>
      </c>
      <c r="B428" s="4" t="s">
        <v>67</v>
      </c>
      <c r="C428" s="4" t="s">
        <v>66</v>
      </c>
      <c r="D428" s="4" t="s">
        <v>262</v>
      </c>
      <c r="E428" s="4"/>
      <c r="F428" s="37">
        <f>F429</f>
        <v>209400</v>
      </c>
      <c r="G428" s="37">
        <f>G429</f>
        <v>209400</v>
      </c>
      <c r="H428" s="37">
        <f>H429</f>
        <v>104700</v>
      </c>
      <c r="I428" s="37">
        <f>I429</f>
        <v>104700</v>
      </c>
    </row>
    <row r="429" spans="1:9" ht="31.5">
      <c r="A429" s="3" t="s">
        <v>45</v>
      </c>
      <c r="B429" s="4" t="s">
        <v>67</v>
      </c>
      <c r="C429" s="4" t="s">
        <v>66</v>
      </c>
      <c r="D429" s="4" t="s">
        <v>262</v>
      </c>
      <c r="E429" s="4" t="s">
        <v>46</v>
      </c>
      <c r="F429" s="37">
        <f>'прил 7_1'!G442</f>
        <v>209400</v>
      </c>
      <c r="G429" s="37">
        <f>F429</f>
        <v>209400</v>
      </c>
      <c r="H429" s="37">
        <f>'прил 7_1'!I442</f>
        <v>104700</v>
      </c>
      <c r="I429" s="37">
        <f>H429</f>
        <v>104700</v>
      </c>
    </row>
    <row r="430" spans="1:9" ht="78.75">
      <c r="A430" s="3" t="s">
        <v>269</v>
      </c>
      <c r="B430" s="4" t="s">
        <v>67</v>
      </c>
      <c r="C430" s="4" t="s">
        <v>66</v>
      </c>
      <c r="D430" s="4" t="s">
        <v>270</v>
      </c>
      <c r="E430" s="4"/>
      <c r="F430" s="29">
        <f>F431+F436</f>
        <v>636710</v>
      </c>
      <c r="G430" s="29">
        <f>G431+G436</f>
        <v>636710</v>
      </c>
      <c r="H430" s="29">
        <f>H431+H436</f>
        <v>688653</v>
      </c>
      <c r="I430" s="29">
        <f>I431+I436</f>
        <v>688653</v>
      </c>
    </row>
    <row r="431" spans="1:9" ht="63">
      <c r="A431" s="3" t="s">
        <v>411</v>
      </c>
      <c r="B431" s="4" t="s">
        <v>67</v>
      </c>
      <c r="C431" s="4" t="s">
        <v>66</v>
      </c>
      <c r="D431" s="4" t="s">
        <v>412</v>
      </c>
      <c r="E431" s="4"/>
      <c r="F431" s="29">
        <f>F434+F432</f>
        <v>480775</v>
      </c>
      <c r="G431" s="29">
        <f>G434+G432</f>
        <v>480775</v>
      </c>
      <c r="H431" s="29">
        <f>H434+H432</f>
        <v>483805</v>
      </c>
      <c r="I431" s="29">
        <f>I434+I432</f>
        <v>483805</v>
      </c>
    </row>
    <row r="432" spans="1:9" ht="126">
      <c r="A432" s="3" t="s">
        <v>5</v>
      </c>
      <c r="B432" s="4" t="s">
        <v>67</v>
      </c>
      <c r="C432" s="4" t="s">
        <v>66</v>
      </c>
      <c r="D432" s="4" t="s">
        <v>6</v>
      </c>
      <c r="E432" s="4"/>
      <c r="F432" s="29">
        <f>F433</f>
        <v>2323</v>
      </c>
      <c r="G432" s="29">
        <f>G433</f>
        <v>2323</v>
      </c>
      <c r="H432" s="29">
        <f>H433</f>
        <v>2323</v>
      </c>
      <c r="I432" s="29">
        <f>I433</f>
        <v>2323</v>
      </c>
    </row>
    <row r="433" spans="1:9" ht="63">
      <c r="A433" s="3" t="s">
        <v>141</v>
      </c>
      <c r="B433" s="4" t="s">
        <v>67</v>
      </c>
      <c r="C433" s="4" t="s">
        <v>66</v>
      </c>
      <c r="D433" s="4" t="s">
        <v>6</v>
      </c>
      <c r="E433" s="4" t="s">
        <v>241</v>
      </c>
      <c r="F433" s="29">
        <f>'прил 7_1'!G564</f>
        <v>2323</v>
      </c>
      <c r="G433" s="29">
        <f>F433</f>
        <v>2323</v>
      </c>
      <c r="H433" s="29">
        <f>'прил 7_1'!I564</f>
        <v>2323</v>
      </c>
      <c r="I433" s="29">
        <f>H433</f>
        <v>2323</v>
      </c>
    </row>
    <row r="434" spans="1:9" ht="126">
      <c r="A434" s="3" t="s">
        <v>0</v>
      </c>
      <c r="B434" s="4" t="s">
        <v>67</v>
      </c>
      <c r="C434" s="4" t="s">
        <v>66</v>
      </c>
      <c r="D434" s="4" t="s">
        <v>3</v>
      </c>
      <c r="E434" s="4"/>
      <c r="F434" s="29">
        <f>F435</f>
        <v>478452</v>
      </c>
      <c r="G434" s="29">
        <f>G435</f>
        <v>478452</v>
      </c>
      <c r="H434" s="29">
        <f>H435</f>
        <v>481482</v>
      </c>
      <c r="I434" s="29">
        <f>I435</f>
        <v>481482</v>
      </c>
    </row>
    <row r="435" spans="1:9" ht="63">
      <c r="A435" s="3" t="s">
        <v>141</v>
      </c>
      <c r="B435" s="4" t="s">
        <v>67</v>
      </c>
      <c r="C435" s="4" t="s">
        <v>66</v>
      </c>
      <c r="D435" s="4" t="s">
        <v>3</v>
      </c>
      <c r="E435" s="4" t="s">
        <v>241</v>
      </c>
      <c r="F435" s="29">
        <f>'прил 7_1'!G566</f>
        <v>478452</v>
      </c>
      <c r="G435" s="29">
        <f>F435</f>
        <v>478452</v>
      </c>
      <c r="H435" s="29">
        <f>'прил 7_1'!I566</f>
        <v>481482</v>
      </c>
      <c r="I435" s="29">
        <f>H435</f>
        <v>481482</v>
      </c>
    </row>
    <row r="436" spans="1:9" ht="31.5">
      <c r="A436" s="3" t="s">
        <v>271</v>
      </c>
      <c r="B436" s="4" t="s">
        <v>67</v>
      </c>
      <c r="C436" s="4" t="s">
        <v>66</v>
      </c>
      <c r="D436" s="4" t="s">
        <v>272</v>
      </c>
      <c r="E436" s="4"/>
      <c r="F436" s="29">
        <f>F439+F437</f>
        <v>155935</v>
      </c>
      <c r="G436" s="29">
        <f>G439+G437</f>
        <v>155935</v>
      </c>
      <c r="H436" s="29">
        <f>H439+H437</f>
        <v>204848</v>
      </c>
      <c r="I436" s="29">
        <f>I439+I437</f>
        <v>204848</v>
      </c>
    </row>
    <row r="437" spans="1:9" ht="126">
      <c r="A437" s="3" t="s">
        <v>5</v>
      </c>
      <c r="B437" s="4" t="s">
        <v>67</v>
      </c>
      <c r="C437" s="4" t="s">
        <v>66</v>
      </c>
      <c r="D437" s="4" t="s">
        <v>7</v>
      </c>
      <c r="E437" s="4"/>
      <c r="F437" s="29">
        <f>F438</f>
        <v>707</v>
      </c>
      <c r="G437" s="29">
        <f>G438</f>
        <v>707</v>
      </c>
      <c r="H437" s="29">
        <f>H438</f>
        <v>707</v>
      </c>
      <c r="I437" s="29">
        <f>I438</f>
        <v>707</v>
      </c>
    </row>
    <row r="438" spans="1:9" ht="63">
      <c r="A438" s="3" t="s">
        <v>141</v>
      </c>
      <c r="B438" s="4" t="s">
        <v>67</v>
      </c>
      <c r="C438" s="4" t="s">
        <v>66</v>
      </c>
      <c r="D438" s="4" t="s">
        <v>7</v>
      </c>
      <c r="E438" s="4" t="s">
        <v>241</v>
      </c>
      <c r="F438" s="29">
        <f>'прил 7_1'!G569</f>
        <v>707</v>
      </c>
      <c r="G438" s="29">
        <f>F438</f>
        <v>707</v>
      </c>
      <c r="H438" s="29">
        <f>'прил 7_1'!I569</f>
        <v>707</v>
      </c>
      <c r="I438" s="29">
        <f>H438</f>
        <v>707</v>
      </c>
    </row>
    <row r="439" spans="1:9" ht="126">
      <c r="A439" s="3" t="s">
        <v>0</v>
      </c>
      <c r="B439" s="4" t="s">
        <v>67</v>
      </c>
      <c r="C439" s="4" t="s">
        <v>66</v>
      </c>
      <c r="D439" s="4" t="s">
        <v>4</v>
      </c>
      <c r="E439" s="4"/>
      <c r="F439" s="29">
        <f>F440</f>
        <v>155228</v>
      </c>
      <c r="G439" s="29">
        <f>G440</f>
        <v>155228</v>
      </c>
      <c r="H439" s="29">
        <f>H440</f>
        <v>204141</v>
      </c>
      <c r="I439" s="29">
        <f>I440</f>
        <v>204141</v>
      </c>
    </row>
    <row r="440" spans="1:9" ht="63">
      <c r="A440" s="3" t="s">
        <v>141</v>
      </c>
      <c r="B440" s="4" t="s">
        <v>67</v>
      </c>
      <c r="C440" s="4" t="s">
        <v>66</v>
      </c>
      <c r="D440" s="4" t="s">
        <v>4</v>
      </c>
      <c r="E440" s="4" t="s">
        <v>241</v>
      </c>
      <c r="F440" s="29">
        <f>'прил 7_1'!G571</f>
        <v>155228</v>
      </c>
      <c r="G440" s="29">
        <f>F440</f>
        <v>155228</v>
      </c>
      <c r="H440" s="29">
        <f>'прил 7_1'!I571</f>
        <v>204141</v>
      </c>
      <c r="I440" s="29">
        <f>H440</f>
        <v>204141</v>
      </c>
    </row>
    <row r="441" spans="1:9" ht="15.75">
      <c r="A441" s="1" t="s">
        <v>99</v>
      </c>
      <c r="B441" s="2" t="s">
        <v>67</v>
      </c>
      <c r="C441" s="2" t="s">
        <v>69</v>
      </c>
      <c r="D441" s="2"/>
      <c r="E441" s="2"/>
      <c r="F441" s="33">
        <f>F459+F442</f>
        <v>47565100</v>
      </c>
      <c r="G441" s="33">
        <f>G459+G442</f>
        <v>47565100</v>
      </c>
      <c r="H441" s="33">
        <f>H459+H442</f>
        <v>48367000</v>
      </c>
      <c r="I441" s="33">
        <f>I459+I442</f>
        <v>48367000</v>
      </c>
    </row>
    <row r="442" spans="1:9" ht="47.25">
      <c r="A442" s="3" t="s">
        <v>142</v>
      </c>
      <c r="B442" s="4" t="s">
        <v>67</v>
      </c>
      <c r="C442" s="4" t="s">
        <v>69</v>
      </c>
      <c r="D442" s="4" t="s">
        <v>143</v>
      </c>
      <c r="E442" s="4"/>
      <c r="F442" s="37">
        <f>F450+F443</f>
        <v>46209800</v>
      </c>
      <c r="G442" s="37">
        <f>G450+G443</f>
        <v>46209800</v>
      </c>
      <c r="H442" s="37">
        <f>H450+H443</f>
        <v>47011700</v>
      </c>
      <c r="I442" s="37">
        <f>I450+I443</f>
        <v>47011700</v>
      </c>
    </row>
    <row r="443" spans="1:9" ht="47.25">
      <c r="A443" s="3" t="s">
        <v>164</v>
      </c>
      <c r="B443" s="4" t="s">
        <v>67</v>
      </c>
      <c r="C443" s="4" t="s">
        <v>69</v>
      </c>
      <c r="D443" s="4" t="s">
        <v>165</v>
      </c>
      <c r="E443" s="4"/>
      <c r="F443" s="37">
        <f>F444+F448</f>
        <v>19730100</v>
      </c>
      <c r="G443" s="37">
        <f>G444+G448</f>
        <v>19730100</v>
      </c>
      <c r="H443" s="37">
        <f>H444+H448</f>
        <v>19774600</v>
      </c>
      <c r="I443" s="37">
        <f>I444+I448</f>
        <v>19774600</v>
      </c>
    </row>
    <row r="444" spans="1:9" ht="126">
      <c r="A444" s="21" t="s">
        <v>181</v>
      </c>
      <c r="B444" s="122" t="s">
        <v>67</v>
      </c>
      <c r="C444" s="122" t="s">
        <v>69</v>
      </c>
      <c r="D444" s="122" t="s">
        <v>183</v>
      </c>
      <c r="E444" s="122"/>
      <c r="F444" s="121">
        <f>F446+F447</f>
        <v>481200</v>
      </c>
      <c r="G444" s="121">
        <f>G446+G447</f>
        <v>481200</v>
      </c>
      <c r="H444" s="121">
        <f>H446+H447</f>
        <v>482300</v>
      </c>
      <c r="I444" s="121">
        <f>I446+I447</f>
        <v>482300</v>
      </c>
    </row>
    <row r="445" spans="1:9" ht="78.75">
      <c r="A445" s="3" t="s">
        <v>182</v>
      </c>
      <c r="B445" s="122"/>
      <c r="C445" s="122"/>
      <c r="D445" s="122"/>
      <c r="E445" s="122"/>
      <c r="F445" s="121"/>
      <c r="G445" s="121"/>
      <c r="H445" s="121"/>
      <c r="I445" s="121"/>
    </row>
    <row r="446" spans="1:9" ht="31.5">
      <c r="A446" s="3" t="s">
        <v>45</v>
      </c>
      <c r="B446" s="4" t="s">
        <v>67</v>
      </c>
      <c r="C446" s="4" t="s">
        <v>69</v>
      </c>
      <c r="D446" s="4" t="s">
        <v>183</v>
      </c>
      <c r="E446" s="4" t="s">
        <v>46</v>
      </c>
      <c r="F446" s="37">
        <f>'прил 7_1'!G448</f>
        <v>192489</v>
      </c>
      <c r="G446" s="37">
        <f>F446</f>
        <v>192489</v>
      </c>
      <c r="H446" s="37">
        <f>'прил 7_1'!I448</f>
        <v>192923</v>
      </c>
      <c r="I446" s="37">
        <f>H446</f>
        <v>192923</v>
      </c>
    </row>
    <row r="447" spans="1:9" ht="63">
      <c r="A447" s="3" t="s">
        <v>141</v>
      </c>
      <c r="B447" s="4" t="s">
        <v>67</v>
      </c>
      <c r="C447" s="4" t="s">
        <v>69</v>
      </c>
      <c r="D447" s="4" t="s">
        <v>183</v>
      </c>
      <c r="E447" s="4" t="s">
        <v>241</v>
      </c>
      <c r="F447" s="37">
        <f>'прил 7_1'!G449</f>
        <v>288711</v>
      </c>
      <c r="G447" s="37">
        <f>F447</f>
        <v>288711</v>
      </c>
      <c r="H447" s="37">
        <f>'прил 7_1'!I449</f>
        <v>289377</v>
      </c>
      <c r="I447" s="37">
        <f>H447</f>
        <v>289377</v>
      </c>
    </row>
    <row r="448" spans="1:9" ht="110.25">
      <c r="A448" s="3" t="s">
        <v>184</v>
      </c>
      <c r="B448" s="4" t="s">
        <v>67</v>
      </c>
      <c r="C448" s="4" t="s">
        <v>69</v>
      </c>
      <c r="D448" s="4" t="s">
        <v>185</v>
      </c>
      <c r="E448" s="4"/>
      <c r="F448" s="37">
        <f>F449</f>
        <v>19248900</v>
      </c>
      <c r="G448" s="37">
        <f>G449</f>
        <v>19248900</v>
      </c>
      <c r="H448" s="37">
        <f>H449</f>
        <v>19292300</v>
      </c>
      <c r="I448" s="37">
        <f>I449</f>
        <v>19292300</v>
      </c>
    </row>
    <row r="449" spans="1:9" ht="31.5">
      <c r="A449" s="3" t="s">
        <v>45</v>
      </c>
      <c r="B449" s="4" t="s">
        <v>67</v>
      </c>
      <c r="C449" s="4" t="s">
        <v>69</v>
      </c>
      <c r="D449" s="4" t="s">
        <v>185</v>
      </c>
      <c r="E449" s="4" t="s">
        <v>46</v>
      </c>
      <c r="F449" s="37">
        <f>'прил 7_1'!G451</f>
        <v>19248900</v>
      </c>
      <c r="G449" s="37">
        <f>F449</f>
        <v>19248900</v>
      </c>
      <c r="H449" s="37">
        <f>'прил 7_1'!I451</f>
        <v>19292300</v>
      </c>
      <c r="I449" s="37">
        <f>H449</f>
        <v>19292300</v>
      </c>
    </row>
    <row r="450" spans="1:9" ht="63">
      <c r="A450" s="21" t="s">
        <v>172</v>
      </c>
      <c r="B450" s="4" t="s">
        <v>67</v>
      </c>
      <c r="C450" s="4" t="s">
        <v>69</v>
      </c>
      <c r="D450" s="4" t="s">
        <v>173</v>
      </c>
      <c r="E450" s="4"/>
      <c r="F450" s="37">
        <f>F451+F454+F456</f>
        <v>26479700</v>
      </c>
      <c r="G450" s="37">
        <f>G451+G454+G456</f>
        <v>26479700</v>
      </c>
      <c r="H450" s="37">
        <f>H451+H454+H456</f>
        <v>27237100</v>
      </c>
      <c r="I450" s="37">
        <f>I451+I454+I456</f>
        <v>27237100</v>
      </c>
    </row>
    <row r="451" spans="1:9" ht="94.5">
      <c r="A451" s="56" t="s">
        <v>178</v>
      </c>
      <c r="B451" s="4" t="s">
        <v>67</v>
      </c>
      <c r="C451" s="4" t="s">
        <v>69</v>
      </c>
      <c r="D451" s="4" t="s">
        <v>179</v>
      </c>
      <c r="E451" s="4"/>
      <c r="F451" s="37">
        <f>F452+F453</f>
        <v>21459800</v>
      </c>
      <c r="G451" s="37">
        <f>G452+G453</f>
        <v>21459800</v>
      </c>
      <c r="H451" s="37">
        <f>H452+H453</f>
        <v>22192600</v>
      </c>
      <c r="I451" s="37">
        <f>I452+I453</f>
        <v>22192600</v>
      </c>
    </row>
    <row r="452" spans="1:9" ht="47.25">
      <c r="A452" s="3" t="s">
        <v>111</v>
      </c>
      <c r="B452" s="4" t="s">
        <v>67</v>
      </c>
      <c r="C452" s="4" t="s">
        <v>69</v>
      </c>
      <c r="D452" s="4" t="s">
        <v>179</v>
      </c>
      <c r="E452" s="4" t="s">
        <v>237</v>
      </c>
      <c r="F452" s="37">
        <f>'прил 7_1'!G454</f>
        <v>7602000</v>
      </c>
      <c r="G452" s="37">
        <f>F452</f>
        <v>7602000</v>
      </c>
      <c r="H452" s="37">
        <f>'прил 7_1'!I454</f>
        <v>7830060</v>
      </c>
      <c r="I452" s="37">
        <f>H452</f>
        <v>7830060</v>
      </c>
    </row>
    <row r="453" spans="1:9" ht="31.5">
      <c r="A453" s="3" t="s">
        <v>45</v>
      </c>
      <c r="B453" s="4" t="s">
        <v>67</v>
      </c>
      <c r="C453" s="4" t="s">
        <v>69</v>
      </c>
      <c r="D453" s="4" t="s">
        <v>179</v>
      </c>
      <c r="E453" s="4" t="s">
        <v>46</v>
      </c>
      <c r="F453" s="37">
        <f>'прил 7_1'!G455</f>
        <v>13857800</v>
      </c>
      <c r="G453" s="37">
        <f>F453</f>
        <v>13857800</v>
      </c>
      <c r="H453" s="37">
        <f>'прил 7_1'!I455</f>
        <v>14362540</v>
      </c>
      <c r="I453" s="37">
        <f>H453</f>
        <v>14362540</v>
      </c>
    </row>
    <row r="454" spans="1:9" ht="141.75">
      <c r="A454" s="49" t="s">
        <v>389</v>
      </c>
      <c r="B454" s="4" t="s">
        <v>67</v>
      </c>
      <c r="C454" s="4" t="s">
        <v>69</v>
      </c>
      <c r="D454" s="4" t="s">
        <v>180</v>
      </c>
      <c r="E454" s="4"/>
      <c r="F454" s="37">
        <f>F455</f>
        <v>614900</v>
      </c>
      <c r="G454" s="37">
        <f>G455</f>
        <v>614900</v>
      </c>
      <c r="H454" s="37">
        <f>H455</f>
        <v>639500</v>
      </c>
      <c r="I454" s="37">
        <f>I455</f>
        <v>639500</v>
      </c>
    </row>
    <row r="455" spans="1:9" ht="47.25">
      <c r="A455" s="3" t="s">
        <v>111</v>
      </c>
      <c r="B455" s="4" t="s">
        <v>67</v>
      </c>
      <c r="C455" s="4" t="s">
        <v>69</v>
      </c>
      <c r="D455" s="4" t="s">
        <v>180</v>
      </c>
      <c r="E455" s="4" t="s">
        <v>237</v>
      </c>
      <c r="F455" s="37">
        <f>'прил 7_1'!G457</f>
        <v>614900</v>
      </c>
      <c r="G455" s="37">
        <f>F455</f>
        <v>614900</v>
      </c>
      <c r="H455" s="37">
        <f>'прил 7_1'!I457</f>
        <v>639500</v>
      </c>
      <c r="I455" s="37">
        <f>H455</f>
        <v>639500</v>
      </c>
    </row>
    <row r="456" spans="1:9" ht="157.5">
      <c r="A456" s="59" t="s">
        <v>39</v>
      </c>
      <c r="B456" s="4" t="s">
        <v>67</v>
      </c>
      <c r="C456" s="4" t="s">
        <v>69</v>
      </c>
      <c r="D456" s="4" t="s">
        <v>417</v>
      </c>
      <c r="E456" s="4"/>
      <c r="F456" s="37">
        <f>F457+F458</f>
        <v>4405000</v>
      </c>
      <c r="G456" s="37">
        <f>G457+G458</f>
        <v>4405000</v>
      </c>
      <c r="H456" s="37">
        <f>H457+H458</f>
        <v>4405000</v>
      </c>
      <c r="I456" s="37">
        <f>I457+I458</f>
        <v>4405000</v>
      </c>
    </row>
    <row r="457" spans="1:9" ht="126">
      <c r="A457" s="3" t="s">
        <v>108</v>
      </c>
      <c r="B457" s="4" t="s">
        <v>67</v>
      </c>
      <c r="C457" s="4" t="s">
        <v>69</v>
      </c>
      <c r="D457" s="4" t="s">
        <v>417</v>
      </c>
      <c r="E457" s="4" t="s">
        <v>236</v>
      </c>
      <c r="F457" s="37">
        <f>'прил 7_1'!G459</f>
        <v>3699678</v>
      </c>
      <c r="G457" s="37">
        <f>F457</f>
        <v>3699678</v>
      </c>
      <c r="H457" s="37">
        <f>'прил 7_1'!I459</f>
        <v>3699678</v>
      </c>
      <c r="I457" s="37">
        <f>H457</f>
        <v>3699678</v>
      </c>
    </row>
    <row r="458" spans="1:9" ht="47.25">
      <c r="A458" s="3" t="s">
        <v>111</v>
      </c>
      <c r="B458" s="4" t="s">
        <v>67</v>
      </c>
      <c r="C458" s="4" t="s">
        <v>69</v>
      </c>
      <c r="D458" s="4" t="s">
        <v>417</v>
      </c>
      <c r="E458" s="4" t="s">
        <v>237</v>
      </c>
      <c r="F458" s="37">
        <f>'прил 7_1'!G460</f>
        <v>705322</v>
      </c>
      <c r="G458" s="37">
        <f>F458</f>
        <v>705322</v>
      </c>
      <c r="H458" s="37">
        <f>'прил 7_1'!I460</f>
        <v>705322</v>
      </c>
      <c r="I458" s="37">
        <f>H458</f>
        <v>705322</v>
      </c>
    </row>
    <row r="459" spans="1:9" ht="63">
      <c r="A459" s="27" t="s">
        <v>119</v>
      </c>
      <c r="B459" s="4" t="s">
        <v>67</v>
      </c>
      <c r="C459" s="4" t="s">
        <v>69</v>
      </c>
      <c r="D459" s="4" t="s">
        <v>120</v>
      </c>
      <c r="E459" s="4"/>
      <c r="F459" s="29">
        <f aca="true" t="shared" si="6" ref="F459:I461">F460</f>
        <v>1355300</v>
      </c>
      <c r="G459" s="29">
        <f t="shared" si="6"/>
        <v>1355300</v>
      </c>
      <c r="H459" s="29">
        <f t="shared" si="6"/>
        <v>1355300</v>
      </c>
      <c r="I459" s="29">
        <f t="shared" si="6"/>
        <v>1355300</v>
      </c>
    </row>
    <row r="460" spans="1:9" ht="47.25">
      <c r="A460" s="27" t="s">
        <v>121</v>
      </c>
      <c r="B460" s="4" t="s">
        <v>67</v>
      </c>
      <c r="C460" s="4" t="s">
        <v>69</v>
      </c>
      <c r="D460" s="4" t="s">
        <v>122</v>
      </c>
      <c r="E460" s="4"/>
      <c r="F460" s="29">
        <f>F461+F463</f>
        <v>1355300</v>
      </c>
      <c r="G460" s="29">
        <f>G461+G463</f>
        <v>1355300</v>
      </c>
      <c r="H460" s="29">
        <f>H461+H463</f>
        <v>1355300</v>
      </c>
      <c r="I460" s="29">
        <f>I461+I463</f>
        <v>1355300</v>
      </c>
    </row>
    <row r="461" spans="1:9" ht="157.5">
      <c r="A461" s="3" t="s">
        <v>169</v>
      </c>
      <c r="B461" s="4" t="s">
        <v>67</v>
      </c>
      <c r="C461" s="4" t="s">
        <v>69</v>
      </c>
      <c r="D461" s="4" t="s">
        <v>170</v>
      </c>
      <c r="E461" s="4"/>
      <c r="F461" s="29">
        <f t="shared" si="6"/>
        <v>121900</v>
      </c>
      <c r="G461" s="29">
        <f t="shared" si="6"/>
        <v>121900</v>
      </c>
      <c r="H461" s="29">
        <f t="shared" si="6"/>
        <v>121900</v>
      </c>
      <c r="I461" s="29">
        <f t="shared" si="6"/>
        <v>121900</v>
      </c>
    </row>
    <row r="462" spans="1:9" ht="126">
      <c r="A462" s="3" t="s">
        <v>108</v>
      </c>
      <c r="B462" s="4" t="s">
        <v>67</v>
      </c>
      <c r="C462" s="4" t="s">
        <v>69</v>
      </c>
      <c r="D462" s="4" t="s">
        <v>170</v>
      </c>
      <c r="E462" s="4" t="s">
        <v>236</v>
      </c>
      <c r="F462" s="29">
        <f>'прил 7_1'!G153</f>
        <v>121900</v>
      </c>
      <c r="G462" s="29">
        <f>F462</f>
        <v>121900</v>
      </c>
      <c r="H462" s="29">
        <f>'прил 7_1'!I153</f>
        <v>121900</v>
      </c>
      <c r="I462" s="29">
        <f>H462</f>
        <v>121900</v>
      </c>
    </row>
    <row r="463" spans="1:9" ht="63">
      <c r="A463" s="57" t="s">
        <v>97</v>
      </c>
      <c r="B463" s="4" t="s">
        <v>67</v>
      </c>
      <c r="C463" s="4" t="s">
        <v>69</v>
      </c>
      <c r="D463" s="4" t="s">
        <v>10</v>
      </c>
      <c r="E463" s="4"/>
      <c r="F463" s="29">
        <f>F464+F465</f>
        <v>1233400</v>
      </c>
      <c r="G463" s="29">
        <f>G464+G465</f>
        <v>1233400</v>
      </c>
      <c r="H463" s="29">
        <f>H464+H465</f>
        <v>1233400</v>
      </c>
      <c r="I463" s="29">
        <f>I464+I465</f>
        <v>1233400</v>
      </c>
    </row>
    <row r="464" spans="1:9" ht="126">
      <c r="A464" s="3" t="s">
        <v>108</v>
      </c>
      <c r="B464" s="4" t="s">
        <v>67</v>
      </c>
      <c r="C464" s="4" t="s">
        <v>69</v>
      </c>
      <c r="D464" s="4" t="s">
        <v>10</v>
      </c>
      <c r="E464" s="4" t="s">
        <v>236</v>
      </c>
      <c r="F464" s="29">
        <f>'прил 7_1'!G155</f>
        <v>1091585</v>
      </c>
      <c r="G464" s="29">
        <f>F464</f>
        <v>1091585</v>
      </c>
      <c r="H464" s="29">
        <f>'прил 7_1'!I155</f>
        <v>1091585</v>
      </c>
      <c r="I464" s="29">
        <f>H464</f>
        <v>1091585</v>
      </c>
    </row>
    <row r="465" spans="1:9" ht="47.25">
      <c r="A465" s="3" t="s">
        <v>111</v>
      </c>
      <c r="B465" s="4" t="s">
        <v>67</v>
      </c>
      <c r="C465" s="4" t="s">
        <v>69</v>
      </c>
      <c r="D465" s="4" t="s">
        <v>10</v>
      </c>
      <c r="E465" s="4" t="s">
        <v>237</v>
      </c>
      <c r="F465" s="29">
        <f>'прил 7_1'!G156</f>
        <v>141815</v>
      </c>
      <c r="G465" s="29">
        <f>F465</f>
        <v>141815</v>
      </c>
      <c r="H465" s="29">
        <f>'прил 7_1'!I156</f>
        <v>141815</v>
      </c>
      <c r="I465" s="29">
        <f>H465</f>
        <v>141815</v>
      </c>
    </row>
    <row r="466" spans="1:9" ht="31.5">
      <c r="A466" s="13" t="s">
        <v>94</v>
      </c>
      <c r="B466" s="5" t="s">
        <v>67</v>
      </c>
      <c r="C466" s="5" t="s">
        <v>60</v>
      </c>
      <c r="D466" s="5"/>
      <c r="E466" s="5"/>
      <c r="F466" s="28">
        <f aca="true" t="shared" si="7" ref="F466:I469">F467</f>
        <v>16245570</v>
      </c>
      <c r="G466" s="28">
        <f t="shared" si="7"/>
        <v>16245570</v>
      </c>
      <c r="H466" s="28">
        <f t="shared" si="7"/>
        <v>16245570</v>
      </c>
      <c r="I466" s="28">
        <f t="shared" si="7"/>
        <v>16245570</v>
      </c>
    </row>
    <row r="467" spans="1:9" ht="63">
      <c r="A467" s="27" t="s">
        <v>119</v>
      </c>
      <c r="B467" s="4" t="s">
        <v>67</v>
      </c>
      <c r="C467" s="4" t="s">
        <v>60</v>
      </c>
      <c r="D467" s="4" t="s">
        <v>120</v>
      </c>
      <c r="E467" s="4"/>
      <c r="F467" s="29">
        <f t="shared" si="7"/>
        <v>16245570</v>
      </c>
      <c r="G467" s="29">
        <f t="shared" si="7"/>
        <v>16245570</v>
      </c>
      <c r="H467" s="29">
        <f t="shared" si="7"/>
        <v>16245570</v>
      </c>
      <c r="I467" s="29">
        <f t="shared" si="7"/>
        <v>16245570</v>
      </c>
    </row>
    <row r="468" spans="1:9" ht="78.75">
      <c r="A468" s="3" t="s">
        <v>264</v>
      </c>
      <c r="B468" s="4" t="s">
        <v>67</v>
      </c>
      <c r="C468" s="4" t="s">
        <v>60</v>
      </c>
      <c r="D468" s="4" t="s">
        <v>265</v>
      </c>
      <c r="E468" s="4"/>
      <c r="F468" s="29">
        <f t="shared" si="7"/>
        <v>16245570</v>
      </c>
      <c r="G468" s="29">
        <f t="shared" si="7"/>
        <v>16245570</v>
      </c>
      <c r="H468" s="29">
        <f t="shared" si="7"/>
        <v>16245570</v>
      </c>
      <c r="I468" s="29">
        <f t="shared" si="7"/>
        <v>16245570</v>
      </c>
    </row>
    <row r="469" spans="1:9" ht="78.75">
      <c r="A469" s="3" t="s">
        <v>266</v>
      </c>
      <c r="B469" s="4" t="s">
        <v>67</v>
      </c>
      <c r="C469" s="4" t="s">
        <v>60</v>
      </c>
      <c r="D469" s="4" t="s">
        <v>267</v>
      </c>
      <c r="E469" s="4"/>
      <c r="F469" s="29">
        <f t="shared" si="7"/>
        <v>16245570</v>
      </c>
      <c r="G469" s="29">
        <f t="shared" si="7"/>
        <v>16245570</v>
      </c>
      <c r="H469" s="29">
        <f t="shared" si="7"/>
        <v>16245570</v>
      </c>
      <c r="I469" s="29">
        <f t="shared" si="7"/>
        <v>16245570</v>
      </c>
    </row>
    <row r="470" spans="1:9" ht="31.5">
      <c r="A470" s="57" t="s">
        <v>45</v>
      </c>
      <c r="B470" s="4" t="s">
        <v>67</v>
      </c>
      <c r="C470" s="4" t="s">
        <v>60</v>
      </c>
      <c r="D470" s="4" t="s">
        <v>267</v>
      </c>
      <c r="E470" s="4" t="s">
        <v>46</v>
      </c>
      <c r="F470" s="29">
        <f>'прил 7_1'!G301</f>
        <v>16245570</v>
      </c>
      <c r="G470" s="29">
        <f>F470</f>
        <v>16245570</v>
      </c>
      <c r="H470" s="29">
        <f>'прил 7_1'!I301</f>
        <v>16245570</v>
      </c>
      <c r="I470" s="29">
        <f>H470</f>
        <v>16245570</v>
      </c>
    </row>
    <row r="471" spans="1:9" ht="15.75">
      <c r="A471" s="39" t="s">
        <v>388</v>
      </c>
      <c r="B471" s="5" t="s">
        <v>391</v>
      </c>
      <c r="C471" s="5" t="s">
        <v>89</v>
      </c>
      <c r="D471" s="23"/>
      <c r="E471" s="23"/>
      <c r="F471" s="28">
        <f>F472+F477</f>
        <v>1653500</v>
      </c>
      <c r="G471" s="28">
        <f>G472+G477</f>
        <v>74500</v>
      </c>
      <c r="H471" s="28">
        <f>H472+H477</f>
        <v>1653500</v>
      </c>
      <c r="I471" s="28">
        <f>I472+I477</f>
        <v>74500</v>
      </c>
    </row>
    <row r="472" spans="1:9" ht="15.75">
      <c r="A472" s="50" t="s">
        <v>225</v>
      </c>
      <c r="B472" s="2" t="s">
        <v>391</v>
      </c>
      <c r="C472" s="2" t="s">
        <v>59</v>
      </c>
      <c r="D472" s="4"/>
      <c r="E472" s="4"/>
      <c r="F472" s="33">
        <f>F473</f>
        <v>1579000</v>
      </c>
      <c r="G472" s="29"/>
      <c r="H472" s="33">
        <f>H473</f>
        <v>1579000</v>
      </c>
      <c r="I472" s="29"/>
    </row>
    <row r="473" spans="1:9" ht="78.75">
      <c r="A473" s="27" t="s">
        <v>155</v>
      </c>
      <c r="B473" s="4" t="s">
        <v>391</v>
      </c>
      <c r="C473" s="4" t="s">
        <v>59</v>
      </c>
      <c r="D473" s="4" t="s">
        <v>156</v>
      </c>
      <c r="E473" s="38"/>
      <c r="F473" s="29">
        <f>F474</f>
        <v>1579000</v>
      </c>
      <c r="G473" s="29"/>
      <c r="H473" s="29">
        <f>H474</f>
        <v>1579000</v>
      </c>
      <c r="I473" s="29"/>
    </row>
    <row r="474" spans="1:9" ht="31.5">
      <c r="A474" s="27" t="s">
        <v>157</v>
      </c>
      <c r="B474" s="4" t="s">
        <v>391</v>
      </c>
      <c r="C474" s="4" t="s">
        <v>59</v>
      </c>
      <c r="D474" s="4" t="s">
        <v>158</v>
      </c>
      <c r="E474" s="38"/>
      <c r="F474" s="29">
        <f>F475</f>
        <v>1579000</v>
      </c>
      <c r="G474" s="29"/>
      <c r="H474" s="29">
        <f>H475</f>
        <v>1579000</v>
      </c>
      <c r="I474" s="29"/>
    </row>
    <row r="475" spans="1:9" ht="31.5">
      <c r="A475" s="27" t="s">
        <v>137</v>
      </c>
      <c r="B475" s="4" t="s">
        <v>391</v>
      </c>
      <c r="C475" s="4" t="s">
        <v>59</v>
      </c>
      <c r="D475" s="4" t="s">
        <v>370</v>
      </c>
      <c r="E475" s="38"/>
      <c r="F475" s="29">
        <f>F476</f>
        <v>1579000</v>
      </c>
      <c r="G475" s="29"/>
      <c r="H475" s="29">
        <f>H476</f>
        <v>1579000</v>
      </c>
      <c r="I475" s="29"/>
    </row>
    <row r="476" spans="1:9" ht="47.25">
      <c r="A476" s="3" t="s">
        <v>111</v>
      </c>
      <c r="B476" s="4" t="s">
        <v>391</v>
      </c>
      <c r="C476" s="4" t="s">
        <v>59</v>
      </c>
      <c r="D476" s="4" t="s">
        <v>370</v>
      </c>
      <c r="E476" s="4" t="s">
        <v>237</v>
      </c>
      <c r="F476" s="29">
        <f>'прил 7_1'!G307+'прил 7_1'!G577</f>
        <v>1579000</v>
      </c>
      <c r="G476" s="29"/>
      <c r="H476" s="29">
        <f>'прил 7_1'!I307+'прил 7_1'!I577</f>
        <v>1579000</v>
      </c>
      <c r="I476" s="29"/>
    </row>
    <row r="477" spans="1:9" ht="31.5">
      <c r="A477" s="1" t="s">
        <v>154</v>
      </c>
      <c r="B477" s="2" t="s">
        <v>391</v>
      </c>
      <c r="C477" s="2" t="s">
        <v>61</v>
      </c>
      <c r="D477" s="9"/>
      <c r="E477" s="9"/>
      <c r="F477" s="33">
        <f aca="true" t="shared" si="8" ref="F477:I480">F478</f>
        <v>74500</v>
      </c>
      <c r="G477" s="33">
        <f t="shared" si="8"/>
        <v>74500</v>
      </c>
      <c r="H477" s="33">
        <f t="shared" si="8"/>
        <v>74500</v>
      </c>
      <c r="I477" s="33">
        <f t="shared" si="8"/>
        <v>74500</v>
      </c>
    </row>
    <row r="478" spans="1:9" ht="78.75">
      <c r="A478" s="3" t="s">
        <v>155</v>
      </c>
      <c r="B478" s="4" t="s">
        <v>391</v>
      </c>
      <c r="C478" s="4" t="s">
        <v>61</v>
      </c>
      <c r="D478" s="4" t="s">
        <v>156</v>
      </c>
      <c r="E478" s="4"/>
      <c r="F478" s="29">
        <f t="shared" si="8"/>
        <v>74500</v>
      </c>
      <c r="G478" s="29">
        <f t="shared" si="8"/>
        <v>74500</v>
      </c>
      <c r="H478" s="29">
        <f t="shared" si="8"/>
        <v>74500</v>
      </c>
      <c r="I478" s="29">
        <f t="shared" si="8"/>
        <v>74500</v>
      </c>
    </row>
    <row r="479" spans="1:9" ht="31.5">
      <c r="A479" s="27" t="s">
        <v>157</v>
      </c>
      <c r="B479" s="4" t="s">
        <v>391</v>
      </c>
      <c r="C479" s="4" t="s">
        <v>61</v>
      </c>
      <c r="D479" s="4" t="s">
        <v>158</v>
      </c>
      <c r="E479" s="4"/>
      <c r="F479" s="29">
        <f t="shared" si="8"/>
        <v>74500</v>
      </c>
      <c r="G479" s="29">
        <f t="shared" si="8"/>
        <v>74500</v>
      </c>
      <c r="H479" s="29">
        <f t="shared" si="8"/>
        <v>74500</v>
      </c>
      <c r="I479" s="29">
        <f t="shared" si="8"/>
        <v>74500</v>
      </c>
    </row>
    <row r="480" spans="1:9" ht="157.5">
      <c r="A480" s="27" t="s">
        <v>159</v>
      </c>
      <c r="B480" s="4" t="s">
        <v>391</v>
      </c>
      <c r="C480" s="4" t="s">
        <v>61</v>
      </c>
      <c r="D480" s="4" t="s">
        <v>160</v>
      </c>
      <c r="E480" s="4"/>
      <c r="F480" s="29">
        <f t="shared" si="8"/>
        <v>74500</v>
      </c>
      <c r="G480" s="29">
        <f t="shared" si="8"/>
        <v>74500</v>
      </c>
      <c r="H480" s="29">
        <f t="shared" si="8"/>
        <v>74500</v>
      </c>
      <c r="I480" s="29">
        <f t="shared" si="8"/>
        <v>74500</v>
      </c>
    </row>
    <row r="481" spans="1:9" ht="126">
      <c r="A481" s="3" t="s">
        <v>108</v>
      </c>
      <c r="B481" s="4" t="s">
        <v>391</v>
      </c>
      <c r="C481" s="4" t="s">
        <v>61</v>
      </c>
      <c r="D481" s="4" t="s">
        <v>160</v>
      </c>
      <c r="E481" s="4" t="s">
        <v>236</v>
      </c>
      <c r="F481" s="29">
        <f>'прил 7_1'!G582</f>
        <v>74500</v>
      </c>
      <c r="G481" s="29">
        <f>F481</f>
        <v>74500</v>
      </c>
      <c r="H481" s="29">
        <f>'прил 7_1'!I582</f>
        <v>74500</v>
      </c>
      <c r="I481" s="29">
        <f>H481</f>
        <v>74500</v>
      </c>
    </row>
    <row r="482" spans="1:9" ht="31.5">
      <c r="A482" s="13" t="s">
        <v>226</v>
      </c>
      <c r="B482" s="5" t="s">
        <v>230</v>
      </c>
      <c r="C482" s="5" t="s">
        <v>89</v>
      </c>
      <c r="D482" s="5"/>
      <c r="E482" s="5"/>
      <c r="F482" s="28">
        <f>F483</f>
        <v>1500000</v>
      </c>
      <c r="G482" s="28"/>
      <c r="H482" s="28">
        <f>H483</f>
        <v>1425000</v>
      </c>
      <c r="I482" s="28"/>
    </row>
    <row r="483" spans="1:9" ht="31.5">
      <c r="A483" s="3" t="s">
        <v>387</v>
      </c>
      <c r="B483" s="4" t="s">
        <v>230</v>
      </c>
      <c r="C483" s="4" t="s">
        <v>64</v>
      </c>
      <c r="D483" s="4"/>
      <c r="E483" s="4"/>
      <c r="F483" s="29">
        <f>F484</f>
        <v>1500000</v>
      </c>
      <c r="G483" s="29"/>
      <c r="H483" s="29">
        <f>H484</f>
        <v>1425000</v>
      </c>
      <c r="I483" s="29"/>
    </row>
    <row r="484" spans="1:9" ht="47.25">
      <c r="A484" s="3" t="s">
        <v>113</v>
      </c>
      <c r="B484" s="4" t="s">
        <v>230</v>
      </c>
      <c r="C484" s="4" t="s">
        <v>64</v>
      </c>
      <c r="D484" s="4" t="s">
        <v>114</v>
      </c>
      <c r="E484" s="4"/>
      <c r="F484" s="29">
        <f>F485</f>
        <v>1500000</v>
      </c>
      <c r="G484" s="29"/>
      <c r="H484" s="29">
        <f>H485</f>
        <v>1425000</v>
      </c>
      <c r="I484" s="29"/>
    </row>
    <row r="485" spans="1:9" ht="110.25">
      <c r="A485" s="3" t="s">
        <v>300</v>
      </c>
      <c r="B485" s="4" t="s">
        <v>230</v>
      </c>
      <c r="C485" s="4" t="s">
        <v>64</v>
      </c>
      <c r="D485" s="4" t="s">
        <v>301</v>
      </c>
      <c r="E485" s="4"/>
      <c r="F485" s="29">
        <f>F486</f>
        <v>1500000</v>
      </c>
      <c r="G485" s="29"/>
      <c r="H485" s="29">
        <f>H486</f>
        <v>1425000</v>
      </c>
      <c r="I485" s="29"/>
    </row>
    <row r="486" spans="1:9" ht="47.25">
      <c r="A486" s="3" t="s">
        <v>302</v>
      </c>
      <c r="B486" s="4" t="s">
        <v>230</v>
      </c>
      <c r="C486" s="4" t="s">
        <v>64</v>
      </c>
      <c r="D486" s="4" t="s">
        <v>303</v>
      </c>
      <c r="E486" s="4"/>
      <c r="F486" s="29">
        <f>F487</f>
        <v>1500000</v>
      </c>
      <c r="G486" s="29"/>
      <c r="H486" s="29">
        <f>H487</f>
        <v>1425000</v>
      </c>
      <c r="I486" s="29"/>
    </row>
    <row r="487" spans="1:9" ht="15.75">
      <c r="A487" s="6" t="s">
        <v>41</v>
      </c>
      <c r="B487" s="7" t="s">
        <v>230</v>
      </c>
      <c r="C487" s="7" t="s">
        <v>64</v>
      </c>
      <c r="D487" s="7" t="s">
        <v>303</v>
      </c>
      <c r="E487" s="7" t="s">
        <v>240</v>
      </c>
      <c r="F487" s="31">
        <f>'прил 7_1'!G162</f>
        <v>1500000</v>
      </c>
      <c r="G487" s="31"/>
      <c r="H487" s="31">
        <f>'прил 7_1'!I162</f>
        <v>1425000</v>
      </c>
      <c r="I487" s="31"/>
    </row>
    <row r="488" spans="1:9" ht="47.25">
      <c r="A488" s="60" t="s">
        <v>390</v>
      </c>
      <c r="B488" s="2" t="s">
        <v>234</v>
      </c>
      <c r="C488" s="2"/>
      <c r="D488" s="2"/>
      <c r="E488" s="2"/>
      <c r="F488" s="33">
        <f>F489</f>
        <v>11247690</v>
      </c>
      <c r="G488" s="29"/>
      <c r="H488" s="33">
        <f>H489</f>
        <v>1966250</v>
      </c>
      <c r="I488" s="29"/>
    </row>
    <row r="489" spans="1:9" ht="47.25">
      <c r="A489" s="60" t="s">
        <v>327</v>
      </c>
      <c r="B489" s="2" t="s">
        <v>234</v>
      </c>
      <c r="C489" s="2" t="s">
        <v>59</v>
      </c>
      <c r="D489" s="4"/>
      <c r="E489" s="4"/>
      <c r="F489" s="33">
        <f>F490</f>
        <v>11247690</v>
      </c>
      <c r="G489" s="29"/>
      <c r="H489" s="33">
        <f>H490</f>
        <v>1966250</v>
      </c>
      <c r="I489" s="29"/>
    </row>
    <row r="490" spans="1:9" ht="110.25">
      <c r="A490" s="57" t="s">
        <v>223</v>
      </c>
      <c r="B490" s="4" t="s">
        <v>234</v>
      </c>
      <c r="C490" s="4" t="s">
        <v>59</v>
      </c>
      <c r="D490" s="4" t="s">
        <v>224</v>
      </c>
      <c r="E490" s="4"/>
      <c r="F490" s="29">
        <f>F491</f>
        <v>11247690</v>
      </c>
      <c r="G490" s="29"/>
      <c r="H490" s="29">
        <f>H491</f>
        <v>1966250</v>
      </c>
      <c r="I490" s="29"/>
    </row>
    <row r="491" spans="1:9" ht="47.25">
      <c r="A491" s="57" t="s">
        <v>328</v>
      </c>
      <c r="B491" s="4" t="s">
        <v>234</v>
      </c>
      <c r="C491" s="4" t="s">
        <v>59</v>
      </c>
      <c r="D491" s="4" t="s">
        <v>329</v>
      </c>
      <c r="E491" s="4"/>
      <c r="F491" s="29">
        <f>F492</f>
        <v>11247690</v>
      </c>
      <c r="G491" s="29"/>
      <c r="H491" s="29">
        <f>H492</f>
        <v>1966250</v>
      </c>
      <c r="I491" s="29"/>
    </row>
    <row r="492" spans="1:9" ht="31.5">
      <c r="A492" s="57" t="s">
        <v>330</v>
      </c>
      <c r="B492" s="4" t="s">
        <v>234</v>
      </c>
      <c r="C492" s="4" t="s">
        <v>59</v>
      </c>
      <c r="D492" s="4" t="s">
        <v>331</v>
      </c>
      <c r="E492" s="4"/>
      <c r="F492" s="29">
        <f>F493</f>
        <v>11247690</v>
      </c>
      <c r="G492" s="29"/>
      <c r="H492" s="29">
        <f>H493</f>
        <v>1966250</v>
      </c>
      <c r="I492" s="29"/>
    </row>
    <row r="493" spans="1:9" ht="31.5">
      <c r="A493" s="57" t="s">
        <v>101</v>
      </c>
      <c r="B493" s="4" t="s">
        <v>234</v>
      </c>
      <c r="C493" s="4" t="s">
        <v>59</v>
      </c>
      <c r="D493" s="4" t="s">
        <v>331</v>
      </c>
      <c r="E493" s="4" t="s">
        <v>239</v>
      </c>
      <c r="F493" s="29">
        <f>'прил 7_1'!G328</f>
        <v>11247690</v>
      </c>
      <c r="G493" s="29"/>
      <c r="H493" s="29">
        <f>'прил 7_1'!I328</f>
        <v>1966250</v>
      </c>
      <c r="I493" s="29"/>
    </row>
    <row r="494" spans="1:9" ht="15.75">
      <c r="A494" s="52" t="s">
        <v>168</v>
      </c>
      <c r="B494" s="53"/>
      <c r="C494" s="53"/>
      <c r="D494" s="53"/>
      <c r="E494" s="53"/>
      <c r="F494" s="55">
        <f>F12+F124+F146+F190+F245+F250+F404+F482+F488+F361+F471</f>
        <v>2089161035.28</v>
      </c>
      <c r="G494" s="55">
        <f>G12+G124+G146+G190+G245+G250+G404+G482+G488+G361+G471</f>
        <v>813462100</v>
      </c>
      <c r="H494" s="55">
        <f>H12+H124+H146+H190+H245+H250+H404+H482+H488+H361+H471</f>
        <v>2014669232</v>
      </c>
      <c r="I494" s="55">
        <f>I12+I124+I146+I190+I245+I250+I404+I482+I488+I361+I471</f>
        <v>805928400</v>
      </c>
    </row>
    <row r="495" spans="1:9" ht="15.75">
      <c r="A495" s="17"/>
      <c r="B495" s="18"/>
      <c r="C495" s="18"/>
      <c r="D495" s="18"/>
      <c r="E495" s="18"/>
      <c r="F495" s="45"/>
      <c r="G495" s="45"/>
      <c r="H495" s="45"/>
      <c r="I495" s="45"/>
    </row>
    <row r="496" spans="1:9" ht="15.75" hidden="1">
      <c r="A496" s="17"/>
      <c r="B496" s="18"/>
      <c r="C496" s="18"/>
      <c r="D496" s="18"/>
      <c r="E496" s="18"/>
      <c r="F496" s="45">
        <f>'прил 7_1'!G604-F494</f>
        <v>0</v>
      </c>
      <c r="G496" s="45">
        <f>'прил 7_1'!H604-G494</f>
        <v>0</v>
      </c>
      <c r="H496" s="45">
        <f>'прил 7_1'!I604-H494</f>
        <v>0</v>
      </c>
      <c r="I496" s="45">
        <f>'прил 7_1'!J604-I494</f>
        <v>0</v>
      </c>
    </row>
    <row r="497" spans="1:9" ht="15.75">
      <c r="A497" s="17"/>
      <c r="B497" s="18"/>
      <c r="C497" s="18"/>
      <c r="D497" s="18"/>
      <c r="E497" s="18"/>
      <c r="F497" s="45"/>
      <c r="G497" s="45"/>
      <c r="H497" s="45"/>
      <c r="I497" s="45"/>
    </row>
    <row r="498" spans="1:9" ht="15.75">
      <c r="A498" s="17"/>
      <c r="B498" s="18"/>
      <c r="C498" s="18"/>
      <c r="D498" s="18"/>
      <c r="E498" s="18"/>
      <c r="F498" s="45"/>
      <c r="G498" s="45"/>
      <c r="H498" s="45"/>
      <c r="I498" s="45"/>
    </row>
    <row r="499" spans="1:9" ht="15.75">
      <c r="A499" s="17"/>
      <c r="B499" s="18"/>
      <c r="C499" s="18"/>
      <c r="D499" s="18"/>
      <c r="E499" s="18"/>
      <c r="F499" s="45"/>
      <c r="G499" s="45"/>
      <c r="H499" s="45"/>
      <c r="I499" s="45"/>
    </row>
    <row r="500" spans="1:9" ht="15.75">
      <c r="A500" s="17"/>
      <c r="B500" s="18"/>
      <c r="C500" s="18"/>
      <c r="D500" s="18"/>
      <c r="E500" s="18"/>
      <c r="F500" s="45"/>
      <c r="G500" s="45"/>
      <c r="H500" s="45"/>
      <c r="I500" s="45"/>
    </row>
    <row r="501" spans="1:9" ht="15.75">
      <c r="A501" s="17"/>
      <c r="B501" s="18"/>
      <c r="C501" s="18"/>
      <c r="D501" s="18"/>
      <c r="E501" s="18"/>
      <c r="F501" s="45"/>
      <c r="G501" s="45"/>
      <c r="H501" s="45"/>
      <c r="I501" s="45"/>
    </row>
    <row r="502" spans="1:9" ht="15.75">
      <c r="A502" s="17"/>
      <c r="B502" s="18"/>
      <c r="C502" s="18"/>
      <c r="D502" s="18"/>
      <c r="E502" s="18"/>
      <c r="F502" s="45"/>
      <c r="G502" s="45"/>
      <c r="H502" s="45"/>
      <c r="I502" s="45"/>
    </row>
    <row r="503" spans="1:9" ht="15.75">
      <c r="A503" s="17"/>
      <c r="B503" s="18"/>
      <c r="C503" s="18"/>
      <c r="D503" s="18"/>
      <c r="E503" s="18"/>
      <c r="F503" s="45"/>
      <c r="G503" s="45"/>
      <c r="H503" s="45"/>
      <c r="I503" s="45"/>
    </row>
    <row r="504" spans="1:9" ht="15.75">
      <c r="A504" s="17"/>
      <c r="B504" s="18"/>
      <c r="C504" s="18"/>
      <c r="D504" s="18"/>
      <c r="E504" s="18"/>
      <c r="F504" s="45"/>
      <c r="G504" s="45"/>
      <c r="H504" s="45"/>
      <c r="I504" s="45"/>
    </row>
    <row r="505" spans="1:9" ht="15.75">
      <c r="A505" s="17"/>
      <c r="B505" s="18"/>
      <c r="C505" s="18"/>
      <c r="D505" s="18"/>
      <c r="E505" s="18"/>
      <c r="F505" s="45"/>
      <c r="G505" s="45"/>
      <c r="H505" s="45"/>
      <c r="I505" s="45"/>
    </row>
    <row r="506" spans="1:9" ht="15.75">
      <c r="A506" s="17"/>
      <c r="B506" s="18"/>
      <c r="C506" s="18"/>
      <c r="D506" s="18"/>
      <c r="E506" s="18"/>
      <c r="F506" s="45"/>
      <c r="G506" s="45"/>
      <c r="H506" s="45"/>
      <c r="I506" s="45"/>
    </row>
    <row r="507" spans="1:9" ht="15.75">
      <c r="A507" s="17"/>
      <c r="B507" s="18"/>
      <c r="C507" s="18"/>
      <c r="D507" s="18"/>
      <c r="E507" s="18"/>
      <c r="F507" s="45"/>
      <c r="G507" s="45"/>
      <c r="H507" s="45"/>
      <c r="I507" s="45"/>
    </row>
    <row r="508" spans="1:9" ht="15.75">
      <c r="A508" s="17"/>
      <c r="B508" s="18"/>
      <c r="C508" s="18"/>
      <c r="D508" s="18"/>
      <c r="E508" s="18"/>
      <c r="F508" s="45"/>
      <c r="G508" s="45"/>
      <c r="H508" s="45"/>
      <c r="I508" s="45"/>
    </row>
    <row r="509" spans="1:9" ht="15.75">
      <c r="A509" s="17"/>
      <c r="B509" s="18"/>
      <c r="C509" s="18"/>
      <c r="D509" s="18"/>
      <c r="E509" s="18"/>
      <c r="F509" s="45"/>
      <c r="G509" s="45"/>
      <c r="H509" s="45"/>
      <c r="I509" s="45"/>
    </row>
    <row r="510" spans="1:9" ht="15.75">
      <c r="A510" s="17"/>
      <c r="B510" s="18"/>
      <c r="C510" s="18"/>
      <c r="D510" s="18"/>
      <c r="E510" s="18"/>
      <c r="F510" s="45"/>
      <c r="G510" s="45"/>
      <c r="H510" s="45"/>
      <c r="I510" s="45"/>
    </row>
    <row r="511" spans="1:9" ht="15.75">
      <c r="A511" s="17"/>
      <c r="B511" s="18"/>
      <c r="C511" s="18"/>
      <c r="D511" s="18"/>
      <c r="E511" s="18"/>
      <c r="F511" s="45"/>
      <c r="G511" s="45"/>
      <c r="H511" s="45"/>
      <c r="I511" s="45"/>
    </row>
    <row r="512" spans="1:9" ht="15.75">
      <c r="A512" s="17"/>
      <c r="B512" s="18"/>
      <c r="C512" s="18"/>
      <c r="D512" s="18"/>
      <c r="E512" s="18"/>
      <c r="F512" s="45"/>
      <c r="G512" s="45"/>
      <c r="H512" s="45"/>
      <c r="I512" s="45"/>
    </row>
    <row r="513" spans="1:9" ht="15.75">
      <c r="A513" s="17"/>
      <c r="B513" s="18"/>
      <c r="C513" s="18"/>
      <c r="D513" s="18"/>
      <c r="E513" s="18"/>
      <c r="F513" s="45"/>
      <c r="G513" s="45"/>
      <c r="H513" s="45"/>
      <c r="I513" s="45"/>
    </row>
    <row r="514" spans="1:9" ht="15.75">
      <c r="A514" s="17"/>
      <c r="B514" s="18"/>
      <c r="C514" s="18"/>
      <c r="D514" s="18"/>
      <c r="E514" s="18"/>
      <c r="F514" s="45"/>
      <c r="G514" s="45"/>
      <c r="H514" s="45"/>
      <c r="I514" s="45"/>
    </row>
    <row r="515" spans="1:9" ht="15.75">
      <c r="A515" s="17"/>
      <c r="B515" s="18"/>
      <c r="C515" s="18"/>
      <c r="D515" s="18"/>
      <c r="E515" s="18"/>
      <c r="F515" s="45"/>
      <c r="G515" s="45"/>
      <c r="H515" s="45"/>
      <c r="I515" s="45"/>
    </row>
    <row r="516" spans="1:9" ht="15.75">
      <c r="A516" s="17"/>
      <c r="B516" s="18"/>
      <c r="C516" s="18"/>
      <c r="D516" s="18"/>
      <c r="E516" s="18"/>
      <c r="F516" s="45"/>
      <c r="G516" s="45"/>
      <c r="H516" s="45"/>
      <c r="I516" s="45"/>
    </row>
    <row r="517" spans="1:9" ht="15.75">
      <c r="A517" s="17"/>
      <c r="B517" s="18"/>
      <c r="C517" s="18"/>
      <c r="D517" s="18"/>
      <c r="E517" s="18"/>
      <c r="F517" s="45"/>
      <c r="G517" s="45"/>
      <c r="H517" s="45"/>
      <c r="I517" s="45"/>
    </row>
    <row r="518" spans="1:9" ht="15.75">
      <c r="A518" s="17"/>
      <c r="B518" s="18"/>
      <c r="C518" s="18"/>
      <c r="D518" s="18"/>
      <c r="E518" s="18"/>
      <c r="F518" s="45"/>
      <c r="G518" s="45"/>
      <c r="H518" s="45"/>
      <c r="I518" s="45"/>
    </row>
    <row r="519" spans="1:9" ht="15.75">
      <c r="A519" s="17"/>
      <c r="B519" s="18"/>
      <c r="C519" s="18"/>
      <c r="D519" s="18"/>
      <c r="E519" s="18"/>
      <c r="F519" s="45"/>
      <c r="G519" s="45"/>
      <c r="H519" s="45"/>
      <c r="I519" s="45"/>
    </row>
    <row r="520" spans="1:9" ht="15.75">
      <c r="A520" s="17"/>
      <c r="B520" s="18"/>
      <c r="C520" s="18"/>
      <c r="D520" s="18"/>
      <c r="E520" s="18"/>
      <c r="F520" s="45"/>
      <c r="G520" s="45"/>
      <c r="H520" s="45"/>
      <c r="I520" s="45"/>
    </row>
    <row r="521" spans="1:9" ht="15.75">
      <c r="A521" s="17"/>
      <c r="B521" s="18"/>
      <c r="C521" s="18"/>
      <c r="D521" s="18"/>
      <c r="E521" s="18"/>
      <c r="F521" s="45"/>
      <c r="G521" s="45"/>
      <c r="H521" s="45"/>
      <c r="I521" s="45"/>
    </row>
    <row r="522" spans="1:9" ht="15.75">
      <c r="A522" s="17"/>
      <c r="B522" s="18"/>
      <c r="C522" s="18"/>
      <c r="D522" s="18"/>
      <c r="E522" s="18"/>
      <c r="F522" s="45"/>
      <c r="G522" s="45"/>
      <c r="H522" s="45"/>
      <c r="I522" s="45"/>
    </row>
    <row r="523" spans="1:9" ht="15.75">
      <c r="A523" s="17"/>
      <c r="B523" s="18"/>
      <c r="C523" s="18"/>
      <c r="D523" s="18"/>
      <c r="E523" s="18"/>
      <c r="F523" s="45"/>
      <c r="G523" s="45"/>
      <c r="H523" s="45"/>
      <c r="I523" s="45"/>
    </row>
    <row r="524" spans="1:9" ht="15.75">
      <c r="A524" s="17"/>
      <c r="B524" s="18"/>
      <c r="C524" s="18"/>
      <c r="D524" s="18"/>
      <c r="E524" s="18"/>
      <c r="F524" s="45"/>
      <c r="G524" s="45"/>
      <c r="H524" s="45"/>
      <c r="I524" s="45"/>
    </row>
    <row r="525" spans="1:9" ht="15.75">
      <c r="A525" s="17"/>
      <c r="B525" s="18"/>
      <c r="C525" s="18"/>
      <c r="D525" s="18"/>
      <c r="E525" s="18"/>
      <c r="F525" s="45"/>
      <c r="G525" s="45"/>
      <c r="H525" s="45"/>
      <c r="I525" s="45"/>
    </row>
    <row r="526" spans="1:9" ht="15.75">
      <c r="A526" s="17"/>
      <c r="B526" s="18"/>
      <c r="C526" s="18"/>
      <c r="D526" s="18"/>
      <c r="E526" s="18"/>
      <c r="F526" s="45"/>
      <c r="G526" s="45"/>
      <c r="H526" s="45"/>
      <c r="I526" s="45"/>
    </row>
    <row r="527" spans="1:9" ht="15.75">
      <c r="A527" s="17"/>
      <c r="B527" s="18"/>
      <c r="C527" s="18"/>
      <c r="D527" s="18"/>
      <c r="E527" s="18"/>
      <c r="F527" s="45"/>
      <c r="G527" s="45"/>
      <c r="H527" s="45"/>
      <c r="I527" s="45"/>
    </row>
    <row r="528" spans="1:9" ht="15.75">
      <c r="A528" s="17"/>
      <c r="B528" s="18"/>
      <c r="C528" s="18"/>
      <c r="D528" s="18"/>
      <c r="E528" s="18"/>
      <c r="F528" s="45"/>
      <c r="G528" s="45"/>
      <c r="H528" s="45"/>
      <c r="I528" s="45"/>
    </row>
    <row r="529" spans="1:9" ht="15.75">
      <c r="A529" s="17"/>
      <c r="B529" s="18"/>
      <c r="C529" s="18"/>
      <c r="D529" s="18"/>
      <c r="E529" s="18"/>
      <c r="F529" s="45"/>
      <c r="G529" s="45"/>
      <c r="H529" s="45"/>
      <c r="I529" s="45"/>
    </row>
    <row r="530" spans="1:9" ht="15.75">
      <c r="A530" s="17"/>
      <c r="B530" s="18"/>
      <c r="C530" s="18"/>
      <c r="D530" s="18"/>
      <c r="E530" s="18"/>
      <c r="F530" s="45"/>
      <c r="G530" s="45"/>
      <c r="H530" s="45"/>
      <c r="I530" s="45"/>
    </row>
    <row r="531" spans="1:9" ht="15.75">
      <c r="A531" s="17"/>
      <c r="B531" s="18"/>
      <c r="C531" s="18"/>
      <c r="D531" s="18"/>
      <c r="E531" s="18"/>
      <c r="F531" s="45"/>
      <c r="G531" s="45"/>
      <c r="H531" s="45"/>
      <c r="I531" s="45"/>
    </row>
    <row r="532" spans="1:9" ht="15.75">
      <c r="A532" s="17"/>
      <c r="B532" s="18"/>
      <c r="C532" s="18"/>
      <c r="D532" s="18"/>
      <c r="E532" s="18"/>
      <c r="F532" s="45"/>
      <c r="G532" s="45"/>
      <c r="H532" s="45"/>
      <c r="I532" s="45"/>
    </row>
    <row r="533" spans="1:9" ht="15.75">
      <c r="A533" s="17"/>
      <c r="B533" s="18"/>
      <c r="C533" s="18"/>
      <c r="D533" s="18"/>
      <c r="E533" s="18"/>
      <c r="F533" s="45"/>
      <c r="G533" s="45"/>
      <c r="H533" s="45"/>
      <c r="I533" s="45"/>
    </row>
    <row r="534" spans="1:9" ht="15.75">
      <c r="A534" s="17"/>
      <c r="B534" s="18"/>
      <c r="C534" s="18"/>
      <c r="D534" s="18"/>
      <c r="E534" s="18"/>
      <c r="F534" s="45"/>
      <c r="G534" s="45"/>
      <c r="H534" s="45"/>
      <c r="I534" s="45"/>
    </row>
    <row r="535" spans="1:9" ht="15.75">
      <c r="A535" s="17"/>
      <c r="B535" s="18"/>
      <c r="C535" s="18"/>
      <c r="D535" s="18"/>
      <c r="E535" s="18"/>
      <c r="F535" s="45"/>
      <c r="G535" s="45"/>
      <c r="H535" s="45"/>
      <c r="I535" s="45"/>
    </row>
    <row r="536" spans="1:9" ht="15.75">
      <c r="A536" s="17"/>
      <c r="B536" s="18"/>
      <c r="C536" s="18"/>
      <c r="D536" s="18"/>
      <c r="E536" s="18"/>
      <c r="F536" s="45"/>
      <c r="G536" s="45"/>
      <c r="H536" s="45"/>
      <c r="I536" s="45"/>
    </row>
    <row r="537" spans="1:9" ht="15.75">
      <c r="A537" s="17"/>
      <c r="B537" s="18"/>
      <c r="C537" s="18"/>
      <c r="D537" s="18"/>
      <c r="E537" s="18"/>
      <c r="F537" s="45"/>
      <c r="G537" s="45"/>
      <c r="H537" s="45"/>
      <c r="I537" s="45"/>
    </row>
    <row r="538" spans="1:9" ht="15.75">
      <c r="A538" s="17"/>
      <c r="B538" s="18"/>
      <c r="C538" s="18"/>
      <c r="D538" s="18"/>
      <c r="E538" s="18"/>
      <c r="F538" s="45"/>
      <c r="G538" s="45"/>
      <c r="H538" s="45"/>
      <c r="I538" s="45"/>
    </row>
    <row r="539" spans="1:9" ht="15.75">
      <c r="A539" s="17"/>
      <c r="B539" s="18"/>
      <c r="C539" s="18"/>
      <c r="D539" s="18"/>
      <c r="E539" s="18"/>
      <c r="F539" s="45"/>
      <c r="G539" s="45"/>
      <c r="H539" s="45"/>
      <c r="I539" s="45"/>
    </row>
    <row r="540" spans="1:9" ht="15.75">
      <c r="A540" s="17"/>
      <c r="B540" s="18"/>
      <c r="C540" s="18"/>
      <c r="D540" s="18"/>
      <c r="E540" s="18"/>
      <c r="F540" s="45"/>
      <c r="G540" s="45"/>
      <c r="H540" s="45"/>
      <c r="I540" s="45"/>
    </row>
    <row r="541" spans="1:9" ht="15.75">
      <c r="A541" s="17"/>
      <c r="B541" s="18"/>
      <c r="C541" s="18"/>
      <c r="D541" s="18"/>
      <c r="E541" s="18"/>
      <c r="F541" s="45"/>
      <c r="G541" s="45"/>
      <c r="H541" s="45"/>
      <c r="I541" s="45"/>
    </row>
    <row r="542" spans="1:9" ht="15.75">
      <c r="A542" s="17"/>
      <c r="B542" s="18"/>
      <c r="C542" s="18"/>
      <c r="D542" s="18"/>
      <c r="E542" s="18"/>
      <c r="F542" s="45"/>
      <c r="G542" s="45"/>
      <c r="H542" s="45"/>
      <c r="I542" s="45"/>
    </row>
    <row r="543" spans="1:9" ht="15.75">
      <c r="A543" s="17"/>
      <c r="B543" s="18"/>
      <c r="C543" s="18"/>
      <c r="D543" s="18"/>
      <c r="E543" s="18"/>
      <c r="F543" s="45"/>
      <c r="G543" s="45"/>
      <c r="H543" s="45"/>
      <c r="I543" s="45"/>
    </row>
    <row r="544" spans="1:9" ht="15.75">
      <c r="A544" s="17"/>
      <c r="B544" s="18"/>
      <c r="C544" s="18"/>
      <c r="D544" s="18"/>
      <c r="E544" s="18"/>
      <c r="F544" s="45"/>
      <c r="G544" s="45"/>
      <c r="H544" s="45"/>
      <c r="I544" s="45"/>
    </row>
    <row r="545" spans="1:9" ht="15.75">
      <c r="A545" s="17"/>
      <c r="B545" s="18"/>
      <c r="C545" s="18"/>
      <c r="D545" s="18"/>
      <c r="E545" s="18"/>
      <c r="F545" s="45"/>
      <c r="G545" s="45"/>
      <c r="H545" s="45"/>
      <c r="I545" s="45"/>
    </row>
    <row r="546" spans="1:9" ht="15.75">
      <c r="A546" s="17"/>
      <c r="B546" s="18"/>
      <c r="C546" s="18"/>
      <c r="D546" s="18"/>
      <c r="E546" s="18"/>
      <c r="F546" s="45"/>
      <c r="G546" s="45"/>
      <c r="H546" s="45"/>
      <c r="I546" s="45"/>
    </row>
    <row r="547" spans="1:9" ht="15.75">
      <c r="A547" s="17"/>
      <c r="B547" s="18"/>
      <c r="C547" s="18"/>
      <c r="D547" s="18"/>
      <c r="E547" s="18"/>
      <c r="F547" s="45"/>
      <c r="G547" s="45"/>
      <c r="H547" s="45"/>
      <c r="I547" s="45"/>
    </row>
    <row r="548" spans="1:9" ht="15.75">
      <c r="A548" s="17"/>
      <c r="B548" s="18"/>
      <c r="C548" s="18"/>
      <c r="D548" s="18"/>
      <c r="E548" s="18"/>
      <c r="F548" s="45"/>
      <c r="G548" s="45"/>
      <c r="H548" s="45"/>
      <c r="I548" s="45"/>
    </row>
    <row r="549" spans="1:9" ht="15.75">
      <c r="A549" s="17"/>
      <c r="B549" s="18"/>
      <c r="C549" s="18"/>
      <c r="D549" s="18"/>
      <c r="E549" s="18"/>
      <c r="F549" s="45"/>
      <c r="G549" s="45"/>
      <c r="H549" s="45"/>
      <c r="I549" s="45"/>
    </row>
    <row r="550" spans="1:9" ht="15.75">
      <c r="A550" s="17"/>
      <c r="B550" s="18"/>
      <c r="C550" s="18"/>
      <c r="D550" s="18"/>
      <c r="E550" s="18"/>
      <c r="F550" s="45"/>
      <c r="G550" s="45"/>
      <c r="H550" s="45"/>
      <c r="I550" s="45"/>
    </row>
    <row r="551" spans="1:9" ht="15.75">
      <c r="A551" s="17"/>
      <c r="B551" s="18"/>
      <c r="C551" s="18"/>
      <c r="D551" s="18"/>
      <c r="E551" s="18"/>
      <c r="F551" s="45"/>
      <c r="G551" s="45"/>
      <c r="H551" s="45"/>
      <c r="I551" s="45"/>
    </row>
    <row r="552" spans="1:9" ht="15.75">
      <c r="A552" s="17"/>
      <c r="B552" s="18"/>
      <c r="C552" s="18"/>
      <c r="D552" s="18"/>
      <c r="E552" s="18"/>
      <c r="F552" s="45"/>
      <c r="G552" s="45"/>
      <c r="H552" s="45"/>
      <c r="I552" s="45"/>
    </row>
    <row r="553" spans="1:9" ht="15.75">
      <c r="A553" s="17"/>
      <c r="B553" s="18"/>
      <c r="C553" s="18"/>
      <c r="D553" s="18"/>
      <c r="E553" s="18"/>
      <c r="F553" s="45"/>
      <c r="G553" s="45"/>
      <c r="H553" s="45"/>
      <c r="I553" s="45"/>
    </row>
    <row r="554" spans="1:9" ht="15.75">
      <c r="A554" s="17"/>
      <c r="B554" s="18"/>
      <c r="C554" s="18"/>
      <c r="D554" s="18"/>
      <c r="E554" s="18"/>
      <c r="F554" s="45"/>
      <c r="G554" s="45"/>
      <c r="H554" s="45"/>
      <c r="I554" s="45"/>
    </row>
    <row r="555" spans="1:9" ht="15.75">
      <c r="A555" s="17"/>
      <c r="B555" s="18"/>
      <c r="C555" s="18"/>
      <c r="D555" s="18"/>
      <c r="E555" s="18"/>
      <c r="F555" s="45"/>
      <c r="G555" s="45"/>
      <c r="H555" s="45"/>
      <c r="I555" s="45"/>
    </row>
    <row r="556" spans="1:9" ht="15.75">
      <c r="A556" s="17"/>
      <c r="B556" s="18"/>
      <c r="C556" s="18"/>
      <c r="D556" s="18"/>
      <c r="E556" s="18"/>
      <c r="F556" s="45"/>
      <c r="G556" s="45"/>
      <c r="H556" s="45"/>
      <c r="I556" s="45"/>
    </row>
    <row r="557" spans="1:9" ht="15.75">
      <c r="A557" s="17"/>
      <c r="B557" s="18"/>
      <c r="C557" s="18"/>
      <c r="D557" s="18"/>
      <c r="E557" s="18"/>
      <c r="F557" s="45"/>
      <c r="G557" s="45"/>
      <c r="H557" s="45"/>
      <c r="I557" s="45"/>
    </row>
    <row r="558" spans="1:9" ht="15.75">
      <c r="A558" s="17"/>
      <c r="B558" s="18"/>
      <c r="C558" s="18"/>
      <c r="D558" s="18"/>
      <c r="E558" s="18"/>
      <c r="F558" s="45"/>
      <c r="G558" s="45"/>
      <c r="H558" s="45"/>
      <c r="I558" s="45"/>
    </row>
    <row r="559" spans="1:9" ht="15.75">
      <c r="A559" s="17"/>
      <c r="B559" s="18"/>
      <c r="C559" s="18"/>
      <c r="D559" s="18"/>
      <c r="E559" s="18"/>
      <c r="F559" s="45"/>
      <c r="G559" s="45"/>
      <c r="H559" s="45"/>
      <c r="I559" s="45"/>
    </row>
    <row r="560" spans="1:9" ht="15.75">
      <c r="A560" s="17"/>
      <c r="B560" s="18"/>
      <c r="C560" s="18"/>
      <c r="D560" s="18"/>
      <c r="E560" s="18"/>
      <c r="F560" s="45"/>
      <c r="G560" s="45"/>
      <c r="H560" s="45"/>
      <c r="I560" s="45"/>
    </row>
    <row r="561" spans="1:9" ht="15.75">
      <c r="A561" s="17"/>
      <c r="B561" s="18"/>
      <c r="C561" s="18"/>
      <c r="D561" s="18"/>
      <c r="E561" s="18"/>
      <c r="F561" s="45"/>
      <c r="G561" s="45"/>
      <c r="H561" s="45"/>
      <c r="I561" s="45"/>
    </row>
    <row r="562" spans="1:9" ht="15.75">
      <c r="A562" s="17"/>
      <c r="B562" s="18"/>
      <c r="C562" s="18"/>
      <c r="D562" s="18"/>
      <c r="E562" s="18"/>
      <c r="F562" s="45"/>
      <c r="G562" s="45"/>
      <c r="H562" s="45"/>
      <c r="I562" s="45"/>
    </row>
    <row r="563" spans="1:9" ht="15.75">
      <c r="A563" s="17"/>
      <c r="B563" s="18"/>
      <c r="C563" s="18"/>
      <c r="D563" s="18"/>
      <c r="E563" s="18"/>
      <c r="F563" s="45"/>
      <c r="G563" s="45"/>
      <c r="H563" s="45"/>
      <c r="I563" s="45"/>
    </row>
    <row r="564" spans="1:9" ht="15.75">
      <c r="A564" s="17"/>
      <c r="B564" s="18"/>
      <c r="C564" s="18"/>
      <c r="D564" s="18"/>
      <c r="E564" s="18"/>
      <c r="F564" s="45"/>
      <c r="G564" s="45"/>
      <c r="H564" s="45"/>
      <c r="I564" s="45"/>
    </row>
    <row r="565" spans="1:9" ht="15.75">
      <c r="A565" s="17"/>
      <c r="B565" s="18"/>
      <c r="C565" s="18"/>
      <c r="D565" s="18"/>
      <c r="E565" s="18"/>
      <c r="F565" s="45"/>
      <c r="G565" s="45"/>
      <c r="H565" s="45"/>
      <c r="I565" s="45"/>
    </row>
    <row r="566" spans="1:9" ht="15.75">
      <c r="A566" s="17"/>
      <c r="B566" s="18"/>
      <c r="C566" s="18"/>
      <c r="D566" s="18"/>
      <c r="E566" s="18"/>
      <c r="F566" s="45"/>
      <c r="G566" s="45"/>
      <c r="H566" s="45"/>
      <c r="I566" s="45"/>
    </row>
    <row r="567" spans="1:9" ht="15.75">
      <c r="A567" s="17"/>
      <c r="B567" s="18"/>
      <c r="C567" s="18"/>
      <c r="D567" s="18"/>
      <c r="E567" s="18"/>
      <c r="F567" s="45"/>
      <c r="G567" s="45"/>
      <c r="H567" s="45"/>
      <c r="I567" s="45"/>
    </row>
    <row r="568" spans="1:9" ht="15.75">
      <c r="A568" s="17"/>
      <c r="B568" s="18"/>
      <c r="C568" s="18"/>
      <c r="D568" s="18"/>
      <c r="E568" s="18"/>
      <c r="F568" s="45"/>
      <c r="G568" s="45"/>
      <c r="H568" s="45"/>
      <c r="I568" s="45"/>
    </row>
    <row r="569" spans="1:9" ht="15.75">
      <c r="A569" s="17"/>
      <c r="B569" s="18"/>
      <c r="C569" s="18"/>
      <c r="D569" s="18"/>
      <c r="E569" s="18"/>
      <c r="F569" s="45"/>
      <c r="G569" s="45"/>
      <c r="H569" s="45"/>
      <c r="I569" s="45"/>
    </row>
    <row r="570" spans="1:9" ht="15.75">
      <c r="A570" s="17"/>
      <c r="B570" s="18"/>
      <c r="C570" s="18"/>
      <c r="D570" s="18"/>
      <c r="E570" s="18"/>
      <c r="F570" s="45"/>
      <c r="G570" s="45"/>
      <c r="H570" s="45"/>
      <c r="I570" s="45"/>
    </row>
    <row r="571" spans="1:9" ht="15.75">
      <c r="A571" s="17"/>
      <c r="B571" s="18"/>
      <c r="C571" s="18"/>
      <c r="D571" s="18"/>
      <c r="E571" s="18"/>
      <c r="F571" s="45"/>
      <c r="G571" s="45"/>
      <c r="H571" s="45"/>
      <c r="I571" s="45"/>
    </row>
    <row r="572" spans="1:9" ht="15.75">
      <c r="A572" s="17"/>
      <c r="B572" s="18"/>
      <c r="C572" s="18"/>
      <c r="D572" s="18"/>
      <c r="E572" s="18"/>
      <c r="F572" s="45"/>
      <c r="G572" s="45"/>
      <c r="H572" s="45"/>
      <c r="I572" s="45"/>
    </row>
    <row r="573" spans="1:9" ht="15.75">
      <c r="A573" s="17"/>
      <c r="B573" s="18"/>
      <c r="C573" s="18"/>
      <c r="D573" s="18"/>
      <c r="E573" s="18"/>
      <c r="F573" s="45"/>
      <c r="G573" s="45"/>
      <c r="H573" s="45"/>
      <c r="I573" s="45"/>
    </row>
    <row r="574" spans="1:9" ht="15.75">
      <c r="A574" s="17"/>
      <c r="B574" s="18"/>
      <c r="C574" s="18"/>
      <c r="D574" s="18"/>
      <c r="E574" s="18"/>
      <c r="F574" s="45"/>
      <c r="G574" s="45"/>
      <c r="H574" s="45"/>
      <c r="I574" s="45"/>
    </row>
    <row r="575" spans="1:9" ht="15.75">
      <c r="A575" s="17"/>
      <c r="B575" s="18"/>
      <c r="C575" s="18"/>
      <c r="D575" s="18"/>
      <c r="E575" s="18"/>
      <c r="F575" s="45"/>
      <c r="G575" s="45"/>
      <c r="H575" s="45"/>
      <c r="I575" s="45"/>
    </row>
    <row r="576" spans="1:9" ht="15.75">
      <c r="A576" s="17"/>
      <c r="B576" s="18"/>
      <c r="C576" s="18"/>
      <c r="D576" s="18"/>
      <c r="E576" s="18"/>
      <c r="F576" s="45"/>
      <c r="G576" s="45"/>
      <c r="H576" s="45"/>
      <c r="I576" s="45"/>
    </row>
    <row r="577" spans="1:9" ht="15.75">
      <c r="A577" s="17"/>
      <c r="B577" s="18"/>
      <c r="C577" s="18"/>
      <c r="D577" s="18"/>
      <c r="E577" s="18"/>
      <c r="F577" s="45"/>
      <c r="G577" s="45"/>
      <c r="H577" s="45"/>
      <c r="I577" s="45"/>
    </row>
    <row r="578" spans="1:9" ht="15.75">
      <c r="A578" s="17"/>
      <c r="B578" s="18"/>
      <c r="C578" s="18"/>
      <c r="D578" s="18"/>
      <c r="E578" s="18"/>
      <c r="F578" s="45"/>
      <c r="G578" s="45"/>
      <c r="H578" s="45"/>
      <c r="I578" s="45"/>
    </row>
    <row r="579" spans="1:9" ht="15.75">
      <c r="A579" s="17"/>
      <c r="B579" s="18"/>
      <c r="C579" s="18"/>
      <c r="D579" s="18"/>
      <c r="E579" s="18"/>
      <c r="F579" s="45"/>
      <c r="G579" s="45"/>
      <c r="H579" s="45"/>
      <c r="I579" s="45"/>
    </row>
    <row r="580" spans="1:9" ht="15.75">
      <c r="A580" s="17"/>
      <c r="B580" s="18"/>
      <c r="C580" s="18"/>
      <c r="D580" s="18"/>
      <c r="E580" s="18"/>
      <c r="F580" s="45"/>
      <c r="G580" s="45"/>
      <c r="H580" s="45"/>
      <c r="I580" s="45"/>
    </row>
    <row r="581" spans="1:9" ht="15.75">
      <c r="A581" s="17"/>
      <c r="B581" s="18"/>
      <c r="C581" s="18"/>
      <c r="D581" s="18"/>
      <c r="E581" s="18"/>
      <c r="F581" s="45"/>
      <c r="G581" s="45"/>
      <c r="H581" s="45"/>
      <c r="I581" s="45"/>
    </row>
    <row r="582" spans="1:9" ht="15.75">
      <c r="A582" s="17"/>
      <c r="B582" s="18"/>
      <c r="C582" s="18"/>
      <c r="D582" s="18"/>
      <c r="E582" s="18"/>
      <c r="F582" s="45"/>
      <c r="G582" s="45"/>
      <c r="H582" s="45"/>
      <c r="I582" s="45"/>
    </row>
    <row r="583" spans="1:9" ht="15.75">
      <c r="A583" s="17"/>
      <c r="B583" s="18"/>
      <c r="C583" s="18"/>
      <c r="D583" s="18"/>
      <c r="E583" s="18"/>
      <c r="F583" s="45"/>
      <c r="G583" s="45"/>
      <c r="H583" s="45"/>
      <c r="I583" s="45"/>
    </row>
    <row r="584" spans="1:9" ht="15.75">
      <c r="A584" s="17"/>
      <c r="B584" s="18"/>
      <c r="C584" s="18"/>
      <c r="D584" s="18"/>
      <c r="E584" s="18"/>
      <c r="F584" s="45"/>
      <c r="G584" s="45"/>
      <c r="H584" s="45"/>
      <c r="I584" s="45"/>
    </row>
    <row r="585" spans="1:9" ht="15.75">
      <c r="A585" s="17"/>
      <c r="B585" s="18"/>
      <c r="C585" s="18"/>
      <c r="D585" s="18"/>
      <c r="E585" s="18"/>
      <c r="F585" s="45"/>
      <c r="G585" s="45"/>
      <c r="H585" s="45"/>
      <c r="I585" s="45"/>
    </row>
    <row r="586" spans="1:9" ht="15.75">
      <c r="A586" s="17"/>
      <c r="B586" s="18"/>
      <c r="C586" s="18"/>
      <c r="D586" s="18"/>
      <c r="E586" s="18"/>
      <c r="F586" s="45"/>
      <c r="G586" s="45"/>
      <c r="H586" s="45"/>
      <c r="I586" s="45"/>
    </row>
    <row r="587" spans="1:9" ht="15.75">
      <c r="A587" s="17"/>
      <c r="B587" s="18"/>
      <c r="C587" s="18"/>
      <c r="D587" s="18"/>
      <c r="E587" s="18"/>
      <c r="F587" s="45"/>
      <c r="G587" s="45"/>
      <c r="H587" s="45"/>
      <c r="I587" s="45"/>
    </row>
    <row r="588" spans="1:9" ht="15.75">
      <c r="A588" s="17"/>
      <c r="B588" s="18"/>
      <c r="C588" s="18"/>
      <c r="D588" s="18"/>
      <c r="E588" s="18"/>
      <c r="F588" s="45"/>
      <c r="G588" s="45"/>
      <c r="H588" s="45"/>
      <c r="I588" s="45"/>
    </row>
    <row r="589" spans="1:9" ht="15.75">
      <c r="A589" s="17"/>
      <c r="B589" s="18"/>
      <c r="C589" s="18"/>
      <c r="D589" s="18"/>
      <c r="E589" s="18"/>
      <c r="F589" s="45"/>
      <c r="G589" s="45"/>
      <c r="H589" s="45"/>
      <c r="I589" s="45"/>
    </row>
    <row r="590" spans="1:9" ht="15.75">
      <c r="A590" s="17"/>
      <c r="B590" s="18"/>
      <c r="C590" s="18"/>
      <c r="D590" s="18"/>
      <c r="E590" s="18"/>
      <c r="F590" s="45"/>
      <c r="G590" s="45"/>
      <c r="H590" s="45"/>
      <c r="I590" s="45"/>
    </row>
    <row r="591" spans="1:9" ht="15.75">
      <c r="A591" s="17"/>
      <c r="B591" s="18"/>
      <c r="C591" s="18"/>
      <c r="D591" s="18"/>
      <c r="E591" s="18"/>
      <c r="F591" s="45"/>
      <c r="G591" s="45"/>
      <c r="H591" s="45"/>
      <c r="I591" s="45"/>
    </row>
    <row r="592" spans="1:9" ht="15.75">
      <c r="A592" s="17"/>
      <c r="B592" s="18"/>
      <c r="C592" s="18"/>
      <c r="D592" s="18"/>
      <c r="E592" s="18"/>
      <c r="F592" s="45"/>
      <c r="G592" s="45"/>
      <c r="H592" s="45"/>
      <c r="I592" s="45"/>
    </row>
    <row r="593" spans="1:9" ht="15.75">
      <c r="A593" s="17"/>
      <c r="B593" s="18"/>
      <c r="C593" s="18"/>
      <c r="D593" s="18"/>
      <c r="E593" s="18"/>
      <c r="F593" s="45"/>
      <c r="G593" s="45"/>
      <c r="H593" s="45"/>
      <c r="I593" s="45"/>
    </row>
    <row r="594" spans="1:9" ht="15.75">
      <c r="A594" s="17"/>
      <c r="B594" s="18"/>
      <c r="C594" s="18"/>
      <c r="D594" s="18"/>
      <c r="E594" s="18"/>
      <c r="F594" s="45"/>
      <c r="G594" s="45"/>
      <c r="H594" s="45"/>
      <c r="I594" s="45"/>
    </row>
    <row r="595" spans="1:9" ht="15.75">
      <c r="A595" s="17"/>
      <c r="B595" s="18"/>
      <c r="C595" s="18"/>
      <c r="D595" s="18"/>
      <c r="E595" s="18"/>
      <c r="F595" s="45"/>
      <c r="G595" s="45"/>
      <c r="H595" s="45"/>
      <c r="I595" s="45"/>
    </row>
    <row r="596" spans="1:9" ht="15.75">
      <c r="A596" s="17"/>
      <c r="B596" s="18"/>
      <c r="C596" s="18"/>
      <c r="D596" s="18"/>
      <c r="E596" s="18"/>
      <c r="F596" s="45"/>
      <c r="G596" s="45"/>
      <c r="H596" s="45"/>
      <c r="I596" s="45"/>
    </row>
    <row r="597" spans="1:9" ht="15.75">
      <c r="A597" s="17"/>
      <c r="B597" s="18"/>
      <c r="C597" s="18"/>
      <c r="D597" s="18"/>
      <c r="E597" s="18"/>
      <c r="F597" s="45"/>
      <c r="G597" s="45"/>
      <c r="H597" s="45"/>
      <c r="I597" s="45"/>
    </row>
    <row r="598" spans="1:9" ht="15.75">
      <c r="A598" s="17"/>
      <c r="B598" s="18"/>
      <c r="C598" s="18"/>
      <c r="D598" s="18"/>
      <c r="E598" s="18"/>
      <c r="F598" s="45"/>
      <c r="G598" s="45"/>
      <c r="H598" s="45"/>
      <c r="I598" s="45"/>
    </row>
    <row r="599" spans="1:9" ht="15.75">
      <c r="A599" s="17"/>
      <c r="B599" s="18"/>
      <c r="C599" s="18"/>
      <c r="D599" s="18"/>
      <c r="E599" s="18"/>
      <c r="F599" s="45"/>
      <c r="G599" s="45"/>
      <c r="H599" s="45"/>
      <c r="I599" s="45"/>
    </row>
    <row r="600" spans="1:9" ht="15.75">
      <c r="A600" s="17"/>
      <c r="B600" s="18"/>
      <c r="C600" s="18"/>
      <c r="D600" s="18"/>
      <c r="E600" s="18"/>
      <c r="F600" s="45"/>
      <c r="G600" s="45"/>
      <c r="H600" s="45"/>
      <c r="I600" s="45"/>
    </row>
    <row r="601" spans="1:9" ht="15.75">
      <c r="A601" s="17"/>
      <c r="B601" s="18"/>
      <c r="C601" s="18"/>
      <c r="D601" s="18"/>
      <c r="E601" s="18"/>
      <c r="F601" s="45"/>
      <c r="G601" s="45"/>
      <c r="H601" s="45"/>
      <c r="I601" s="45"/>
    </row>
    <row r="602" spans="1:9" ht="15.75">
      <c r="A602" s="17"/>
      <c r="B602" s="18"/>
      <c r="C602" s="18"/>
      <c r="D602" s="18"/>
      <c r="E602" s="18"/>
      <c r="F602" s="45"/>
      <c r="G602" s="45"/>
      <c r="H602" s="45"/>
      <c r="I602" s="45"/>
    </row>
    <row r="603" spans="1:9" ht="15.75">
      <c r="A603" s="17"/>
      <c r="B603" s="18"/>
      <c r="C603" s="18"/>
      <c r="D603" s="18"/>
      <c r="E603" s="18"/>
      <c r="F603" s="45"/>
      <c r="G603" s="45"/>
      <c r="H603" s="45"/>
      <c r="I603" s="45"/>
    </row>
    <row r="604" spans="1:9" ht="15.75">
      <c r="A604" s="17"/>
      <c r="B604" s="18"/>
      <c r="C604" s="18"/>
      <c r="D604" s="18"/>
      <c r="E604" s="18"/>
      <c r="F604" s="45"/>
      <c r="G604" s="45"/>
      <c r="H604" s="45"/>
      <c r="I604" s="45"/>
    </row>
    <row r="605" spans="1:9" ht="15.75">
      <c r="A605" s="17"/>
      <c r="B605" s="18"/>
      <c r="C605" s="18"/>
      <c r="D605" s="18"/>
      <c r="E605" s="18"/>
      <c r="F605" s="45"/>
      <c r="G605" s="45"/>
      <c r="H605" s="45"/>
      <c r="I605" s="45"/>
    </row>
    <row r="606" spans="1:9" ht="15.75">
      <c r="A606" s="17"/>
      <c r="B606" s="18"/>
      <c r="C606" s="18"/>
      <c r="D606" s="18"/>
      <c r="E606" s="18"/>
      <c r="F606" s="45"/>
      <c r="G606" s="45"/>
      <c r="H606" s="45"/>
      <c r="I606" s="45"/>
    </row>
    <row r="607" spans="1:9" ht="15.75">
      <c r="A607" s="17"/>
      <c r="B607" s="18"/>
      <c r="C607" s="18"/>
      <c r="D607" s="18"/>
      <c r="E607" s="18"/>
      <c r="F607" s="45"/>
      <c r="G607" s="45"/>
      <c r="H607" s="45"/>
      <c r="I607" s="45"/>
    </row>
    <row r="608" spans="1:9" ht="15.75">
      <c r="A608" s="17"/>
      <c r="B608" s="18"/>
      <c r="C608" s="18"/>
      <c r="D608" s="18"/>
      <c r="E608" s="18"/>
      <c r="F608" s="45"/>
      <c r="G608" s="45"/>
      <c r="H608" s="45"/>
      <c r="I608" s="45"/>
    </row>
    <row r="609" spans="1:9" ht="15.75">
      <c r="A609" s="17"/>
      <c r="B609" s="18"/>
      <c r="C609" s="18"/>
      <c r="D609" s="18"/>
      <c r="E609" s="18"/>
      <c r="F609" s="45"/>
      <c r="G609" s="45"/>
      <c r="H609" s="45"/>
      <c r="I609" s="45"/>
    </row>
    <row r="610" spans="1:9" ht="15.75">
      <c r="A610" s="17"/>
      <c r="B610" s="18"/>
      <c r="C610" s="18"/>
      <c r="D610" s="18"/>
      <c r="E610" s="18"/>
      <c r="F610" s="45"/>
      <c r="G610" s="45"/>
      <c r="H610" s="45"/>
      <c r="I610" s="45"/>
    </row>
    <row r="611" spans="1:9" ht="15.75">
      <c r="A611" s="17"/>
      <c r="B611" s="18"/>
      <c r="C611" s="18"/>
      <c r="D611" s="18"/>
      <c r="E611" s="18"/>
      <c r="F611" s="45"/>
      <c r="G611" s="45"/>
      <c r="H611" s="45"/>
      <c r="I611" s="45"/>
    </row>
    <row r="612" spans="1:9" ht="15.75">
      <c r="A612" s="17"/>
      <c r="B612" s="18"/>
      <c r="C612" s="18"/>
      <c r="D612" s="18"/>
      <c r="E612" s="18"/>
      <c r="F612" s="45"/>
      <c r="G612" s="45"/>
      <c r="H612" s="45"/>
      <c r="I612" s="45"/>
    </row>
    <row r="613" spans="1:9" ht="15.75">
      <c r="A613" s="17"/>
      <c r="B613" s="18"/>
      <c r="C613" s="18"/>
      <c r="D613" s="18"/>
      <c r="E613" s="18"/>
      <c r="F613" s="45"/>
      <c r="G613" s="45"/>
      <c r="H613" s="45"/>
      <c r="I613" s="45"/>
    </row>
    <row r="614" spans="1:9" ht="15.75">
      <c r="A614" s="17"/>
      <c r="B614" s="18"/>
      <c r="C614" s="18"/>
      <c r="D614" s="18"/>
      <c r="E614" s="18"/>
      <c r="F614" s="45"/>
      <c r="G614" s="45"/>
      <c r="H614" s="45"/>
      <c r="I614" s="45"/>
    </row>
    <row r="615" spans="1:9" ht="15.75">
      <c r="A615" s="17"/>
      <c r="B615" s="18"/>
      <c r="C615" s="18"/>
      <c r="D615" s="18"/>
      <c r="E615" s="18"/>
      <c r="F615" s="45"/>
      <c r="G615" s="45"/>
      <c r="H615" s="45"/>
      <c r="I615" s="45"/>
    </row>
    <row r="616" spans="1:9" ht="15.75">
      <c r="A616" s="17"/>
      <c r="B616" s="18"/>
      <c r="C616" s="18"/>
      <c r="D616" s="18"/>
      <c r="E616" s="18"/>
      <c r="F616" s="45"/>
      <c r="G616" s="45"/>
      <c r="H616" s="45"/>
      <c r="I616" s="45"/>
    </row>
    <row r="617" spans="1:9" ht="15.75">
      <c r="A617" s="17"/>
      <c r="B617" s="18"/>
      <c r="C617" s="18"/>
      <c r="D617" s="18"/>
      <c r="E617" s="18"/>
      <c r="F617" s="45"/>
      <c r="G617" s="45"/>
      <c r="H617" s="45"/>
      <c r="I617" s="45"/>
    </row>
    <row r="618" spans="1:9" ht="15.75">
      <c r="A618" s="17"/>
      <c r="B618" s="18"/>
      <c r="C618" s="18"/>
      <c r="D618" s="18"/>
      <c r="E618" s="18"/>
      <c r="F618" s="45"/>
      <c r="G618" s="45"/>
      <c r="H618" s="45"/>
      <c r="I618" s="45"/>
    </row>
    <row r="619" spans="1:9" ht="15.75">
      <c r="A619" s="17"/>
      <c r="B619" s="18"/>
      <c r="C619" s="18"/>
      <c r="D619" s="18"/>
      <c r="E619" s="18"/>
      <c r="F619" s="45"/>
      <c r="G619" s="45"/>
      <c r="H619" s="45"/>
      <c r="I619" s="45"/>
    </row>
    <row r="620" spans="1:9" ht="15.75">
      <c r="A620" s="17"/>
      <c r="B620" s="18"/>
      <c r="C620" s="18"/>
      <c r="D620" s="18"/>
      <c r="E620" s="18"/>
      <c r="F620" s="45"/>
      <c r="G620" s="45"/>
      <c r="H620" s="45"/>
      <c r="I620" s="45"/>
    </row>
    <row r="621" spans="1:9" ht="15.75">
      <c r="A621" s="17"/>
      <c r="B621" s="18"/>
      <c r="C621" s="18"/>
      <c r="D621" s="18"/>
      <c r="E621" s="18"/>
      <c r="F621" s="45"/>
      <c r="G621" s="45"/>
      <c r="H621" s="45"/>
      <c r="I621" s="45"/>
    </row>
    <row r="622" spans="1:9" ht="15.75">
      <c r="A622" s="17"/>
      <c r="B622" s="18"/>
      <c r="C622" s="18"/>
      <c r="D622" s="18"/>
      <c r="E622" s="18"/>
      <c r="F622" s="45"/>
      <c r="G622" s="45"/>
      <c r="H622" s="45"/>
      <c r="I622" s="45"/>
    </row>
    <row r="623" spans="1:9" ht="15.75">
      <c r="A623" s="17"/>
      <c r="B623" s="18"/>
      <c r="C623" s="18"/>
      <c r="D623" s="18"/>
      <c r="E623" s="18"/>
      <c r="F623" s="45"/>
      <c r="G623" s="45"/>
      <c r="H623" s="45"/>
      <c r="I623" s="45"/>
    </row>
    <row r="624" spans="1:9" ht="15.75">
      <c r="A624" s="17"/>
      <c r="B624" s="18"/>
      <c r="C624" s="18"/>
      <c r="D624" s="18"/>
      <c r="E624" s="18"/>
      <c r="F624" s="45"/>
      <c r="G624" s="45"/>
      <c r="H624" s="45"/>
      <c r="I624" s="45"/>
    </row>
    <row r="625" spans="1:9" ht="15.75">
      <c r="A625" s="17"/>
      <c r="B625" s="18"/>
      <c r="C625" s="18"/>
      <c r="D625" s="18"/>
      <c r="E625" s="18"/>
      <c r="F625" s="45"/>
      <c r="G625" s="45"/>
      <c r="H625" s="45"/>
      <c r="I625" s="45"/>
    </row>
    <row r="626" spans="1:9" ht="15.75">
      <c r="A626" s="17"/>
      <c r="B626" s="18"/>
      <c r="C626" s="18"/>
      <c r="D626" s="18"/>
      <c r="E626" s="18"/>
      <c r="F626" s="45"/>
      <c r="G626" s="45"/>
      <c r="H626" s="45"/>
      <c r="I626" s="45"/>
    </row>
    <row r="627" spans="1:9" ht="15.75">
      <c r="A627" s="17"/>
      <c r="B627" s="18"/>
      <c r="C627" s="18"/>
      <c r="D627" s="18"/>
      <c r="E627" s="18"/>
      <c r="F627" s="45"/>
      <c r="G627" s="45"/>
      <c r="H627" s="45"/>
      <c r="I627" s="45"/>
    </row>
    <row r="628" spans="1:9" ht="15.75">
      <c r="A628" s="17"/>
      <c r="B628" s="18"/>
      <c r="C628" s="18"/>
      <c r="D628" s="18"/>
      <c r="E628" s="18"/>
      <c r="F628" s="45"/>
      <c r="G628" s="45"/>
      <c r="H628" s="45"/>
      <c r="I628" s="45"/>
    </row>
    <row r="629" spans="1:9" ht="15.75">
      <c r="A629" s="17"/>
      <c r="B629" s="18"/>
      <c r="C629" s="18"/>
      <c r="D629" s="18"/>
      <c r="E629" s="18"/>
      <c r="F629" s="45"/>
      <c r="G629" s="45"/>
      <c r="H629" s="45"/>
      <c r="I629" s="45"/>
    </row>
    <row r="630" spans="1:9" ht="15.75">
      <c r="A630" s="17"/>
      <c r="B630" s="18"/>
      <c r="C630" s="18"/>
      <c r="D630" s="18"/>
      <c r="E630" s="18"/>
      <c r="F630" s="45"/>
      <c r="G630" s="45"/>
      <c r="H630" s="45"/>
      <c r="I630" s="45"/>
    </row>
    <row r="631" spans="1:9" ht="15.75">
      <c r="A631" s="17"/>
      <c r="B631" s="18"/>
      <c r="C631" s="18"/>
      <c r="D631" s="18"/>
      <c r="E631" s="18"/>
      <c r="F631" s="45"/>
      <c r="G631" s="45"/>
      <c r="H631" s="45"/>
      <c r="I631" s="45"/>
    </row>
    <row r="632" spans="1:9" ht="15.75">
      <c r="A632" s="17"/>
      <c r="B632" s="18"/>
      <c r="C632" s="18"/>
      <c r="D632" s="18"/>
      <c r="E632" s="18"/>
      <c r="F632" s="45"/>
      <c r="G632" s="45"/>
      <c r="H632" s="45"/>
      <c r="I632" s="45"/>
    </row>
    <row r="633" spans="1:9" ht="15.75">
      <c r="A633" s="17"/>
      <c r="B633" s="18"/>
      <c r="C633" s="18"/>
      <c r="D633" s="18"/>
      <c r="E633" s="18"/>
      <c r="F633" s="45"/>
      <c r="G633" s="45"/>
      <c r="H633" s="45"/>
      <c r="I633" s="45"/>
    </row>
    <row r="634" spans="1:9" ht="15.75">
      <c r="A634" s="17"/>
      <c r="B634" s="18"/>
      <c r="C634" s="18"/>
      <c r="D634" s="18"/>
      <c r="E634" s="18"/>
      <c r="F634" s="45"/>
      <c r="G634" s="45"/>
      <c r="H634" s="45"/>
      <c r="I634" s="45"/>
    </row>
    <row r="635" spans="1:9" ht="15.75">
      <c r="A635" s="17"/>
      <c r="B635" s="18"/>
      <c r="C635" s="18"/>
      <c r="D635" s="18"/>
      <c r="E635" s="18"/>
      <c r="F635" s="45"/>
      <c r="G635" s="45"/>
      <c r="H635" s="45"/>
      <c r="I635" s="45"/>
    </row>
    <row r="636" spans="1:9" ht="15.75">
      <c r="A636" s="17"/>
      <c r="B636" s="18"/>
      <c r="C636" s="18"/>
      <c r="D636" s="18"/>
      <c r="E636" s="18"/>
      <c r="F636" s="45"/>
      <c r="G636" s="45"/>
      <c r="H636" s="45"/>
      <c r="I636" s="45"/>
    </row>
    <row r="637" spans="1:9" ht="15.75">
      <c r="A637" s="17"/>
      <c r="B637" s="18"/>
      <c r="C637" s="18"/>
      <c r="D637" s="18"/>
      <c r="E637" s="18"/>
      <c r="F637" s="45"/>
      <c r="G637" s="45"/>
      <c r="H637" s="45"/>
      <c r="I637" s="45"/>
    </row>
    <row r="638" spans="1:9" ht="15.75">
      <c r="A638" s="17"/>
      <c r="B638" s="18"/>
      <c r="C638" s="18"/>
      <c r="D638" s="18"/>
      <c r="E638" s="18"/>
      <c r="F638" s="45"/>
      <c r="G638" s="45"/>
      <c r="H638" s="45"/>
      <c r="I638" s="45"/>
    </row>
    <row r="639" spans="1:9" ht="15.75">
      <c r="A639" s="17"/>
      <c r="B639" s="18"/>
      <c r="C639" s="18"/>
      <c r="D639" s="18"/>
      <c r="E639" s="18"/>
      <c r="F639" s="45"/>
      <c r="G639" s="45"/>
      <c r="H639" s="45"/>
      <c r="I639" s="45"/>
    </row>
    <row r="640" spans="1:9" ht="15.75">
      <c r="A640" s="17"/>
      <c r="B640" s="18"/>
      <c r="C640" s="18"/>
      <c r="D640" s="18"/>
      <c r="E640" s="18"/>
      <c r="F640" s="45"/>
      <c r="G640" s="45"/>
      <c r="H640" s="45"/>
      <c r="I640" s="45"/>
    </row>
    <row r="641" spans="1:9" ht="15.75">
      <c r="A641" s="17"/>
      <c r="B641" s="18"/>
      <c r="C641" s="18"/>
      <c r="D641" s="18"/>
      <c r="E641" s="18"/>
      <c r="F641" s="45"/>
      <c r="G641" s="45"/>
      <c r="H641" s="45"/>
      <c r="I641" s="45"/>
    </row>
    <row r="642" spans="1:9" ht="15.75">
      <c r="A642" s="17"/>
      <c r="B642" s="18"/>
      <c r="C642" s="18"/>
      <c r="D642" s="18"/>
      <c r="E642" s="18"/>
      <c r="F642" s="45"/>
      <c r="G642" s="45"/>
      <c r="H642" s="45"/>
      <c r="I642" s="45"/>
    </row>
    <row r="643" spans="1:9" ht="15.75">
      <c r="A643" s="17"/>
      <c r="B643" s="18"/>
      <c r="C643" s="18"/>
      <c r="D643" s="18"/>
      <c r="E643" s="18"/>
      <c r="F643" s="45"/>
      <c r="G643" s="45"/>
      <c r="H643" s="45"/>
      <c r="I643" s="45"/>
    </row>
    <row r="644" spans="1:9" ht="15.75">
      <c r="A644" s="17"/>
      <c r="B644" s="18"/>
      <c r="C644" s="18"/>
      <c r="D644" s="18"/>
      <c r="E644" s="18"/>
      <c r="F644" s="45"/>
      <c r="G644" s="45"/>
      <c r="H644" s="45"/>
      <c r="I644" s="45"/>
    </row>
    <row r="645" spans="1:9" ht="15.75">
      <c r="A645" s="17"/>
      <c r="B645" s="18"/>
      <c r="C645" s="18"/>
      <c r="D645" s="18"/>
      <c r="E645" s="18"/>
      <c r="F645" s="45"/>
      <c r="G645" s="45"/>
      <c r="H645" s="45"/>
      <c r="I645" s="45"/>
    </row>
    <row r="646" spans="1:9" ht="15.75">
      <c r="A646" s="17"/>
      <c r="B646" s="18"/>
      <c r="C646" s="18"/>
      <c r="D646" s="18"/>
      <c r="E646" s="18"/>
      <c r="F646" s="45"/>
      <c r="G646" s="45"/>
      <c r="H646" s="45"/>
      <c r="I646" s="45"/>
    </row>
    <row r="647" spans="1:9" ht="15.75">
      <c r="A647" s="17"/>
      <c r="B647" s="18"/>
      <c r="C647" s="18"/>
      <c r="D647" s="18"/>
      <c r="E647" s="18"/>
      <c r="F647" s="45"/>
      <c r="G647" s="45"/>
      <c r="H647" s="45"/>
      <c r="I647" s="45"/>
    </row>
    <row r="648" spans="1:9" ht="15.75">
      <c r="A648" s="17"/>
      <c r="B648" s="18"/>
      <c r="C648" s="18"/>
      <c r="D648" s="18"/>
      <c r="E648" s="18"/>
      <c r="F648" s="45"/>
      <c r="G648" s="45"/>
      <c r="H648" s="45"/>
      <c r="I648" s="45"/>
    </row>
    <row r="649" spans="1:9" ht="15.75">
      <c r="A649" s="17"/>
      <c r="B649" s="18"/>
      <c r="C649" s="18"/>
      <c r="D649" s="18"/>
      <c r="E649" s="18"/>
      <c r="F649" s="45"/>
      <c r="G649" s="45"/>
      <c r="H649" s="45"/>
      <c r="I649" s="45"/>
    </row>
    <row r="650" spans="1:9" ht="15.75">
      <c r="A650" s="17"/>
      <c r="B650" s="18"/>
      <c r="C650" s="18"/>
      <c r="D650" s="18"/>
      <c r="E650" s="18"/>
      <c r="F650" s="45"/>
      <c r="G650" s="45"/>
      <c r="H650" s="45"/>
      <c r="I650" s="45"/>
    </row>
    <row r="651" spans="1:9" ht="15.75">
      <c r="A651" s="17"/>
      <c r="B651" s="18"/>
      <c r="C651" s="18"/>
      <c r="D651" s="18"/>
      <c r="E651" s="18"/>
      <c r="F651" s="45"/>
      <c r="G651" s="45"/>
      <c r="H651" s="45"/>
      <c r="I651" s="45"/>
    </row>
    <row r="652" spans="1:9" ht="15.75">
      <c r="A652" s="17"/>
      <c r="B652" s="18"/>
      <c r="C652" s="18"/>
      <c r="D652" s="18"/>
      <c r="E652" s="18"/>
      <c r="F652" s="45"/>
      <c r="G652" s="45"/>
      <c r="H652" s="45"/>
      <c r="I652" s="45"/>
    </row>
    <row r="653" spans="1:9" ht="15.75">
      <c r="A653" s="17"/>
      <c r="B653" s="18"/>
      <c r="C653" s="18"/>
      <c r="D653" s="18"/>
      <c r="E653" s="18"/>
      <c r="F653" s="45"/>
      <c r="G653" s="45"/>
      <c r="H653" s="45"/>
      <c r="I653" s="45"/>
    </row>
    <row r="654" spans="1:9" ht="15.75">
      <c r="A654" s="17"/>
      <c r="B654" s="18"/>
      <c r="C654" s="18"/>
      <c r="D654" s="18"/>
      <c r="E654" s="18"/>
      <c r="F654" s="45"/>
      <c r="G654" s="45"/>
      <c r="H654" s="45"/>
      <c r="I654" s="45"/>
    </row>
    <row r="655" spans="1:9" ht="15.75">
      <c r="A655" s="17"/>
      <c r="B655" s="18"/>
      <c r="C655" s="18"/>
      <c r="D655" s="18"/>
      <c r="E655" s="18"/>
      <c r="F655" s="45"/>
      <c r="G655" s="45"/>
      <c r="H655" s="45"/>
      <c r="I655" s="45"/>
    </row>
    <row r="656" spans="1:9" ht="15.75">
      <c r="A656" s="17"/>
      <c r="B656" s="18"/>
      <c r="C656" s="18"/>
      <c r="D656" s="18"/>
      <c r="E656" s="18"/>
      <c r="F656" s="45"/>
      <c r="G656" s="45"/>
      <c r="H656" s="45"/>
      <c r="I656" s="45"/>
    </row>
    <row r="657" spans="1:9" ht="15.75">
      <c r="A657" s="17"/>
      <c r="B657" s="18"/>
      <c r="C657" s="18"/>
      <c r="D657" s="18"/>
      <c r="E657" s="18"/>
      <c r="F657" s="45"/>
      <c r="G657" s="45"/>
      <c r="H657" s="45"/>
      <c r="I657" s="45"/>
    </row>
    <row r="658" spans="1:9" ht="15.75">
      <c r="A658" s="17"/>
      <c r="B658" s="18"/>
      <c r="C658" s="18"/>
      <c r="D658" s="18"/>
      <c r="E658" s="18"/>
      <c r="F658" s="45"/>
      <c r="G658" s="45"/>
      <c r="H658" s="45"/>
      <c r="I658" s="45"/>
    </row>
    <row r="659" spans="1:9" ht="15.75">
      <c r="A659" s="17"/>
      <c r="B659" s="18"/>
      <c r="C659" s="18"/>
      <c r="D659" s="18"/>
      <c r="E659" s="18"/>
      <c r="F659" s="45"/>
      <c r="G659" s="45"/>
      <c r="H659" s="45"/>
      <c r="I659" s="45"/>
    </row>
    <row r="660" spans="1:9" ht="15.75">
      <c r="A660" s="17"/>
      <c r="B660" s="18"/>
      <c r="C660" s="18"/>
      <c r="D660" s="18"/>
      <c r="E660" s="18"/>
      <c r="F660" s="45"/>
      <c r="G660" s="45"/>
      <c r="H660" s="45"/>
      <c r="I660" s="45"/>
    </row>
    <row r="661" spans="1:9" ht="15.75">
      <c r="A661" s="17"/>
      <c r="B661" s="18"/>
      <c r="C661" s="18"/>
      <c r="D661" s="18"/>
      <c r="E661" s="18"/>
      <c r="F661" s="45"/>
      <c r="G661" s="45"/>
      <c r="H661" s="45"/>
      <c r="I661" s="45"/>
    </row>
    <row r="662" spans="1:9" ht="15.75">
      <c r="A662" s="17"/>
      <c r="B662" s="18"/>
      <c r="C662" s="18"/>
      <c r="D662" s="18"/>
      <c r="E662" s="18"/>
      <c r="F662" s="45"/>
      <c r="G662" s="45"/>
      <c r="H662" s="45"/>
      <c r="I662" s="45"/>
    </row>
    <row r="663" spans="1:9" ht="15.75">
      <c r="A663" s="17"/>
      <c r="B663" s="18"/>
      <c r="C663" s="18"/>
      <c r="D663" s="18"/>
      <c r="E663" s="18"/>
      <c r="F663" s="45"/>
      <c r="G663" s="45"/>
      <c r="H663" s="45"/>
      <c r="I663" s="45"/>
    </row>
    <row r="664" spans="1:9" ht="15.75">
      <c r="A664" s="17"/>
      <c r="B664" s="18"/>
      <c r="C664" s="18"/>
      <c r="D664" s="18"/>
      <c r="E664" s="18"/>
      <c r="F664" s="45"/>
      <c r="G664" s="45"/>
      <c r="H664" s="45"/>
      <c r="I664" s="45"/>
    </row>
    <row r="665" spans="1:9" ht="15.75">
      <c r="A665" s="17"/>
      <c r="B665" s="18"/>
      <c r="C665" s="18"/>
      <c r="D665" s="18"/>
      <c r="E665" s="18"/>
      <c r="F665" s="45"/>
      <c r="G665" s="45"/>
      <c r="H665" s="45"/>
      <c r="I665" s="45"/>
    </row>
    <row r="666" spans="1:9" ht="15.75">
      <c r="A666" s="17"/>
      <c r="B666" s="18"/>
      <c r="C666" s="18"/>
      <c r="D666" s="18"/>
      <c r="E666" s="18"/>
      <c r="F666" s="45"/>
      <c r="G666" s="45"/>
      <c r="H666" s="45"/>
      <c r="I666" s="45"/>
    </row>
    <row r="667" spans="1:9" ht="15.75">
      <c r="A667" s="17"/>
      <c r="B667" s="18"/>
      <c r="C667" s="18"/>
      <c r="D667" s="18"/>
      <c r="E667" s="18"/>
      <c r="F667" s="45"/>
      <c r="G667" s="45"/>
      <c r="H667" s="45"/>
      <c r="I667" s="45"/>
    </row>
    <row r="668" spans="1:9" ht="15.75">
      <c r="A668" s="17"/>
      <c r="B668" s="18"/>
      <c r="C668" s="18"/>
      <c r="D668" s="18"/>
      <c r="E668" s="18"/>
      <c r="F668" s="45"/>
      <c r="G668" s="45"/>
      <c r="H668" s="45"/>
      <c r="I668" s="45"/>
    </row>
    <row r="669" spans="1:9" ht="15.75">
      <c r="A669" s="17"/>
      <c r="B669" s="18"/>
      <c r="C669" s="18"/>
      <c r="D669" s="18"/>
      <c r="E669" s="18"/>
      <c r="F669" s="45"/>
      <c r="G669" s="45"/>
      <c r="H669" s="45"/>
      <c r="I669" s="45"/>
    </row>
    <row r="670" spans="1:9" ht="15.75">
      <c r="A670" s="17"/>
      <c r="B670" s="18"/>
      <c r="C670" s="18"/>
      <c r="D670" s="18"/>
      <c r="E670" s="18"/>
      <c r="F670" s="45"/>
      <c r="G670" s="45"/>
      <c r="H670" s="45"/>
      <c r="I670" s="45"/>
    </row>
    <row r="671" spans="1:9" ht="15.75">
      <c r="A671" s="17"/>
      <c r="B671" s="18"/>
      <c r="C671" s="18"/>
      <c r="D671" s="18"/>
      <c r="E671" s="18"/>
      <c r="F671" s="45"/>
      <c r="G671" s="45"/>
      <c r="H671" s="45"/>
      <c r="I671" s="45"/>
    </row>
    <row r="672" spans="1:9" ht="15.75">
      <c r="A672" s="17"/>
      <c r="B672" s="18"/>
      <c r="C672" s="18"/>
      <c r="D672" s="18"/>
      <c r="E672" s="18"/>
      <c r="F672" s="45"/>
      <c r="G672" s="45"/>
      <c r="H672" s="45"/>
      <c r="I672" s="45"/>
    </row>
    <row r="673" spans="1:9" ht="15.75">
      <c r="A673" s="17"/>
      <c r="B673" s="18"/>
      <c r="C673" s="18"/>
      <c r="D673" s="18"/>
      <c r="E673" s="18"/>
      <c r="F673" s="45"/>
      <c r="G673" s="45"/>
      <c r="H673" s="45"/>
      <c r="I673" s="45"/>
    </row>
    <row r="674" spans="1:9" ht="15.75">
      <c r="A674" s="17"/>
      <c r="B674" s="18"/>
      <c r="C674" s="18"/>
      <c r="D674" s="18"/>
      <c r="E674" s="18"/>
      <c r="F674" s="45"/>
      <c r="G674" s="45"/>
      <c r="H674" s="45"/>
      <c r="I674" s="45"/>
    </row>
    <row r="675" spans="1:9" ht="15.75">
      <c r="A675" s="17"/>
      <c r="B675" s="18"/>
      <c r="C675" s="18"/>
      <c r="D675" s="18"/>
      <c r="E675" s="18"/>
      <c r="F675" s="45"/>
      <c r="G675" s="45"/>
      <c r="H675" s="45"/>
      <c r="I675" s="45"/>
    </row>
    <row r="676" spans="1:9" ht="15.75">
      <c r="A676" s="17"/>
      <c r="B676" s="18"/>
      <c r="C676" s="18"/>
      <c r="D676" s="18"/>
      <c r="E676" s="18"/>
      <c r="F676" s="45"/>
      <c r="G676" s="45"/>
      <c r="H676" s="45"/>
      <c r="I676" s="45"/>
    </row>
    <row r="677" spans="2:5" ht="15.75">
      <c r="B677" s="19"/>
      <c r="C677" s="19"/>
      <c r="D677" s="19"/>
      <c r="E677" s="19"/>
    </row>
    <row r="678" spans="2:5" ht="15.75">
      <c r="B678" s="19"/>
      <c r="C678" s="19"/>
      <c r="D678" s="19"/>
      <c r="E678" s="19"/>
    </row>
    <row r="679" spans="2:5" ht="15.75">
      <c r="B679" s="19"/>
      <c r="C679" s="19"/>
      <c r="D679" s="19"/>
      <c r="E679" s="19"/>
    </row>
    <row r="680" spans="2:5" ht="15.75">
      <c r="B680" s="19"/>
      <c r="C680" s="19"/>
      <c r="D680" s="19"/>
      <c r="E680" s="19"/>
    </row>
    <row r="681" spans="2:5" ht="15.75">
      <c r="B681" s="19"/>
      <c r="C681" s="19"/>
      <c r="D681" s="19"/>
      <c r="E681" s="19"/>
    </row>
    <row r="682" spans="2:5" ht="15.75">
      <c r="B682" s="19"/>
      <c r="C682" s="19"/>
      <c r="D682" s="19"/>
      <c r="E682" s="19"/>
    </row>
    <row r="683" spans="2:5" ht="15.75">
      <c r="B683" s="19"/>
      <c r="C683" s="19"/>
      <c r="D683" s="19"/>
      <c r="E683" s="19"/>
    </row>
    <row r="684" spans="2:5" ht="15.75">
      <c r="B684" s="19"/>
      <c r="C684" s="19"/>
      <c r="D684" s="19"/>
      <c r="E684" s="19"/>
    </row>
    <row r="685" spans="2:5" ht="15.75">
      <c r="B685" s="19"/>
      <c r="C685" s="19"/>
      <c r="D685" s="19"/>
      <c r="E685" s="19"/>
    </row>
    <row r="686" spans="2:5" ht="15.75">
      <c r="B686" s="19"/>
      <c r="C686" s="19"/>
      <c r="D686" s="19"/>
      <c r="E686" s="19"/>
    </row>
    <row r="687" spans="2:5" ht="15.75">
      <c r="B687" s="19"/>
      <c r="C687" s="19"/>
      <c r="D687" s="19"/>
      <c r="E687" s="19"/>
    </row>
    <row r="688" spans="2:5" ht="15.75">
      <c r="B688" s="19"/>
      <c r="C688" s="19"/>
      <c r="D688" s="19"/>
      <c r="E688" s="19"/>
    </row>
    <row r="689" spans="2:5" ht="15.75">
      <c r="B689" s="19"/>
      <c r="C689" s="19"/>
      <c r="D689" s="19"/>
      <c r="E689" s="19"/>
    </row>
    <row r="690" spans="2:5" ht="15.75">
      <c r="B690" s="19"/>
      <c r="C690" s="19"/>
      <c r="D690" s="19"/>
      <c r="E690" s="19"/>
    </row>
    <row r="691" spans="2:5" ht="15.75">
      <c r="B691" s="19"/>
      <c r="C691" s="19"/>
      <c r="D691" s="19"/>
      <c r="E691" s="19"/>
    </row>
    <row r="692" spans="2:5" ht="15.75">
      <c r="B692" s="19"/>
      <c r="C692" s="19"/>
      <c r="D692" s="19"/>
      <c r="E692" s="19"/>
    </row>
    <row r="693" spans="2:5" ht="15.75">
      <c r="B693" s="19"/>
      <c r="C693" s="19"/>
      <c r="D693" s="19"/>
      <c r="E693" s="19"/>
    </row>
    <row r="694" spans="2:5" ht="15.75">
      <c r="B694" s="19"/>
      <c r="C694" s="19"/>
      <c r="D694" s="19"/>
      <c r="E694" s="19"/>
    </row>
    <row r="695" spans="2:5" ht="15.75">
      <c r="B695" s="19"/>
      <c r="C695" s="19"/>
      <c r="D695" s="19"/>
      <c r="E695" s="19"/>
    </row>
    <row r="696" spans="2:5" ht="15.75">
      <c r="B696" s="19"/>
      <c r="C696" s="19"/>
      <c r="D696" s="19"/>
      <c r="E696" s="19"/>
    </row>
    <row r="697" spans="2:5" ht="15.75">
      <c r="B697" s="19"/>
      <c r="C697" s="19"/>
      <c r="D697" s="19"/>
      <c r="E697" s="19"/>
    </row>
    <row r="698" spans="2:5" ht="15.75">
      <c r="B698" s="19"/>
      <c r="C698" s="19"/>
      <c r="D698" s="19"/>
      <c r="E698" s="19"/>
    </row>
    <row r="699" spans="2:5" ht="15.75">
      <c r="B699" s="19"/>
      <c r="C699" s="19"/>
      <c r="D699" s="19"/>
      <c r="E699" s="19"/>
    </row>
    <row r="700" spans="2:5" ht="15.75">
      <c r="B700" s="19"/>
      <c r="C700" s="19"/>
      <c r="D700" s="19"/>
      <c r="E700" s="19"/>
    </row>
    <row r="701" spans="2:5" ht="15.75">
      <c r="B701" s="19"/>
      <c r="C701" s="19"/>
      <c r="D701" s="19"/>
      <c r="E701" s="19"/>
    </row>
    <row r="702" spans="2:5" ht="15.75">
      <c r="B702" s="19"/>
      <c r="C702" s="19"/>
      <c r="D702" s="19"/>
      <c r="E702" s="19"/>
    </row>
    <row r="703" spans="2:5" ht="15.75">
      <c r="B703" s="19"/>
      <c r="C703" s="19"/>
      <c r="D703" s="19"/>
      <c r="E703" s="19"/>
    </row>
    <row r="704" spans="2:5" ht="15.75">
      <c r="B704" s="19"/>
      <c r="C704" s="19"/>
      <c r="D704" s="19"/>
      <c r="E704" s="19"/>
    </row>
    <row r="705" spans="2:5" ht="15.75">
      <c r="B705" s="19"/>
      <c r="C705" s="19"/>
      <c r="D705" s="19"/>
      <c r="E705" s="19"/>
    </row>
    <row r="706" spans="2:5" ht="15.75">
      <c r="B706" s="19"/>
      <c r="C706" s="19"/>
      <c r="D706" s="19"/>
      <c r="E706" s="19"/>
    </row>
    <row r="707" spans="2:5" ht="15.75">
      <c r="B707" s="19"/>
      <c r="C707" s="19"/>
      <c r="D707" s="19"/>
      <c r="E707" s="19"/>
    </row>
    <row r="708" spans="2:5" ht="15.75">
      <c r="B708" s="19"/>
      <c r="C708" s="19"/>
      <c r="D708" s="19"/>
      <c r="E708" s="19"/>
    </row>
    <row r="709" spans="2:5" ht="15.75">
      <c r="B709" s="19"/>
      <c r="C709" s="19"/>
      <c r="D709" s="19"/>
      <c r="E709" s="19"/>
    </row>
    <row r="710" spans="2:5" ht="15.75">
      <c r="B710" s="19"/>
      <c r="C710" s="19"/>
      <c r="D710" s="19"/>
      <c r="E710" s="19"/>
    </row>
    <row r="711" spans="2:5" ht="15.75">
      <c r="B711" s="19"/>
      <c r="C711" s="19"/>
      <c r="D711" s="19"/>
      <c r="E711" s="19"/>
    </row>
    <row r="712" spans="2:5" ht="15.75">
      <c r="B712" s="19"/>
      <c r="C712" s="19"/>
      <c r="D712" s="19"/>
      <c r="E712" s="19"/>
    </row>
    <row r="713" spans="2:5" ht="15.75">
      <c r="B713" s="19"/>
      <c r="C713" s="19"/>
      <c r="D713" s="19"/>
      <c r="E713" s="19"/>
    </row>
    <row r="714" spans="2:5" ht="15.75">
      <c r="B714" s="19"/>
      <c r="C714" s="19"/>
      <c r="D714" s="19"/>
      <c r="E714" s="19"/>
    </row>
    <row r="715" spans="2:5" ht="15.75">
      <c r="B715" s="19"/>
      <c r="C715" s="19"/>
      <c r="D715" s="19"/>
      <c r="E715" s="19"/>
    </row>
    <row r="716" spans="2:5" ht="15.75">
      <c r="B716" s="19"/>
      <c r="C716" s="19"/>
      <c r="D716" s="19"/>
      <c r="E716" s="19"/>
    </row>
    <row r="717" spans="2:5" ht="15.75">
      <c r="B717" s="19"/>
      <c r="C717" s="19"/>
      <c r="D717" s="19"/>
      <c r="E717" s="19"/>
    </row>
    <row r="718" spans="2:5" ht="15.75">
      <c r="B718" s="19"/>
      <c r="C718" s="19"/>
      <c r="D718" s="19"/>
      <c r="E718" s="19"/>
    </row>
    <row r="719" spans="2:5" ht="15.75">
      <c r="B719" s="19"/>
      <c r="C719" s="19"/>
      <c r="D719" s="19"/>
      <c r="E719" s="19"/>
    </row>
    <row r="720" spans="2:5" ht="15.75">
      <c r="B720" s="19"/>
      <c r="C720" s="19"/>
      <c r="D720" s="19"/>
      <c r="E720" s="19"/>
    </row>
    <row r="721" spans="2:5" ht="15.75">
      <c r="B721" s="19"/>
      <c r="C721" s="19"/>
      <c r="D721" s="19"/>
      <c r="E721" s="19"/>
    </row>
    <row r="722" spans="2:5" ht="15.75">
      <c r="B722" s="19"/>
      <c r="C722" s="19"/>
      <c r="D722" s="19"/>
      <c r="E722" s="19"/>
    </row>
    <row r="723" spans="2:5" ht="15.75">
      <c r="B723" s="19"/>
      <c r="C723" s="19"/>
      <c r="D723" s="19"/>
      <c r="E723" s="19"/>
    </row>
    <row r="724" spans="2:5" ht="15.75">
      <c r="B724" s="19"/>
      <c r="C724" s="19"/>
      <c r="D724" s="19"/>
      <c r="E724" s="19"/>
    </row>
    <row r="725" spans="2:5" ht="15.75">
      <c r="B725" s="19"/>
      <c r="C725" s="19"/>
      <c r="D725" s="19"/>
      <c r="E725" s="19"/>
    </row>
    <row r="726" spans="2:5" ht="15.75">
      <c r="B726" s="19"/>
      <c r="C726" s="19"/>
      <c r="D726" s="19"/>
      <c r="E726" s="19"/>
    </row>
    <row r="727" spans="2:5" ht="15.75">
      <c r="B727" s="19"/>
      <c r="C727" s="19"/>
      <c r="D727" s="19"/>
      <c r="E727" s="19"/>
    </row>
    <row r="728" spans="2:5" ht="15.75">
      <c r="B728" s="19"/>
      <c r="C728" s="19"/>
      <c r="D728" s="19"/>
      <c r="E728" s="19"/>
    </row>
    <row r="729" spans="2:5" ht="15.75">
      <c r="B729" s="19"/>
      <c r="C729" s="19"/>
      <c r="D729" s="19"/>
      <c r="E729" s="19"/>
    </row>
    <row r="730" spans="2:5" ht="15.75">
      <c r="B730" s="19"/>
      <c r="C730" s="19"/>
      <c r="D730" s="19"/>
      <c r="E730" s="19"/>
    </row>
    <row r="731" spans="2:5" ht="15.75">
      <c r="B731" s="19"/>
      <c r="C731" s="19"/>
      <c r="D731" s="19"/>
      <c r="E731" s="19"/>
    </row>
    <row r="732" spans="2:5" ht="15.75">
      <c r="B732" s="19"/>
      <c r="C732" s="19"/>
      <c r="D732" s="19"/>
      <c r="E732" s="19"/>
    </row>
    <row r="733" spans="2:5" ht="15.75">
      <c r="B733" s="19"/>
      <c r="C733" s="19"/>
      <c r="D733" s="19"/>
      <c r="E733" s="19"/>
    </row>
    <row r="734" spans="2:5" ht="15.75">
      <c r="B734" s="19"/>
      <c r="C734" s="19"/>
      <c r="D734" s="19"/>
      <c r="E734" s="19"/>
    </row>
    <row r="735" spans="2:5" ht="15.75">
      <c r="B735" s="19"/>
      <c r="C735" s="19"/>
      <c r="D735" s="19"/>
      <c r="E735" s="19"/>
    </row>
    <row r="736" spans="2:5" ht="15.75">
      <c r="B736" s="19"/>
      <c r="C736" s="19"/>
      <c r="D736" s="19"/>
      <c r="E736" s="19"/>
    </row>
    <row r="737" spans="2:5" ht="15.75">
      <c r="B737" s="19"/>
      <c r="C737" s="19"/>
      <c r="D737" s="19"/>
      <c r="E737" s="19"/>
    </row>
    <row r="738" spans="2:5" ht="15.75">
      <c r="B738" s="19"/>
      <c r="C738" s="19"/>
      <c r="D738" s="19"/>
      <c r="E738" s="19"/>
    </row>
    <row r="739" spans="2:5" ht="15.75">
      <c r="B739" s="19"/>
      <c r="C739" s="19"/>
      <c r="D739" s="19"/>
      <c r="E739" s="19"/>
    </row>
    <row r="740" spans="2:5" ht="15.75">
      <c r="B740" s="19"/>
      <c r="C740" s="19"/>
      <c r="D740" s="19"/>
      <c r="E740" s="19"/>
    </row>
    <row r="741" spans="2:5" ht="15.75">
      <c r="B741" s="19"/>
      <c r="C741" s="19"/>
      <c r="D741" s="19"/>
      <c r="E741" s="19"/>
    </row>
    <row r="742" spans="2:5" ht="15.75">
      <c r="B742" s="19"/>
      <c r="C742" s="19"/>
      <c r="D742" s="19"/>
      <c r="E742" s="19"/>
    </row>
    <row r="743" spans="2:5" ht="15.75">
      <c r="B743" s="19"/>
      <c r="C743" s="19"/>
      <c r="D743" s="19"/>
      <c r="E743" s="19"/>
    </row>
  </sheetData>
  <sheetProtection/>
  <mergeCells count="23">
    <mergeCell ref="F4:I4"/>
    <mergeCell ref="F1:G1"/>
    <mergeCell ref="H1:I1"/>
    <mergeCell ref="F2:I2"/>
    <mergeCell ref="F3:G3"/>
    <mergeCell ref="H3:I3"/>
    <mergeCell ref="F5:I5"/>
    <mergeCell ref="A9:A10"/>
    <mergeCell ref="A7:I7"/>
    <mergeCell ref="F9:G9"/>
    <mergeCell ref="H9:I9"/>
    <mergeCell ref="B9:B10"/>
    <mergeCell ref="C9:C10"/>
    <mergeCell ref="D9:D10"/>
    <mergeCell ref="E9:E10"/>
    <mergeCell ref="I444:I445"/>
    <mergeCell ref="B444:B445"/>
    <mergeCell ref="C444:C445"/>
    <mergeCell ref="D444:D445"/>
    <mergeCell ref="E444:E445"/>
    <mergeCell ref="F444:F445"/>
    <mergeCell ref="G444:G445"/>
    <mergeCell ref="H444:H445"/>
  </mergeCells>
  <printOptions horizontalCentered="1"/>
  <pageMargins left="0.7874015748031497" right="0.3937007874015748" top="0.5118110236220472" bottom="0.5118110236220472" header="0.5118110236220472" footer="0.5118110236220472"/>
  <pageSetup fitToHeight="50" fitToWidth="1" horizontalDpi="600" verticalDpi="600" orientation="portrait" paperSize="9" scale="60" r:id="rId1"/>
  <headerFooter alignWithMargins="0">
    <oddFooter>&amp;C&amp;A&amp;RСтраница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830"/>
  <sheetViews>
    <sheetView zoomScalePageLayoutView="0" workbookViewId="0" topLeftCell="A1">
      <selection activeCell="K10" sqref="K10"/>
    </sheetView>
  </sheetViews>
  <sheetFormatPr defaultColWidth="9.00390625" defaultRowHeight="12.75"/>
  <cols>
    <col min="1" max="1" width="28.25390625" style="12" customWidth="1"/>
    <col min="2" max="2" width="8.25390625" style="12" customWidth="1"/>
    <col min="3" max="3" width="6.125" style="12" customWidth="1"/>
    <col min="4" max="4" width="8.75390625" style="12" customWidth="1"/>
    <col min="5" max="5" width="11.75390625" style="12" customWidth="1"/>
    <col min="6" max="6" width="10.00390625" style="12" customWidth="1"/>
    <col min="7" max="7" width="24.375" style="12" customWidth="1"/>
    <col min="8" max="8" width="20.125" style="12" customWidth="1"/>
    <col min="9" max="9" width="24.375" style="12" customWidth="1"/>
    <col min="10" max="10" width="20.125" style="12" customWidth="1"/>
    <col min="11" max="11" width="13.125" style="12" customWidth="1"/>
    <col min="12" max="12" width="21.625" style="12" customWidth="1"/>
    <col min="13" max="15" width="9.125" style="12" customWidth="1"/>
    <col min="16" max="16" width="22.75390625" style="12" customWidth="1"/>
    <col min="17" max="16384" width="9.125" style="12" customWidth="1"/>
  </cols>
  <sheetData>
    <row r="1" spans="2:10" ht="15.75">
      <c r="B1" s="30"/>
      <c r="C1" s="30"/>
      <c r="D1" s="30"/>
      <c r="E1" s="30"/>
      <c r="F1" s="30"/>
      <c r="G1" s="120"/>
      <c r="H1" s="120"/>
      <c r="I1" s="120" t="s">
        <v>401</v>
      </c>
      <c r="J1" s="120"/>
    </row>
    <row r="2" spans="2:10" ht="15.75">
      <c r="B2" s="30"/>
      <c r="C2" s="30"/>
      <c r="D2" s="30"/>
      <c r="E2" s="30"/>
      <c r="F2" s="30"/>
      <c r="G2" s="120" t="s">
        <v>52</v>
      </c>
      <c r="H2" s="120"/>
      <c r="I2" s="120"/>
      <c r="J2" s="120"/>
    </row>
    <row r="3" spans="2:10" ht="15.75">
      <c r="B3" s="30"/>
      <c r="C3" s="30"/>
      <c r="D3" s="30"/>
      <c r="E3" s="30"/>
      <c r="F3" s="30"/>
      <c r="G3" s="120"/>
      <c r="H3" s="120"/>
      <c r="I3" s="120" t="s">
        <v>407</v>
      </c>
      <c r="J3" s="120"/>
    </row>
    <row r="4" spans="2:10" ht="15.75">
      <c r="B4" s="30"/>
      <c r="C4" s="30"/>
      <c r="D4" s="30"/>
      <c r="E4" s="30"/>
      <c r="F4" s="30"/>
      <c r="G4" s="120" t="s">
        <v>408</v>
      </c>
      <c r="H4" s="120"/>
      <c r="I4" s="120"/>
      <c r="J4" s="120"/>
    </row>
    <row r="5" spans="1:10" ht="15.75">
      <c r="A5" s="30"/>
      <c r="B5" s="30"/>
      <c r="C5" s="30"/>
      <c r="D5" s="30"/>
      <c r="E5" s="30"/>
      <c r="F5" s="30"/>
      <c r="G5" s="120" t="s">
        <v>478</v>
      </c>
      <c r="H5" s="120"/>
      <c r="I5" s="120"/>
      <c r="J5" s="120"/>
    </row>
    <row r="6" spans="3:10" ht="15.75">
      <c r="C6" s="51"/>
      <c r="D6" s="51"/>
      <c r="E6" s="51"/>
      <c r="F6" s="51"/>
      <c r="I6" s="26"/>
      <c r="J6" s="26"/>
    </row>
    <row r="7" spans="1:10" ht="15.75" customHeight="1">
      <c r="A7" s="125" t="s">
        <v>395</v>
      </c>
      <c r="B7" s="125"/>
      <c r="C7" s="125"/>
      <c r="D7" s="125"/>
      <c r="E7" s="125"/>
      <c r="F7" s="125"/>
      <c r="G7" s="125"/>
      <c r="H7" s="125"/>
      <c r="I7" s="125"/>
      <c r="J7" s="125"/>
    </row>
    <row r="8" spans="7:10" ht="15.75">
      <c r="G8" s="22"/>
      <c r="H8" s="22"/>
      <c r="I8" s="22"/>
      <c r="J8" s="22" t="s">
        <v>90</v>
      </c>
    </row>
    <row r="9" spans="1:10" ht="15.75">
      <c r="A9" s="123" t="s">
        <v>57</v>
      </c>
      <c r="B9" s="123" t="s">
        <v>282</v>
      </c>
      <c r="C9" s="123" t="s">
        <v>92</v>
      </c>
      <c r="D9" s="123" t="s">
        <v>75</v>
      </c>
      <c r="E9" s="123" t="s">
        <v>77</v>
      </c>
      <c r="F9" s="123" t="s">
        <v>76</v>
      </c>
      <c r="G9" s="126" t="s">
        <v>396</v>
      </c>
      <c r="H9" s="127"/>
      <c r="I9" s="126" t="s">
        <v>397</v>
      </c>
      <c r="J9" s="127"/>
    </row>
    <row r="10" spans="1:10" ht="94.5">
      <c r="A10" s="124"/>
      <c r="B10" s="124"/>
      <c r="C10" s="124"/>
      <c r="D10" s="124"/>
      <c r="E10" s="124"/>
      <c r="F10" s="124"/>
      <c r="G10" s="15" t="s">
        <v>58</v>
      </c>
      <c r="H10" s="15" t="s">
        <v>233</v>
      </c>
      <c r="I10" s="15" t="s">
        <v>58</v>
      </c>
      <c r="J10" s="15" t="s">
        <v>233</v>
      </c>
    </row>
    <row r="11" spans="1:10" ht="15.75">
      <c r="A11" s="15">
        <v>1</v>
      </c>
      <c r="B11" s="15">
        <v>2</v>
      </c>
      <c r="C11" s="15">
        <v>3</v>
      </c>
      <c r="D11" s="15">
        <v>4</v>
      </c>
      <c r="E11" s="15">
        <v>5</v>
      </c>
      <c r="F11" s="15">
        <v>6</v>
      </c>
      <c r="G11" s="15">
        <v>7</v>
      </c>
      <c r="H11" s="15">
        <v>8</v>
      </c>
      <c r="I11" s="15">
        <v>9</v>
      </c>
      <c r="J11" s="15">
        <v>10</v>
      </c>
    </row>
    <row r="12" spans="1:10" ht="150">
      <c r="A12" s="10" t="s">
        <v>53</v>
      </c>
      <c r="B12" s="11" t="s">
        <v>283</v>
      </c>
      <c r="C12" s="11"/>
      <c r="D12" s="11"/>
      <c r="E12" s="11"/>
      <c r="F12" s="11"/>
      <c r="G12" s="35">
        <f>G13+G26</f>
        <v>6879085</v>
      </c>
      <c r="H12" s="35"/>
      <c r="I12" s="35">
        <f>I13+I26</f>
        <v>6869085</v>
      </c>
      <c r="J12" s="35"/>
    </row>
    <row r="13" spans="1:10" ht="31.5">
      <c r="A13" s="1" t="s">
        <v>78</v>
      </c>
      <c r="B13" s="2" t="s">
        <v>283</v>
      </c>
      <c r="C13" s="2" t="s">
        <v>59</v>
      </c>
      <c r="D13" s="2"/>
      <c r="E13" s="9"/>
      <c r="F13" s="9"/>
      <c r="G13" s="36">
        <f>G14+G18</f>
        <v>6679085</v>
      </c>
      <c r="H13" s="36"/>
      <c r="I13" s="36">
        <f>I14+I18</f>
        <v>6679085</v>
      </c>
      <c r="J13" s="36"/>
    </row>
    <row r="14" spans="1:10" ht="78.75">
      <c r="A14" s="1" t="s">
        <v>290</v>
      </c>
      <c r="B14" s="2" t="s">
        <v>283</v>
      </c>
      <c r="C14" s="2" t="s">
        <v>59</v>
      </c>
      <c r="D14" s="2" t="s">
        <v>64</v>
      </c>
      <c r="E14" s="2"/>
      <c r="F14" s="2"/>
      <c r="G14" s="33">
        <f>G15</f>
        <v>1990139</v>
      </c>
      <c r="H14" s="33"/>
      <c r="I14" s="33">
        <f>I15</f>
        <v>1990139</v>
      </c>
      <c r="J14" s="33"/>
    </row>
    <row r="15" spans="1:10" ht="52.5" customHeight="1">
      <c r="A15" s="27" t="s">
        <v>105</v>
      </c>
      <c r="B15" s="4" t="s">
        <v>283</v>
      </c>
      <c r="C15" s="4" t="s">
        <v>59</v>
      </c>
      <c r="D15" s="4" t="s">
        <v>64</v>
      </c>
      <c r="E15" s="4" t="s">
        <v>106</v>
      </c>
      <c r="F15" s="4"/>
      <c r="G15" s="29">
        <f>G16</f>
        <v>1990139</v>
      </c>
      <c r="H15" s="29"/>
      <c r="I15" s="29">
        <f>I16</f>
        <v>1990139</v>
      </c>
      <c r="J15" s="29"/>
    </row>
    <row r="16" spans="1:10" ht="63">
      <c r="A16" s="3" t="s">
        <v>245</v>
      </c>
      <c r="B16" s="4" t="s">
        <v>283</v>
      </c>
      <c r="C16" s="4" t="s">
        <v>59</v>
      </c>
      <c r="D16" s="4" t="s">
        <v>64</v>
      </c>
      <c r="E16" s="4" t="s">
        <v>107</v>
      </c>
      <c r="F16" s="4"/>
      <c r="G16" s="29">
        <f>G17</f>
        <v>1990139</v>
      </c>
      <c r="H16" s="29"/>
      <c r="I16" s="29">
        <f>I17</f>
        <v>1990139</v>
      </c>
      <c r="J16" s="29"/>
    </row>
    <row r="17" spans="1:10" ht="141.75">
      <c r="A17" s="3" t="s">
        <v>108</v>
      </c>
      <c r="B17" s="4" t="s">
        <v>283</v>
      </c>
      <c r="C17" s="4" t="s">
        <v>59</v>
      </c>
      <c r="D17" s="4" t="s">
        <v>64</v>
      </c>
      <c r="E17" s="4" t="s">
        <v>107</v>
      </c>
      <c r="F17" s="4" t="s">
        <v>236</v>
      </c>
      <c r="G17" s="29">
        <f>1990139</f>
        <v>1990139</v>
      </c>
      <c r="H17" s="29"/>
      <c r="I17" s="29">
        <f>1990139</f>
        <v>1990139</v>
      </c>
      <c r="J17" s="29"/>
    </row>
    <row r="18" spans="1:10" ht="110.25">
      <c r="A18" s="1" t="s">
        <v>242</v>
      </c>
      <c r="B18" s="2" t="s">
        <v>283</v>
      </c>
      <c r="C18" s="2" t="s">
        <v>59</v>
      </c>
      <c r="D18" s="2" t="s">
        <v>66</v>
      </c>
      <c r="E18" s="2"/>
      <c r="F18" s="2"/>
      <c r="G18" s="33">
        <f>G19</f>
        <v>4688946</v>
      </c>
      <c r="H18" s="33"/>
      <c r="I18" s="33">
        <f>I19</f>
        <v>4688946</v>
      </c>
      <c r="J18" s="33"/>
    </row>
    <row r="19" spans="1:10" s="25" customFormat="1" ht="31.5">
      <c r="A19" s="27" t="s">
        <v>105</v>
      </c>
      <c r="B19" s="4" t="s">
        <v>283</v>
      </c>
      <c r="C19" s="4" t="s">
        <v>59</v>
      </c>
      <c r="D19" s="4" t="s">
        <v>66</v>
      </c>
      <c r="E19" s="4" t="s">
        <v>106</v>
      </c>
      <c r="F19" s="4"/>
      <c r="G19" s="29">
        <f>G20+G22+G24</f>
        <v>4688946</v>
      </c>
      <c r="H19" s="29"/>
      <c r="I19" s="29">
        <f>I20+I22+I24</f>
        <v>4688946</v>
      </c>
      <c r="J19" s="29"/>
    </row>
    <row r="20" spans="1:10" s="25" customFormat="1" ht="47.25">
      <c r="A20" s="27" t="s">
        <v>110</v>
      </c>
      <c r="B20" s="4" t="s">
        <v>283</v>
      </c>
      <c r="C20" s="4" t="s">
        <v>59</v>
      </c>
      <c r="D20" s="4" t="s">
        <v>66</v>
      </c>
      <c r="E20" s="4" t="s">
        <v>109</v>
      </c>
      <c r="F20" s="4"/>
      <c r="G20" s="29">
        <f>G21</f>
        <v>2910750</v>
      </c>
      <c r="H20" s="29"/>
      <c r="I20" s="29">
        <f>I21</f>
        <v>2910750</v>
      </c>
      <c r="J20" s="29"/>
    </row>
    <row r="21" spans="1:10" ht="166.5" customHeight="1">
      <c r="A21" s="3" t="s">
        <v>108</v>
      </c>
      <c r="B21" s="4" t="s">
        <v>283</v>
      </c>
      <c r="C21" s="4" t="s">
        <v>59</v>
      </c>
      <c r="D21" s="4" t="s">
        <v>66</v>
      </c>
      <c r="E21" s="4" t="s">
        <v>109</v>
      </c>
      <c r="F21" s="4" t="s">
        <v>236</v>
      </c>
      <c r="G21" s="29">
        <v>2910750</v>
      </c>
      <c r="H21" s="29"/>
      <c r="I21" s="29">
        <v>2910750</v>
      </c>
      <c r="J21" s="29"/>
    </row>
    <row r="22" spans="1:10" ht="63">
      <c r="A22" s="3" t="s">
        <v>232</v>
      </c>
      <c r="B22" s="4" t="s">
        <v>283</v>
      </c>
      <c r="C22" s="4" t="s">
        <v>59</v>
      </c>
      <c r="D22" s="4" t="s">
        <v>66</v>
      </c>
      <c r="E22" s="4" t="s">
        <v>112</v>
      </c>
      <c r="F22" s="4"/>
      <c r="G22" s="29">
        <f>G23</f>
        <v>1625000</v>
      </c>
      <c r="H22" s="29"/>
      <c r="I22" s="29">
        <f>I23</f>
        <v>1625000</v>
      </c>
      <c r="J22" s="29"/>
    </row>
    <row r="23" spans="1:10" ht="141.75">
      <c r="A23" s="3" t="s">
        <v>108</v>
      </c>
      <c r="B23" s="4" t="s">
        <v>283</v>
      </c>
      <c r="C23" s="4" t="s">
        <v>59</v>
      </c>
      <c r="D23" s="4" t="s">
        <v>66</v>
      </c>
      <c r="E23" s="4" t="s">
        <v>112</v>
      </c>
      <c r="F23" s="4" t="s">
        <v>236</v>
      </c>
      <c r="G23" s="29">
        <v>1625000</v>
      </c>
      <c r="H23" s="29"/>
      <c r="I23" s="29">
        <v>1625000</v>
      </c>
      <c r="J23" s="29"/>
    </row>
    <row r="24" spans="1:10" ht="47.25">
      <c r="A24" s="3" t="s">
        <v>126</v>
      </c>
      <c r="B24" s="4" t="s">
        <v>283</v>
      </c>
      <c r="C24" s="4" t="s">
        <v>59</v>
      </c>
      <c r="D24" s="4" t="s">
        <v>234</v>
      </c>
      <c r="E24" s="4" t="s">
        <v>353</v>
      </c>
      <c r="F24" s="4"/>
      <c r="G24" s="29">
        <f>G25</f>
        <v>153196</v>
      </c>
      <c r="H24" s="29"/>
      <c r="I24" s="29">
        <f>I25</f>
        <v>153196</v>
      </c>
      <c r="J24" s="29"/>
    </row>
    <row r="25" spans="1:10" ht="63">
      <c r="A25" s="3" t="s">
        <v>111</v>
      </c>
      <c r="B25" s="4" t="s">
        <v>283</v>
      </c>
      <c r="C25" s="4" t="s">
        <v>59</v>
      </c>
      <c r="D25" s="4" t="s">
        <v>66</v>
      </c>
      <c r="E25" s="4" t="s">
        <v>353</v>
      </c>
      <c r="F25" s="4" t="s">
        <v>237</v>
      </c>
      <c r="G25" s="29">
        <v>153196</v>
      </c>
      <c r="H25" s="29"/>
      <c r="I25" s="29">
        <v>153196</v>
      </c>
      <c r="J25" s="29"/>
    </row>
    <row r="26" spans="1:10" s="16" customFormat="1" ht="31.5">
      <c r="A26" s="1" t="s">
        <v>80</v>
      </c>
      <c r="B26" s="2" t="s">
        <v>283</v>
      </c>
      <c r="C26" s="2" t="s">
        <v>69</v>
      </c>
      <c r="D26" s="2"/>
      <c r="E26" s="2"/>
      <c r="F26" s="2"/>
      <c r="G26" s="33">
        <f>G27</f>
        <v>200000</v>
      </c>
      <c r="H26" s="33"/>
      <c r="I26" s="33">
        <f>I27</f>
        <v>190000</v>
      </c>
      <c r="J26" s="33"/>
    </row>
    <row r="27" spans="1:10" ht="15.75">
      <c r="A27" s="3" t="s">
        <v>227</v>
      </c>
      <c r="B27" s="4" t="s">
        <v>283</v>
      </c>
      <c r="C27" s="4" t="s">
        <v>69</v>
      </c>
      <c r="D27" s="4" t="s">
        <v>67</v>
      </c>
      <c r="E27" s="4"/>
      <c r="F27" s="4"/>
      <c r="G27" s="29">
        <f>G28</f>
        <v>200000</v>
      </c>
      <c r="H27" s="29"/>
      <c r="I27" s="29">
        <f>I28</f>
        <v>190000</v>
      </c>
      <c r="J27" s="29"/>
    </row>
    <row r="28" spans="1:10" ht="79.5" customHeight="1">
      <c r="A28" s="3" t="s">
        <v>113</v>
      </c>
      <c r="B28" s="4" t="s">
        <v>283</v>
      </c>
      <c r="C28" s="4" t="s">
        <v>69</v>
      </c>
      <c r="D28" s="4" t="s">
        <v>67</v>
      </c>
      <c r="E28" s="4" t="s">
        <v>114</v>
      </c>
      <c r="F28" s="4"/>
      <c r="G28" s="29">
        <f>G29</f>
        <v>200000</v>
      </c>
      <c r="H28" s="29"/>
      <c r="I28" s="29">
        <f>I29</f>
        <v>190000</v>
      </c>
      <c r="J28" s="29"/>
    </row>
    <row r="29" spans="1:10" ht="78.75">
      <c r="A29" s="3" t="s">
        <v>115</v>
      </c>
      <c r="B29" s="4" t="s">
        <v>283</v>
      </c>
      <c r="C29" s="4" t="s">
        <v>69</v>
      </c>
      <c r="D29" s="4" t="s">
        <v>67</v>
      </c>
      <c r="E29" s="4" t="s">
        <v>116</v>
      </c>
      <c r="F29" s="4"/>
      <c r="G29" s="29">
        <f>G30</f>
        <v>200000</v>
      </c>
      <c r="H29" s="29"/>
      <c r="I29" s="29">
        <f>I30</f>
        <v>190000</v>
      </c>
      <c r="J29" s="29"/>
    </row>
    <row r="30" spans="1:10" ht="47.25">
      <c r="A30" s="3" t="s">
        <v>117</v>
      </c>
      <c r="B30" s="4" t="s">
        <v>283</v>
      </c>
      <c r="C30" s="4" t="s">
        <v>69</v>
      </c>
      <c r="D30" s="4" t="s">
        <v>67</v>
      </c>
      <c r="E30" s="4" t="s">
        <v>118</v>
      </c>
      <c r="F30" s="4"/>
      <c r="G30" s="29">
        <f>G31</f>
        <v>200000</v>
      </c>
      <c r="H30" s="29"/>
      <c r="I30" s="29">
        <f>I31</f>
        <v>190000</v>
      </c>
      <c r="J30" s="29"/>
    </row>
    <row r="31" spans="1:10" ht="63">
      <c r="A31" s="3" t="s">
        <v>111</v>
      </c>
      <c r="B31" s="4" t="s">
        <v>283</v>
      </c>
      <c r="C31" s="4" t="s">
        <v>69</v>
      </c>
      <c r="D31" s="4" t="s">
        <v>67</v>
      </c>
      <c r="E31" s="4" t="s">
        <v>118</v>
      </c>
      <c r="F31" s="4" t="s">
        <v>237</v>
      </c>
      <c r="G31" s="29">
        <v>200000</v>
      </c>
      <c r="H31" s="29"/>
      <c r="I31" s="29">
        <v>190000</v>
      </c>
      <c r="J31" s="29"/>
    </row>
    <row r="32" spans="1:10" ht="150">
      <c r="A32" s="10" t="s">
        <v>54</v>
      </c>
      <c r="B32" s="11" t="s">
        <v>284</v>
      </c>
      <c r="C32" s="11"/>
      <c r="D32" s="11"/>
      <c r="E32" s="11"/>
      <c r="F32" s="11"/>
      <c r="G32" s="35">
        <f>G33+G120+G144+G103+G157</f>
        <v>184836158</v>
      </c>
      <c r="H32" s="35">
        <f>H33+H120+H144+H103+H157</f>
        <v>5860400</v>
      </c>
      <c r="I32" s="35">
        <f>I33+I120+I144+I103+I157</f>
        <v>185077548</v>
      </c>
      <c r="J32" s="35">
        <f>J33+J120+J144+J103+J157</f>
        <v>5919800</v>
      </c>
    </row>
    <row r="33" spans="1:10" ht="31.5">
      <c r="A33" s="1" t="s">
        <v>78</v>
      </c>
      <c r="B33" s="2" t="s">
        <v>284</v>
      </c>
      <c r="C33" s="2" t="s">
        <v>59</v>
      </c>
      <c r="D33" s="9"/>
      <c r="E33" s="9"/>
      <c r="F33" s="9"/>
      <c r="G33" s="36">
        <f>G34+G47+G65+G43</f>
        <v>94385143</v>
      </c>
      <c r="H33" s="36">
        <f>H34+H47+H65+H43</f>
        <v>1415600</v>
      </c>
      <c r="I33" s="36">
        <f>I34+I47+I65+I43</f>
        <v>95663133</v>
      </c>
      <c r="J33" s="36">
        <f>J34+J47+J65+J43</f>
        <v>1465500</v>
      </c>
    </row>
    <row r="34" spans="1:10" ht="126">
      <c r="A34" s="1" t="s">
        <v>229</v>
      </c>
      <c r="B34" s="2" t="s">
        <v>284</v>
      </c>
      <c r="C34" s="2" t="s">
        <v>59</v>
      </c>
      <c r="D34" s="2" t="s">
        <v>69</v>
      </c>
      <c r="E34" s="2"/>
      <c r="F34" s="2"/>
      <c r="G34" s="33">
        <f>G35</f>
        <v>29213786</v>
      </c>
      <c r="H34" s="33"/>
      <c r="I34" s="33">
        <f>I35</f>
        <v>29213786</v>
      </c>
      <c r="J34" s="33"/>
    </row>
    <row r="35" spans="1:10" ht="99.75" customHeight="1">
      <c r="A35" s="27" t="s">
        <v>119</v>
      </c>
      <c r="B35" s="4" t="s">
        <v>284</v>
      </c>
      <c r="C35" s="4" t="s">
        <v>59</v>
      </c>
      <c r="D35" s="4" t="s">
        <v>69</v>
      </c>
      <c r="E35" s="4" t="s">
        <v>120</v>
      </c>
      <c r="F35" s="4"/>
      <c r="G35" s="29">
        <f>G36</f>
        <v>29213786</v>
      </c>
      <c r="H35" s="29"/>
      <c r="I35" s="29">
        <f>I36</f>
        <v>29213786</v>
      </c>
      <c r="J35" s="29"/>
    </row>
    <row r="36" spans="1:10" ht="66.75" customHeight="1">
      <c r="A36" s="27" t="s">
        <v>121</v>
      </c>
      <c r="B36" s="4" t="s">
        <v>284</v>
      </c>
      <c r="C36" s="4" t="s">
        <v>59</v>
      </c>
      <c r="D36" s="4" t="s">
        <v>69</v>
      </c>
      <c r="E36" s="4" t="s">
        <v>122</v>
      </c>
      <c r="F36" s="4"/>
      <c r="G36" s="29">
        <f>G37+G39+G41</f>
        <v>29213786</v>
      </c>
      <c r="H36" s="29"/>
      <c r="I36" s="29">
        <f>I37+I39+I41</f>
        <v>29213786</v>
      </c>
      <c r="J36" s="29"/>
    </row>
    <row r="37" spans="1:10" ht="47.25">
      <c r="A37" s="27" t="s">
        <v>110</v>
      </c>
      <c r="B37" s="4" t="s">
        <v>284</v>
      </c>
      <c r="C37" s="4" t="s">
        <v>59</v>
      </c>
      <c r="D37" s="4" t="s">
        <v>69</v>
      </c>
      <c r="E37" s="4" t="s">
        <v>123</v>
      </c>
      <c r="F37" s="4"/>
      <c r="G37" s="29">
        <f>G38</f>
        <v>27060156</v>
      </c>
      <c r="H37" s="29"/>
      <c r="I37" s="29">
        <f>I38</f>
        <v>27010156</v>
      </c>
      <c r="J37" s="29"/>
    </row>
    <row r="38" spans="1:10" ht="141.75">
      <c r="A38" s="3" t="s">
        <v>108</v>
      </c>
      <c r="B38" s="4" t="s">
        <v>284</v>
      </c>
      <c r="C38" s="4" t="s">
        <v>59</v>
      </c>
      <c r="D38" s="4" t="s">
        <v>69</v>
      </c>
      <c r="E38" s="4" t="s">
        <v>123</v>
      </c>
      <c r="F38" s="4" t="s">
        <v>236</v>
      </c>
      <c r="G38" s="29">
        <f>29213786-1409760-793870+50000</f>
        <v>27060156</v>
      </c>
      <c r="H38" s="29"/>
      <c r="I38" s="29">
        <f>29213786-1409760-793870</f>
        <v>27010156</v>
      </c>
      <c r="J38" s="29"/>
    </row>
    <row r="39" spans="1:10" ht="47.25">
      <c r="A39" s="3" t="s">
        <v>124</v>
      </c>
      <c r="B39" s="4" t="s">
        <v>284</v>
      </c>
      <c r="C39" s="4" t="s">
        <v>59</v>
      </c>
      <c r="D39" s="4" t="s">
        <v>69</v>
      </c>
      <c r="E39" s="4" t="s">
        <v>127</v>
      </c>
      <c r="F39" s="4"/>
      <c r="G39" s="29">
        <f>G40</f>
        <v>1359760</v>
      </c>
      <c r="H39" s="29"/>
      <c r="I39" s="29">
        <f>I40</f>
        <v>1409760</v>
      </c>
      <c r="J39" s="29"/>
    </row>
    <row r="40" spans="1:10" ht="141.75">
      <c r="A40" s="3" t="s">
        <v>108</v>
      </c>
      <c r="B40" s="4" t="s">
        <v>284</v>
      </c>
      <c r="C40" s="4" t="s">
        <v>59</v>
      </c>
      <c r="D40" s="4" t="s">
        <v>69</v>
      </c>
      <c r="E40" s="4" t="s">
        <v>127</v>
      </c>
      <c r="F40" s="4" t="s">
        <v>236</v>
      </c>
      <c r="G40" s="29">
        <v>1359760</v>
      </c>
      <c r="H40" s="29"/>
      <c r="I40" s="29">
        <f>1409760</f>
        <v>1409760</v>
      </c>
      <c r="J40" s="29"/>
    </row>
    <row r="41" spans="1:10" ht="47.25">
      <c r="A41" s="3" t="s">
        <v>126</v>
      </c>
      <c r="B41" s="4" t="s">
        <v>284</v>
      </c>
      <c r="C41" s="4" t="s">
        <v>59</v>
      </c>
      <c r="D41" s="4" t="s">
        <v>69</v>
      </c>
      <c r="E41" s="4" t="s">
        <v>125</v>
      </c>
      <c r="F41" s="4"/>
      <c r="G41" s="29">
        <f>G42</f>
        <v>793870</v>
      </c>
      <c r="H41" s="29"/>
      <c r="I41" s="29">
        <f>I42</f>
        <v>793870</v>
      </c>
      <c r="J41" s="29"/>
    </row>
    <row r="42" spans="1:10" ht="63">
      <c r="A42" s="3" t="s">
        <v>111</v>
      </c>
      <c r="B42" s="4" t="s">
        <v>284</v>
      </c>
      <c r="C42" s="4" t="s">
        <v>59</v>
      </c>
      <c r="D42" s="4" t="s">
        <v>69</v>
      </c>
      <c r="E42" s="4" t="s">
        <v>125</v>
      </c>
      <c r="F42" s="4" t="s">
        <v>237</v>
      </c>
      <c r="G42" s="29">
        <f>793870</f>
        <v>793870</v>
      </c>
      <c r="H42" s="29"/>
      <c r="I42" s="29">
        <v>793870</v>
      </c>
      <c r="J42" s="29"/>
    </row>
    <row r="43" spans="1:10" s="16" customFormat="1" ht="15.75">
      <c r="A43" s="13" t="s">
        <v>214</v>
      </c>
      <c r="B43" s="5" t="s">
        <v>284</v>
      </c>
      <c r="C43" s="5" t="s">
        <v>59</v>
      </c>
      <c r="D43" s="5" t="s">
        <v>61</v>
      </c>
      <c r="E43" s="5"/>
      <c r="F43" s="5"/>
      <c r="G43" s="28">
        <f aca="true" t="shared" si="0" ref="G43:J45">G44</f>
        <v>0</v>
      </c>
      <c r="H43" s="28">
        <f t="shared" si="0"/>
        <v>0</v>
      </c>
      <c r="I43" s="28">
        <f t="shared" si="0"/>
        <v>49900</v>
      </c>
      <c r="J43" s="28">
        <f t="shared" si="0"/>
        <v>49900</v>
      </c>
    </row>
    <row r="44" spans="1:10" ht="24" customHeight="1">
      <c r="A44" s="3" t="s">
        <v>128</v>
      </c>
      <c r="B44" s="4" t="s">
        <v>284</v>
      </c>
      <c r="C44" s="4" t="s">
        <v>59</v>
      </c>
      <c r="D44" s="4" t="s">
        <v>61</v>
      </c>
      <c r="E44" s="4" t="s">
        <v>106</v>
      </c>
      <c r="F44" s="4"/>
      <c r="G44" s="29">
        <f t="shared" si="0"/>
        <v>0</v>
      </c>
      <c r="H44" s="29">
        <f t="shared" si="0"/>
        <v>0</v>
      </c>
      <c r="I44" s="29">
        <f t="shared" si="0"/>
        <v>49900</v>
      </c>
      <c r="J44" s="29">
        <f t="shared" si="0"/>
        <v>49900</v>
      </c>
    </row>
    <row r="45" spans="1:10" ht="110.25">
      <c r="A45" s="3" t="s">
        <v>215</v>
      </c>
      <c r="B45" s="4" t="s">
        <v>284</v>
      </c>
      <c r="C45" s="4" t="s">
        <v>59</v>
      </c>
      <c r="D45" s="4" t="s">
        <v>61</v>
      </c>
      <c r="E45" s="4" t="s">
        <v>216</v>
      </c>
      <c r="F45" s="4"/>
      <c r="G45" s="29">
        <f t="shared" si="0"/>
        <v>0</v>
      </c>
      <c r="H45" s="29">
        <f t="shared" si="0"/>
        <v>0</v>
      </c>
      <c r="I45" s="29">
        <f t="shared" si="0"/>
        <v>49900</v>
      </c>
      <c r="J45" s="29">
        <f t="shared" si="0"/>
        <v>49900</v>
      </c>
    </row>
    <row r="46" spans="1:10" ht="54" customHeight="1">
      <c r="A46" s="3" t="s">
        <v>111</v>
      </c>
      <c r="B46" s="4" t="s">
        <v>284</v>
      </c>
      <c r="C46" s="4" t="s">
        <v>59</v>
      </c>
      <c r="D46" s="4" t="s">
        <v>61</v>
      </c>
      <c r="E46" s="4" t="s">
        <v>216</v>
      </c>
      <c r="F46" s="4" t="s">
        <v>237</v>
      </c>
      <c r="G46" s="31">
        <v>0</v>
      </c>
      <c r="H46" s="31">
        <f>G46</f>
        <v>0</v>
      </c>
      <c r="I46" s="31">
        <v>49900</v>
      </c>
      <c r="J46" s="31">
        <f>I46</f>
        <v>49900</v>
      </c>
    </row>
    <row r="47" spans="1:10" ht="15.75">
      <c r="A47" s="13" t="s">
        <v>87</v>
      </c>
      <c r="B47" s="5" t="s">
        <v>284</v>
      </c>
      <c r="C47" s="5" t="s">
        <v>59</v>
      </c>
      <c r="D47" s="5" t="s">
        <v>391</v>
      </c>
      <c r="E47" s="23"/>
      <c r="F47" s="23"/>
      <c r="G47" s="28">
        <f>G48</f>
        <v>500000</v>
      </c>
      <c r="H47" s="28"/>
      <c r="I47" s="28">
        <f>I48</f>
        <v>500000</v>
      </c>
      <c r="J47" s="28"/>
    </row>
    <row r="48" spans="1:10" ht="15.75">
      <c r="A48" s="3" t="s">
        <v>128</v>
      </c>
      <c r="B48" s="4" t="s">
        <v>284</v>
      </c>
      <c r="C48" s="4" t="s">
        <v>59</v>
      </c>
      <c r="D48" s="4" t="s">
        <v>391</v>
      </c>
      <c r="E48" s="4" t="s">
        <v>106</v>
      </c>
      <c r="F48" s="4"/>
      <c r="G48" s="29">
        <f>G49</f>
        <v>500000</v>
      </c>
      <c r="H48" s="29"/>
      <c r="I48" s="29">
        <f>I49</f>
        <v>500000</v>
      </c>
      <c r="J48" s="29"/>
    </row>
    <row r="49" spans="1:10" ht="47.25">
      <c r="A49" s="3" t="s">
        <v>129</v>
      </c>
      <c r="B49" s="4" t="s">
        <v>284</v>
      </c>
      <c r="C49" s="4" t="s">
        <v>59</v>
      </c>
      <c r="D49" s="4" t="s">
        <v>391</v>
      </c>
      <c r="E49" s="4" t="s">
        <v>130</v>
      </c>
      <c r="F49" s="4"/>
      <c r="G49" s="29">
        <f>G50</f>
        <v>500000</v>
      </c>
      <c r="H49" s="29"/>
      <c r="I49" s="29">
        <f>I50</f>
        <v>500000</v>
      </c>
      <c r="J49" s="29"/>
    </row>
    <row r="50" spans="1:10" ht="31.5">
      <c r="A50" s="3" t="s">
        <v>41</v>
      </c>
      <c r="B50" s="4" t="s">
        <v>284</v>
      </c>
      <c r="C50" s="4" t="s">
        <v>59</v>
      </c>
      <c r="D50" s="4" t="s">
        <v>391</v>
      </c>
      <c r="E50" s="4" t="s">
        <v>130</v>
      </c>
      <c r="F50" s="4" t="s">
        <v>240</v>
      </c>
      <c r="G50" s="29">
        <v>500000</v>
      </c>
      <c r="H50" s="29"/>
      <c r="I50" s="29">
        <v>500000</v>
      </c>
      <c r="J50" s="29"/>
    </row>
    <row r="51" spans="1:10" ht="31.5" hidden="1">
      <c r="A51" s="3" t="s">
        <v>41</v>
      </c>
      <c r="B51" s="4" t="s">
        <v>284</v>
      </c>
      <c r="C51" s="4" t="s">
        <v>59</v>
      </c>
      <c r="D51" s="4" t="s">
        <v>391</v>
      </c>
      <c r="E51" s="4" t="s">
        <v>231</v>
      </c>
      <c r="F51" s="4" t="s">
        <v>240</v>
      </c>
      <c r="G51" s="29"/>
      <c r="H51" s="29"/>
      <c r="I51" s="29"/>
      <c r="J51" s="29"/>
    </row>
    <row r="52" spans="1:10" s="25" customFormat="1" ht="15.75" hidden="1">
      <c r="A52" s="3" t="s">
        <v>42</v>
      </c>
      <c r="B52" s="4" t="s">
        <v>284</v>
      </c>
      <c r="C52" s="4" t="s">
        <v>59</v>
      </c>
      <c r="D52" s="4" t="s">
        <v>391</v>
      </c>
      <c r="E52" s="4" t="s">
        <v>231</v>
      </c>
      <c r="F52" s="4" t="s">
        <v>43</v>
      </c>
      <c r="G52" s="47"/>
      <c r="H52" s="47"/>
      <c r="I52" s="47"/>
      <c r="J52" s="47"/>
    </row>
    <row r="53" spans="1:10" s="25" customFormat="1" ht="15.75" hidden="1">
      <c r="A53" s="49"/>
      <c r="B53" s="4"/>
      <c r="C53" s="4"/>
      <c r="D53" s="4"/>
      <c r="E53" s="4"/>
      <c r="F53" s="4"/>
      <c r="G53" s="37"/>
      <c r="H53" s="37"/>
      <c r="I53" s="37"/>
      <c r="J53" s="37"/>
    </row>
    <row r="54" spans="1:10" s="25" customFormat="1" ht="15.75" hidden="1">
      <c r="A54" s="49"/>
      <c r="B54" s="4"/>
      <c r="C54" s="4"/>
      <c r="D54" s="4"/>
      <c r="E54" s="4"/>
      <c r="F54" s="4"/>
      <c r="G54" s="37"/>
      <c r="H54" s="37"/>
      <c r="I54" s="37"/>
      <c r="J54" s="37"/>
    </row>
    <row r="55" spans="1:10" ht="15.75" hidden="1">
      <c r="A55" s="3"/>
      <c r="B55" s="4"/>
      <c r="C55" s="4"/>
      <c r="D55" s="4"/>
      <c r="E55" s="4"/>
      <c r="F55" s="4"/>
      <c r="G55" s="29"/>
      <c r="H55" s="29"/>
      <c r="I55" s="29"/>
      <c r="J55" s="29"/>
    </row>
    <row r="56" spans="1:10" ht="15.75" hidden="1">
      <c r="A56" s="3"/>
      <c r="B56" s="4"/>
      <c r="C56" s="4"/>
      <c r="D56" s="4"/>
      <c r="E56" s="4"/>
      <c r="F56" s="4"/>
      <c r="G56" s="29"/>
      <c r="H56" s="29"/>
      <c r="I56" s="29"/>
      <c r="J56" s="29"/>
    </row>
    <row r="57" spans="1:10" ht="15.75" hidden="1">
      <c r="A57" s="3"/>
      <c r="B57" s="4"/>
      <c r="C57" s="4"/>
      <c r="D57" s="4"/>
      <c r="E57" s="4"/>
      <c r="F57" s="4"/>
      <c r="G57" s="29"/>
      <c r="H57" s="29"/>
      <c r="I57" s="29"/>
      <c r="J57" s="29"/>
    </row>
    <row r="58" spans="1:10" ht="15.75" hidden="1">
      <c r="A58" s="3"/>
      <c r="B58" s="4"/>
      <c r="C58" s="4"/>
      <c r="D58" s="4"/>
      <c r="E58" s="4"/>
      <c r="F58" s="4"/>
      <c r="G58" s="29"/>
      <c r="H58" s="29"/>
      <c r="I58" s="29"/>
      <c r="J58" s="29"/>
    </row>
    <row r="59" spans="1:10" ht="15.75" hidden="1">
      <c r="A59" s="13"/>
      <c r="B59" s="5"/>
      <c r="C59" s="5"/>
      <c r="D59" s="5"/>
      <c r="E59" s="5"/>
      <c r="F59" s="23"/>
      <c r="G59" s="28"/>
      <c r="H59" s="28"/>
      <c r="I59" s="28"/>
      <c r="J59" s="28"/>
    </row>
    <row r="60" spans="1:10" ht="15.75" hidden="1">
      <c r="A60" s="3"/>
      <c r="B60" s="4"/>
      <c r="C60" s="4"/>
      <c r="D60" s="4"/>
      <c r="E60" s="4"/>
      <c r="F60" s="4"/>
      <c r="G60" s="29"/>
      <c r="H60" s="29"/>
      <c r="I60" s="29"/>
      <c r="J60" s="29"/>
    </row>
    <row r="61" spans="1:10" ht="15.75" hidden="1">
      <c r="A61" s="3"/>
      <c r="B61" s="4"/>
      <c r="C61" s="4"/>
      <c r="D61" s="4"/>
      <c r="E61" s="4"/>
      <c r="F61" s="4"/>
      <c r="G61" s="29"/>
      <c r="H61" s="29"/>
      <c r="I61" s="29"/>
      <c r="J61" s="29"/>
    </row>
    <row r="62" spans="1:10" ht="15.75" hidden="1">
      <c r="A62" s="3"/>
      <c r="B62" s="4"/>
      <c r="C62" s="4"/>
      <c r="D62" s="4"/>
      <c r="E62" s="4"/>
      <c r="F62" s="4"/>
      <c r="G62" s="29"/>
      <c r="H62" s="29"/>
      <c r="I62" s="29"/>
      <c r="J62" s="29"/>
    </row>
    <row r="63" spans="1:10" ht="15.75" hidden="1">
      <c r="A63" s="3"/>
      <c r="B63" s="4"/>
      <c r="C63" s="4"/>
      <c r="D63" s="4"/>
      <c r="E63" s="4"/>
      <c r="F63" s="4"/>
      <c r="G63" s="29"/>
      <c r="H63" s="29"/>
      <c r="I63" s="29"/>
      <c r="J63" s="29"/>
    </row>
    <row r="64" spans="1:10" ht="15.75" hidden="1">
      <c r="A64" s="3"/>
      <c r="B64" s="4"/>
      <c r="C64" s="4"/>
      <c r="D64" s="4"/>
      <c r="E64" s="4"/>
      <c r="F64" s="4"/>
      <c r="G64" s="29"/>
      <c r="H64" s="29"/>
      <c r="I64" s="29"/>
      <c r="J64" s="29"/>
    </row>
    <row r="65" spans="1:10" ht="31.5">
      <c r="A65" s="13" t="s">
        <v>88</v>
      </c>
      <c r="B65" s="5" t="s">
        <v>284</v>
      </c>
      <c r="C65" s="5" t="s">
        <v>59</v>
      </c>
      <c r="D65" s="5" t="s">
        <v>234</v>
      </c>
      <c r="E65" s="23"/>
      <c r="F65" s="23"/>
      <c r="G65" s="28">
        <f>G66+G75+G71+G100+G84</f>
        <v>64671357</v>
      </c>
      <c r="H65" s="28">
        <f>H66+H75+H71+H100+H84</f>
        <v>1415600</v>
      </c>
      <c r="I65" s="28">
        <f>I66+I75+I71+I100+I84</f>
        <v>65899447</v>
      </c>
      <c r="J65" s="28">
        <f>J66+J75+J71+J100+J84</f>
        <v>1415600</v>
      </c>
    </row>
    <row r="66" spans="1:10" ht="94.5">
      <c r="A66" s="3" t="s">
        <v>135</v>
      </c>
      <c r="B66" s="4" t="s">
        <v>284</v>
      </c>
      <c r="C66" s="4" t="s">
        <v>59</v>
      </c>
      <c r="D66" s="4" t="s">
        <v>234</v>
      </c>
      <c r="E66" s="4" t="s">
        <v>136</v>
      </c>
      <c r="F66" s="4"/>
      <c r="G66" s="29">
        <f>G67+G69</f>
        <v>680824</v>
      </c>
      <c r="H66" s="29"/>
      <c r="I66" s="29">
        <f>I67+I69</f>
        <v>1282756</v>
      </c>
      <c r="J66" s="29"/>
    </row>
    <row r="67" spans="1:10" ht="47.25">
      <c r="A67" s="3" t="s">
        <v>137</v>
      </c>
      <c r="B67" s="4" t="s">
        <v>284</v>
      </c>
      <c r="C67" s="4" t="s">
        <v>59</v>
      </c>
      <c r="D67" s="4" t="s">
        <v>234</v>
      </c>
      <c r="E67" s="4" t="s">
        <v>138</v>
      </c>
      <c r="F67" s="4"/>
      <c r="G67" s="29">
        <f>G68</f>
        <v>580824</v>
      </c>
      <c r="H67" s="29"/>
      <c r="I67" s="29">
        <f>I68</f>
        <v>1182756</v>
      </c>
      <c r="J67" s="29"/>
    </row>
    <row r="68" spans="1:10" ht="63">
      <c r="A68" s="3" t="s">
        <v>111</v>
      </c>
      <c r="B68" s="4" t="s">
        <v>284</v>
      </c>
      <c r="C68" s="4" t="s">
        <v>59</v>
      </c>
      <c r="D68" s="4" t="s">
        <v>234</v>
      </c>
      <c r="E68" s="4" t="s">
        <v>138</v>
      </c>
      <c r="F68" s="4" t="s">
        <v>237</v>
      </c>
      <c r="G68" s="29">
        <v>580824</v>
      </c>
      <c r="H68" s="29"/>
      <c r="I68" s="29">
        <v>1182756</v>
      </c>
      <c r="J68" s="29"/>
    </row>
    <row r="69" spans="1:10" ht="73.5" customHeight="1">
      <c r="A69" s="3" t="s">
        <v>139</v>
      </c>
      <c r="B69" s="4" t="s">
        <v>284</v>
      </c>
      <c r="C69" s="4" t="s">
        <v>59</v>
      </c>
      <c r="D69" s="4" t="s">
        <v>234</v>
      </c>
      <c r="E69" s="4" t="s">
        <v>140</v>
      </c>
      <c r="F69" s="4"/>
      <c r="G69" s="29">
        <f>G70</f>
        <v>100000</v>
      </c>
      <c r="H69" s="29"/>
      <c r="I69" s="29">
        <f>I70</f>
        <v>100000</v>
      </c>
      <c r="J69" s="29"/>
    </row>
    <row r="70" spans="1:10" ht="78.75">
      <c r="A70" s="57" t="s">
        <v>141</v>
      </c>
      <c r="B70" s="4" t="s">
        <v>284</v>
      </c>
      <c r="C70" s="4" t="s">
        <v>59</v>
      </c>
      <c r="D70" s="4" t="s">
        <v>234</v>
      </c>
      <c r="E70" s="4" t="s">
        <v>140</v>
      </c>
      <c r="F70" s="4" t="s">
        <v>241</v>
      </c>
      <c r="G70" s="29">
        <v>100000</v>
      </c>
      <c r="H70" s="29"/>
      <c r="I70" s="29">
        <v>100000</v>
      </c>
      <c r="J70" s="29"/>
    </row>
    <row r="71" spans="1:10" ht="94.5">
      <c r="A71" s="27" t="s">
        <v>155</v>
      </c>
      <c r="B71" s="4" t="s">
        <v>284</v>
      </c>
      <c r="C71" s="4" t="s">
        <v>59</v>
      </c>
      <c r="D71" s="4" t="s">
        <v>234</v>
      </c>
      <c r="E71" s="4" t="s">
        <v>156</v>
      </c>
      <c r="F71" s="4"/>
      <c r="G71" s="29">
        <f>G72</f>
        <v>5000</v>
      </c>
      <c r="H71" s="29"/>
      <c r="I71" s="29">
        <f>I72</f>
        <v>0</v>
      </c>
      <c r="J71" s="29"/>
    </row>
    <row r="72" spans="1:10" ht="15.75">
      <c r="A72" s="57" t="s">
        <v>379</v>
      </c>
      <c r="B72" s="4" t="s">
        <v>284</v>
      </c>
      <c r="C72" s="4" t="s">
        <v>59</v>
      </c>
      <c r="D72" s="4" t="s">
        <v>234</v>
      </c>
      <c r="E72" s="4" t="s">
        <v>380</v>
      </c>
      <c r="F72" s="4"/>
      <c r="G72" s="29">
        <f>G73</f>
        <v>5000</v>
      </c>
      <c r="H72" s="29"/>
      <c r="I72" s="29">
        <f>I73</f>
        <v>0</v>
      </c>
      <c r="J72" s="29"/>
    </row>
    <row r="73" spans="1:10" ht="47.25">
      <c r="A73" s="3" t="s">
        <v>137</v>
      </c>
      <c r="B73" s="4" t="s">
        <v>284</v>
      </c>
      <c r="C73" s="4" t="s">
        <v>59</v>
      </c>
      <c r="D73" s="4" t="s">
        <v>234</v>
      </c>
      <c r="E73" s="4" t="s">
        <v>381</v>
      </c>
      <c r="F73" s="4"/>
      <c r="G73" s="29">
        <f>G74</f>
        <v>5000</v>
      </c>
      <c r="H73" s="29"/>
      <c r="I73" s="29">
        <f>I74</f>
        <v>0</v>
      </c>
      <c r="J73" s="29"/>
    </row>
    <row r="74" spans="1:10" ht="63">
      <c r="A74" s="3" t="s">
        <v>111</v>
      </c>
      <c r="B74" s="4" t="s">
        <v>284</v>
      </c>
      <c r="C74" s="4" t="s">
        <v>59</v>
      </c>
      <c r="D74" s="4" t="s">
        <v>234</v>
      </c>
      <c r="E74" s="4" t="s">
        <v>381</v>
      </c>
      <c r="F74" s="4" t="s">
        <v>237</v>
      </c>
      <c r="G74" s="29">
        <v>5000</v>
      </c>
      <c r="H74" s="29"/>
      <c r="I74" s="29">
        <v>0</v>
      </c>
      <c r="J74" s="29"/>
    </row>
    <row r="75" spans="1:10" ht="86.25" customHeight="1">
      <c r="A75" s="3" t="s">
        <v>113</v>
      </c>
      <c r="B75" s="4" t="s">
        <v>284</v>
      </c>
      <c r="C75" s="4" t="s">
        <v>59</v>
      </c>
      <c r="D75" s="4" t="s">
        <v>234</v>
      </c>
      <c r="E75" s="4" t="s">
        <v>114</v>
      </c>
      <c r="F75" s="4"/>
      <c r="G75" s="29">
        <f>G76</f>
        <v>22272703</v>
      </c>
      <c r="H75" s="29">
        <f>H76</f>
        <v>0</v>
      </c>
      <c r="I75" s="29">
        <f>I76</f>
        <v>22272703</v>
      </c>
      <c r="J75" s="29">
        <f>J76</f>
        <v>0</v>
      </c>
    </row>
    <row r="76" spans="1:10" ht="110.25">
      <c r="A76" s="57" t="s">
        <v>150</v>
      </c>
      <c r="B76" s="4" t="s">
        <v>284</v>
      </c>
      <c r="C76" s="4" t="s">
        <v>59</v>
      </c>
      <c r="D76" s="4" t="s">
        <v>234</v>
      </c>
      <c r="E76" s="4" t="s">
        <v>151</v>
      </c>
      <c r="F76" s="4"/>
      <c r="G76" s="29">
        <f>G82+G77+G80</f>
        <v>22272703</v>
      </c>
      <c r="H76" s="29">
        <f>H82+H77</f>
        <v>0</v>
      </c>
      <c r="I76" s="29">
        <f>I82+I77+I80</f>
        <v>22272703</v>
      </c>
      <c r="J76" s="29">
        <f>J82+J77</f>
        <v>0</v>
      </c>
    </row>
    <row r="77" spans="1:10" ht="126">
      <c r="A77" s="3" t="s">
        <v>13</v>
      </c>
      <c r="B77" s="4" t="s">
        <v>284</v>
      </c>
      <c r="C77" s="4" t="s">
        <v>59</v>
      </c>
      <c r="D77" s="4" t="s">
        <v>234</v>
      </c>
      <c r="E77" s="4" t="s">
        <v>304</v>
      </c>
      <c r="F77" s="4"/>
      <c r="G77" s="29">
        <f>G78+G79</f>
        <v>22272703</v>
      </c>
      <c r="H77" s="29"/>
      <c r="I77" s="29">
        <f>I78+I79</f>
        <v>22272703</v>
      </c>
      <c r="J77" s="29"/>
    </row>
    <row r="78" spans="1:10" ht="141.75">
      <c r="A78" s="3" t="s">
        <v>108</v>
      </c>
      <c r="B78" s="4" t="s">
        <v>284</v>
      </c>
      <c r="C78" s="4" t="s">
        <v>59</v>
      </c>
      <c r="D78" s="4" t="s">
        <v>234</v>
      </c>
      <c r="E78" s="4" t="s">
        <v>304</v>
      </c>
      <c r="F78" s="4" t="s">
        <v>236</v>
      </c>
      <c r="G78" s="29">
        <v>21284928</v>
      </c>
      <c r="H78" s="29"/>
      <c r="I78" s="29">
        <v>21284928</v>
      </c>
      <c r="J78" s="29"/>
    </row>
    <row r="79" spans="1:10" ht="63">
      <c r="A79" s="3" t="s">
        <v>111</v>
      </c>
      <c r="B79" s="4" t="s">
        <v>284</v>
      </c>
      <c r="C79" s="4" t="s">
        <v>59</v>
      </c>
      <c r="D79" s="4" t="s">
        <v>234</v>
      </c>
      <c r="E79" s="4" t="s">
        <v>304</v>
      </c>
      <c r="F79" s="4" t="s">
        <v>237</v>
      </c>
      <c r="G79" s="29">
        <v>987775</v>
      </c>
      <c r="H79" s="29"/>
      <c r="I79" s="29">
        <v>987775</v>
      </c>
      <c r="J79" s="29"/>
    </row>
    <row r="80" spans="1:10" ht="78.75">
      <c r="A80" s="3" t="s">
        <v>28</v>
      </c>
      <c r="B80" s="4" t="s">
        <v>284</v>
      </c>
      <c r="C80" s="4" t="s">
        <v>59</v>
      </c>
      <c r="D80" s="4" t="s">
        <v>234</v>
      </c>
      <c r="E80" s="4" t="s">
        <v>305</v>
      </c>
      <c r="F80" s="4"/>
      <c r="G80" s="29">
        <f>G81</f>
        <v>0</v>
      </c>
      <c r="H80" s="29"/>
      <c r="I80" s="29">
        <f>I81</f>
        <v>0</v>
      </c>
      <c r="J80" s="29"/>
    </row>
    <row r="81" spans="1:10" ht="78.75">
      <c r="A81" s="3" t="s">
        <v>268</v>
      </c>
      <c r="B81" s="4" t="s">
        <v>284</v>
      </c>
      <c r="C81" s="4" t="s">
        <v>59</v>
      </c>
      <c r="D81" s="4" t="s">
        <v>234</v>
      </c>
      <c r="E81" s="4" t="s">
        <v>305</v>
      </c>
      <c r="F81" s="4" t="s">
        <v>100</v>
      </c>
      <c r="G81" s="29">
        <v>0</v>
      </c>
      <c r="H81" s="29"/>
      <c r="I81" s="29">
        <v>0</v>
      </c>
      <c r="J81" s="29"/>
    </row>
    <row r="82" spans="1:10" ht="63">
      <c r="A82" s="57" t="s">
        <v>152</v>
      </c>
      <c r="B82" s="4" t="s">
        <v>284</v>
      </c>
      <c r="C82" s="4" t="s">
        <v>59</v>
      </c>
      <c r="D82" s="4" t="s">
        <v>234</v>
      </c>
      <c r="E82" s="4" t="s">
        <v>153</v>
      </c>
      <c r="F82" s="4"/>
      <c r="G82" s="29">
        <f>G83</f>
        <v>0</v>
      </c>
      <c r="H82" s="29"/>
      <c r="I82" s="29">
        <f>I83</f>
        <v>0</v>
      </c>
      <c r="J82" s="29"/>
    </row>
    <row r="83" spans="1:10" ht="63">
      <c r="A83" s="3" t="s">
        <v>111</v>
      </c>
      <c r="B83" s="4" t="s">
        <v>284</v>
      </c>
      <c r="C83" s="4" t="s">
        <v>59</v>
      </c>
      <c r="D83" s="4" t="s">
        <v>234</v>
      </c>
      <c r="E83" s="4" t="s">
        <v>153</v>
      </c>
      <c r="F83" s="4" t="s">
        <v>237</v>
      </c>
      <c r="G83" s="29">
        <v>0</v>
      </c>
      <c r="H83" s="29"/>
      <c r="I83" s="29">
        <v>0</v>
      </c>
      <c r="J83" s="29"/>
    </row>
    <row r="84" spans="1:10" ht="96.75" customHeight="1">
      <c r="A84" s="27" t="s">
        <v>119</v>
      </c>
      <c r="B84" s="4" t="s">
        <v>284</v>
      </c>
      <c r="C84" s="4" t="s">
        <v>59</v>
      </c>
      <c r="D84" s="4" t="s">
        <v>234</v>
      </c>
      <c r="E84" s="4" t="s">
        <v>120</v>
      </c>
      <c r="F84" s="4"/>
      <c r="G84" s="29">
        <f>G85+G91+G95</f>
        <v>41129932</v>
      </c>
      <c r="H84" s="29">
        <f>H85+H91+H95</f>
        <v>1415600</v>
      </c>
      <c r="I84" s="29">
        <f>I85+I91+I95</f>
        <v>41790235</v>
      </c>
      <c r="J84" s="29">
        <f>J85+J91+J95</f>
        <v>1415600</v>
      </c>
    </row>
    <row r="85" spans="1:10" ht="64.5" customHeight="1">
      <c r="A85" s="27" t="s">
        <v>121</v>
      </c>
      <c r="B85" s="4" t="s">
        <v>284</v>
      </c>
      <c r="C85" s="4" t="s">
        <v>59</v>
      </c>
      <c r="D85" s="4" t="s">
        <v>234</v>
      </c>
      <c r="E85" s="4" t="s">
        <v>122</v>
      </c>
      <c r="F85" s="4"/>
      <c r="G85" s="29">
        <f>G86+G88</f>
        <v>1415600</v>
      </c>
      <c r="H85" s="29">
        <f>H86+H88</f>
        <v>1415600</v>
      </c>
      <c r="I85" s="29">
        <f>I86+I88</f>
        <v>1415600</v>
      </c>
      <c r="J85" s="29">
        <f>J86+J88</f>
        <v>1415600</v>
      </c>
    </row>
    <row r="86" spans="1:10" ht="220.5">
      <c r="A86" s="3" t="s">
        <v>393</v>
      </c>
      <c r="B86" s="4" t="s">
        <v>284</v>
      </c>
      <c r="C86" s="4" t="s">
        <v>59</v>
      </c>
      <c r="D86" s="4" t="s">
        <v>234</v>
      </c>
      <c r="E86" s="4" t="s">
        <v>131</v>
      </c>
      <c r="F86" s="4"/>
      <c r="G86" s="29">
        <f>G87</f>
        <v>6000</v>
      </c>
      <c r="H86" s="29">
        <f>H87</f>
        <v>6000</v>
      </c>
      <c r="I86" s="29">
        <f>I87</f>
        <v>6000</v>
      </c>
      <c r="J86" s="29">
        <f>J87</f>
        <v>6000</v>
      </c>
    </row>
    <row r="87" spans="1:10" ht="63">
      <c r="A87" s="3" t="s">
        <v>111</v>
      </c>
      <c r="B87" s="4" t="s">
        <v>284</v>
      </c>
      <c r="C87" s="4" t="s">
        <v>59</v>
      </c>
      <c r="D87" s="4" t="s">
        <v>234</v>
      </c>
      <c r="E87" s="4" t="s">
        <v>131</v>
      </c>
      <c r="F87" s="4" t="s">
        <v>237</v>
      </c>
      <c r="G87" s="29">
        <v>6000</v>
      </c>
      <c r="H87" s="29">
        <f>G87</f>
        <v>6000</v>
      </c>
      <c r="I87" s="29">
        <v>6000</v>
      </c>
      <c r="J87" s="29">
        <f>I87</f>
        <v>6000</v>
      </c>
    </row>
    <row r="88" spans="1:10" ht="63">
      <c r="A88" s="3" t="s">
        <v>132</v>
      </c>
      <c r="B88" s="4" t="s">
        <v>284</v>
      </c>
      <c r="C88" s="4" t="s">
        <v>59</v>
      </c>
      <c r="D88" s="4" t="s">
        <v>234</v>
      </c>
      <c r="E88" s="4" t="s">
        <v>133</v>
      </c>
      <c r="F88" s="4"/>
      <c r="G88" s="29">
        <f>G89+G90</f>
        <v>1409600</v>
      </c>
      <c r="H88" s="29">
        <f>H89+H90</f>
        <v>1409600</v>
      </c>
      <c r="I88" s="29">
        <f>I89+I90</f>
        <v>1409600</v>
      </c>
      <c r="J88" s="29">
        <f>J89+J90</f>
        <v>1409600</v>
      </c>
    </row>
    <row r="89" spans="1:10" ht="141.75">
      <c r="A89" s="3" t="s">
        <v>108</v>
      </c>
      <c r="B89" s="4" t="s">
        <v>284</v>
      </c>
      <c r="C89" s="4" t="s">
        <v>59</v>
      </c>
      <c r="D89" s="4" t="s">
        <v>234</v>
      </c>
      <c r="E89" s="4" t="s">
        <v>133</v>
      </c>
      <c r="F89" s="4" t="s">
        <v>236</v>
      </c>
      <c r="G89" s="29">
        <v>1131753</v>
      </c>
      <c r="H89" s="29">
        <f>G89</f>
        <v>1131753</v>
      </c>
      <c r="I89" s="29">
        <v>1131753</v>
      </c>
      <c r="J89" s="29">
        <f>I89</f>
        <v>1131753</v>
      </c>
    </row>
    <row r="90" spans="1:10" ht="63">
      <c r="A90" s="3" t="s">
        <v>111</v>
      </c>
      <c r="B90" s="4" t="s">
        <v>284</v>
      </c>
      <c r="C90" s="4" t="s">
        <v>59</v>
      </c>
      <c r="D90" s="4" t="s">
        <v>234</v>
      </c>
      <c r="E90" s="4" t="s">
        <v>133</v>
      </c>
      <c r="F90" s="4" t="s">
        <v>237</v>
      </c>
      <c r="G90" s="29">
        <v>277847</v>
      </c>
      <c r="H90" s="29">
        <f>G90</f>
        <v>277847</v>
      </c>
      <c r="I90" s="29">
        <v>277847</v>
      </c>
      <c r="J90" s="29">
        <f>I90</f>
        <v>277847</v>
      </c>
    </row>
    <row r="91" spans="1:10" ht="47.25">
      <c r="A91" s="3" t="s">
        <v>307</v>
      </c>
      <c r="B91" s="4" t="s">
        <v>284</v>
      </c>
      <c r="C91" s="4" t="s">
        <v>59</v>
      </c>
      <c r="D91" s="4" t="s">
        <v>234</v>
      </c>
      <c r="E91" s="4" t="s">
        <v>308</v>
      </c>
      <c r="F91" s="4"/>
      <c r="G91" s="29">
        <f>G92</f>
        <v>6819040</v>
      </c>
      <c r="H91" s="29"/>
      <c r="I91" s="29">
        <f>I92</f>
        <v>6898970</v>
      </c>
      <c r="J91" s="29"/>
    </row>
    <row r="92" spans="1:10" ht="126">
      <c r="A92" s="3" t="s">
        <v>13</v>
      </c>
      <c r="B92" s="4" t="s">
        <v>284</v>
      </c>
      <c r="C92" s="4" t="s">
        <v>59</v>
      </c>
      <c r="D92" s="4" t="s">
        <v>234</v>
      </c>
      <c r="E92" s="4" t="s">
        <v>309</v>
      </c>
      <c r="F92" s="4"/>
      <c r="G92" s="29">
        <f>G93+G94</f>
        <v>6819040</v>
      </c>
      <c r="H92" s="29"/>
      <c r="I92" s="29">
        <f>I93+I94</f>
        <v>6898970</v>
      </c>
      <c r="J92" s="29"/>
    </row>
    <row r="93" spans="1:10" ht="141.75">
      <c r="A93" s="3" t="s">
        <v>108</v>
      </c>
      <c r="B93" s="4" t="s">
        <v>284</v>
      </c>
      <c r="C93" s="4" t="s">
        <v>59</v>
      </c>
      <c r="D93" s="4" t="s">
        <v>234</v>
      </c>
      <c r="E93" s="4" t="s">
        <v>309</v>
      </c>
      <c r="F93" s="4" t="s">
        <v>236</v>
      </c>
      <c r="G93" s="29">
        <v>5487218</v>
      </c>
      <c r="H93" s="29"/>
      <c r="I93" s="29">
        <v>5703960</v>
      </c>
      <c r="J93" s="29"/>
    </row>
    <row r="94" spans="1:10" ht="63">
      <c r="A94" s="3" t="s">
        <v>111</v>
      </c>
      <c r="B94" s="4" t="s">
        <v>284</v>
      </c>
      <c r="C94" s="4" t="s">
        <v>59</v>
      </c>
      <c r="D94" s="4" t="s">
        <v>234</v>
      </c>
      <c r="E94" s="4" t="s">
        <v>309</v>
      </c>
      <c r="F94" s="4" t="s">
        <v>237</v>
      </c>
      <c r="G94" s="29">
        <v>1331822</v>
      </c>
      <c r="H94" s="29"/>
      <c r="I94" s="29">
        <v>1195010</v>
      </c>
      <c r="J94" s="29"/>
    </row>
    <row r="95" spans="1:10" ht="63">
      <c r="A95" s="3" t="s">
        <v>311</v>
      </c>
      <c r="B95" s="4" t="s">
        <v>284</v>
      </c>
      <c r="C95" s="4" t="s">
        <v>59</v>
      </c>
      <c r="D95" s="4" t="s">
        <v>234</v>
      </c>
      <c r="E95" s="4" t="s">
        <v>312</v>
      </c>
      <c r="F95" s="4"/>
      <c r="G95" s="29">
        <f>G96</f>
        <v>32895292</v>
      </c>
      <c r="H95" s="29"/>
      <c r="I95" s="29">
        <f>I96</f>
        <v>33475665</v>
      </c>
      <c r="J95" s="29"/>
    </row>
    <row r="96" spans="1:10" ht="126">
      <c r="A96" s="3" t="s">
        <v>13</v>
      </c>
      <c r="B96" s="4" t="s">
        <v>284</v>
      </c>
      <c r="C96" s="4" t="s">
        <v>59</v>
      </c>
      <c r="D96" s="4" t="s">
        <v>234</v>
      </c>
      <c r="E96" s="4" t="s">
        <v>313</v>
      </c>
      <c r="F96" s="4"/>
      <c r="G96" s="29">
        <f>G97+G98+G99</f>
        <v>32895292</v>
      </c>
      <c r="H96" s="29"/>
      <c r="I96" s="29">
        <f>I97+I98+I99</f>
        <v>33475665</v>
      </c>
      <c r="J96" s="29"/>
    </row>
    <row r="97" spans="1:10" ht="141.75">
      <c r="A97" s="3" t="s">
        <v>108</v>
      </c>
      <c r="B97" s="4" t="s">
        <v>284</v>
      </c>
      <c r="C97" s="4" t="s">
        <v>59</v>
      </c>
      <c r="D97" s="4" t="s">
        <v>234</v>
      </c>
      <c r="E97" s="4" t="s">
        <v>313</v>
      </c>
      <c r="F97" s="4" t="s">
        <v>236</v>
      </c>
      <c r="G97" s="29">
        <v>18709516</v>
      </c>
      <c r="H97" s="29"/>
      <c r="I97" s="29">
        <v>19438708</v>
      </c>
      <c r="J97" s="29"/>
    </row>
    <row r="98" spans="1:10" ht="63">
      <c r="A98" s="3" t="s">
        <v>111</v>
      </c>
      <c r="B98" s="4" t="s">
        <v>284</v>
      </c>
      <c r="C98" s="4" t="s">
        <v>59</v>
      </c>
      <c r="D98" s="4" t="s">
        <v>234</v>
      </c>
      <c r="E98" s="4" t="s">
        <v>313</v>
      </c>
      <c r="F98" s="4" t="s">
        <v>237</v>
      </c>
      <c r="G98" s="29">
        <v>14107123</v>
      </c>
      <c r="H98" s="29"/>
      <c r="I98" s="29">
        <v>13958304</v>
      </c>
      <c r="J98" s="29"/>
    </row>
    <row r="99" spans="1:10" ht="31.5">
      <c r="A99" s="3" t="s">
        <v>41</v>
      </c>
      <c r="B99" s="4" t="s">
        <v>284</v>
      </c>
      <c r="C99" s="4" t="s">
        <v>59</v>
      </c>
      <c r="D99" s="4" t="s">
        <v>234</v>
      </c>
      <c r="E99" s="4" t="s">
        <v>313</v>
      </c>
      <c r="F99" s="58">
        <v>800</v>
      </c>
      <c r="G99" s="29">
        <v>78653</v>
      </c>
      <c r="H99" s="29"/>
      <c r="I99" s="29">
        <v>78653</v>
      </c>
      <c r="J99" s="29"/>
    </row>
    <row r="100" spans="1:10" ht="31.5">
      <c r="A100" s="3" t="s">
        <v>105</v>
      </c>
      <c r="B100" s="4" t="s">
        <v>284</v>
      </c>
      <c r="C100" s="4" t="s">
        <v>59</v>
      </c>
      <c r="D100" s="4" t="s">
        <v>234</v>
      </c>
      <c r="E100" s="4" t="s">
        <v>106</v>
      </c>
      <c r="F100" s="4"/>
      <c r="G100" s="29">
        <f>G101</f>
        <v>582898</v>
      </c>
      <c r="H100" s="29"/>
      <c r="I100" s="29">
        <f>I101</f>
        <v>553753</v>
      </c>
      <c r="J100" s="29"/>
    </row>
    <row r="101" spans="1:10" ht="47.25">
      <c r="A101" s="3" t="s">
        <v>95</v>
      </c>
      <c r="B101" s="4" t="s">
        <v>284</v>
      </c>
      <c r="C101" s="4" t="s">
        <v>59</v>
      </c>
      <c r="D101" s="4" t="s">
        <v>234</v>
      </c>
      <c r="E101" s="4" t="s">
        <v>134</v>
      </c>
      <c r="F101" s="4"/>
      <c r="G101" s="29">
        <f>G102</f>
        <v>582898</v>
      </c>
      <c r="H101" s="29"/>
      <c r="I101" s="29">
        <f>I102</f>
        <v>553753</v>
      </c>
      <c r="J101" s="29"/>
    </row>
    <row r="102" spans="1:10" ht="63">
      <c r="A102" s="3" t="s">
        <v>111</v>
      </c>
      <c r="B102" s="4" t="s">
        <v>284</v>
      </c>
      <c r="C102" s="4" t="s">
        <v>59</v>
      </c>
      <c r="D102" s="4" t="s">
        <v>234</v>
      </c>
      <c r="E102" s="4" t="s">
        <v>134</v>
      </c>
      <c r="F102" s="4" t="s">
        <v>237</v>
      </c>
      <c r="G102" s="29">
        <v>582898</v>
      </c>
      <c r="H102" s="29"/>
      <c r="I102" s="29">
        <v>553753</v>
      </c>
      <c r="J102" s="29"/>
    </row>
    <row r="103" spans="1:10" ht="75">
      <c r="A103" s="10" t="s">
        <v>79</v>
      </c>
      <c r="B103" s="11" t="s">
        <v>284</v>
      </c>
      <c r="C103" s="11" t="s">
        <v>66</v>
      </c>
      <c r="D103" s="11"/>
      <c r="E103" s="11"/>
      <c r="F103" s="23"/>
      <c r="G103" s="28">
        <f>G104+G110</f>
        <v>39625507</v>
      </c>
      <c r="H103" s="28">
        <f>H104</f>
        <v>2306200</v>
      </c>
      <c r="I103" s="28">
        <f>I104+I110</f>
        <v>40125881</v>
      </c>
      <c r="J103" s="28">
        <f>J104</f>
        <v>2306200</v>
      </c>
    </row>
    <row r="104" spans="1:10" ht="18.75">
      <c r="A104" s="8" t="s">
        <v>235</v>
      </c>
      <c r="B104" s="9" t="s">
        <v>284</v>
      </c>
      <c r="C104" s="9" t="s">
        <v>66</v>
      </c>
      <c r="D104" s="9" t="s">
        <v>69</v>
      </c>
      <c r="E104" s="9"/>
      <c r="F104" s="4"/>
      <c r="G104" s="33">
        <f>G105</f>
        <v>2306200</v>
      </c>
      <c r="H104" s="33">
        <f>H105</f>
        <v>2306200</v>
      </c>
      <c r="I104" s="33">
        <f>I105</f>
        <v>2306200</v>
      </c>
      <c r="J104" s="33">
        <f>J105</f>
        <v>2306200</v>
      </c>
    </row>
    <row r="105" spans="1:10" ht="94.5" customHeight="1">
      <c r="A105" s="27" t="s">
        <v>119</v>
      </c>
      <c r="B105" s="4" t="s">
        <v>284</v>
      </c>
      <c r="C105" s="4" t="s">
        <v>66</v>
      </c>
      <c r="D105" s="4" t="s">
        <v>69</v>
      </c>
      <c r="E105" s="4" t="s">
        <v>120</v>
      </c>
      <c r="F105" s="4"/>
      <c r="G105" s="29">
        <f>G106</f>
        <v>2306200</v>
      </c>
      <c r="H105" s="29">
        <f>H106</f>
        <v>2306200</v>
      </c>
      <c r="I105" s="29">
        <f>I106</f>
        <v>2306200</v>
      </c>
      <c r="J105" s="29">
        <f>J106</f>
        <v>2306200</v>
      </c>
    </row>
    <row r="106" spans="1:10" ht="70.5" customHeight="1">
      <c r="A106" s="27" t="s">
        <v>121</v>
      </c>
      <c r="B106" s="4" t="s">
        <v>284</v>
      </c>
      <c r="C106" s="4" t="s">
        <v>66</v>
      </c>
      <c r="D106" s="4" t="s">
        <v>69</v>
      </c>
      <c r="E106" s="4" t="s">
        <v>122</v>
      </c>
      <c r="F106" s="4"/>
      <c r="G106" s="29">
        <f>G107</f>
        <v>2306200</v>
      </c>
      <c r="H106" s="29">
        <f>H107</f>
        <v>2306200</v>
      </c>
      <c r="I106" s="29">
        <f>I107</f>
        <v>2306200</v>
      </c>
      <c r="J106" s="29">
        <f>J107</f>
        <v>2306200</v>
      </c>
    </row>
    <row r="107" spans="1:10" ht="67.5" customHeight="1">
      <c r="A107" s="3" t="s">
        <v>11</v>
      </c>
      <c r="B107" s="4" t="s">
        <v>284</v>
      </c>
      <c r="C107" s="4" t="s">
        <v>66</v>
      </c>
      <c r="D107" s="4" t="s">
        <v>69</v>
      </c>
      <c r="E107" s="4" t="s">
        <v>322</v>
      </c>
      <c r="F107" s="4"/>
      <c r="G107" s="29">
        <f>G108+G109</f>
        <v>2306200</v>
      </c>
      <c r="H107" s="29">
        <f>H108+H109</f>
        <v>2306200</v>
      </c>
      <c r="I107" s="29">
        <f>I108+I109</f>
        <v>2306200</v>
      </c>
      <c r="J107" s="29">
        <f>J108+J109</f>
        <v>2306200</v>
      </c>
    </row>
    <row r="108" spans="1:10" ht="141.75">
      <c r="A108" s="3" t="s">
        <v>108</v>
      </c>
      <c r="B108" s="4" t="s">
        <v>284</v>
      </c>
      <c r="C108" s="4" t="s">
        <v>66</v>
      </c>
      <c r="D108" s="4" t="s">
        <v>69</v>
      </c>
      <c r="E108" s="4" t="s">
        <v>322</v>
      </c>
      <c r="F108" s="4" t="s">
        <v>236</v>
      </c>
      <c r="G108" s="29">
        <f>2257800+48400</f>
        <v>2306200</v>
      </c>
      <c r="H108" s="29">
        <f>G108</f>
        <v>2306200</v>
      </c>
      <c r="I108" s="29">
        <f>2257800+48400</f>
        <v>2306200</v>
      </c>
      <c r="J108" s="29">
        <f>I108</f>
        <v>2306200</v>
      </c>
    </row>
    <row r="109" spans="1:10" ht="47.25" hidden="1">
      <c r="A109" s="3" t="s">
        <v>111</v>
      </c>
      <c r="B109" s="4" t="s">
        <v>284</v>
      </c>
      <c r="C109" s="4" t="s">
        <v>66</v>
      </c>
      <c r="D109" s="4" t="s">
        <v>69</v>
      </c>
      <c r="E109" s="4" t="s">
        <v>12</v>
      </c>
      <c r="F109" s="4" t="s">
        <v>237</v>
      </c>
      <c r="G109" s="29">
        <v>0</v>
      </c>
      <c r="H109" s="29">
        <f>G109</f>
        <v>0</v>
      </c>
      <c r="I109" s="29">
        <v>0</v>
      </c>
      <c r="J109" s="29">
        <f>I109</f>
        <v>0</v>
      </c>
    </row>
    <row r="110" spans="1:10" ht="139.5" customHeight="1">
      <c r="A110" s="8" t="s">
        <v>280</v>
      </c>
      <c r="B110" s="9" t="s">
        <v>284</v>
      </c>
      <c r="C110" s="9" t="s">
        <v>66</v>
      </c>
      <c r="D110" s="9" t="s">
        <v>65</v>
      </c>
      <c r="E110" s="9"/>
      <c r="F110" s="9"/>
      <c r="G110" s="36">
        <f>G111</f>
        <v>37319307</v>
      </c>
      <c r="H110" s="36"/>
      <c r="I110" s="36">
        <f>I111</f>
        <v>37819681</v>
      </c>
      <c r="J110" s="36"/>
    </row>
    <row r="111" spans="1:10" ht="78.75">
      <c r="A111" s="3" t="s">
        <v>339</v>
      </c>
      <c r="B111" s="4" t="s">
        <v>284</v>
      </c>
      <c r="C111" s="4" t="s">
        <v>66</v>
      </c>
      <c r="D111" s="4" t="s">
        <v>65</v>
      </c>
      <c r="E111" s="4" t="s">
        <v>340</v>
      </c>
      <c r="F111" s="4"/>
      <c r="G111" s="29">
        <f>G112</f>
        <v>37319307</v>
      </c>
      <c r="H111" s="29"/>
      <c r="I111" s="29">
        <f>I112</f>
        <v>37819681</v>
      </c>
      <c r="J111" s="29"/>
    </row>
    <row r="112" spans="1:10" ht="94.5">
      <c r="A112" s="3" t="s">
        <v>348</v>
      </c>
      <c r="B112" s="4" t="s">
        <v>284</v>
      </c>
      <c r="C112" s="4" t="s">
        <v>66</v>
      </c>
      <c r="D112" s="4" t="s">
        <v>65</v>
      </c>
      <c r="E112" s="4" t="s">
        <v>349</v>
      </c>
      <c r="F112" s="4"/>
      <c r="G112" s="29">
        <f>G113+G117+G118</f>
        <v>37319307</v>
      </c>
      <c r="H112" s="29"/>
      <c r="I112" s="29">
        <f>I113+I117+I118</f>
        <v>37819681</v>
      </c>
      <c r="J112" s="29"/>
    </row>
    <row r="113" spans="1:10" ht="126">
      <c r="A113" s="3" t="s">
        <v>13</v>
      </c>
      <c r="B113" s="4" t="s">
        <v>284</v>
      </c>
      <c r="C113" s="4" t="s">
        <v>66</v>
      </c>
      <c r="D113" s="4" t="s">
        <v>65</v>
      </c>
      <c r="E113" s="4" t="s">
        <v>350</v>
      </c>
      <c r="F113" s="4"/>
      <c r="G113" s="29">
        <f>G114+G115</f>
        <v>34949488</v>
      </c>
      <c r="H113" s="29"/>
      <c r="I113" s="29">
        <f>I114+I115</f>
        <v>35449862</v>
      </c>
      <c r="J113" s="29"/>
    </row>
    <row r="114" spans="1:10" ht="141.75">
      <c r="A114" s="3" t="s">
        <v>108</v>
      </c>
      <c r="B114" s="4" t="s">
        <v>284</v>
      </c>
      <c r="C114" s="4" t="s">
        <v>66</v>
      </c>
      <c r="D114" s="4" t="s">
        <v>65</v>
      </c>
      <c r="E114" s="4" t="s">
        <v>350</v>
      </c>
      <c r="F114" s="4" t="s">
        <v>236</v>
      </c>
      <c r="G114" s="29">
        <v>30180887</v>
      </c>
      <c r="H114" s="29"/>
      <c r="I114" s="29">
        <v>31359830</v>
      </c>
      <c r="J114" s="29"/>
    </row>
    <row r="115" spans="1:10" ht="63">
      <c r="A115" s="3" t="s">
        <v>111</v>
      </c>
      <c r="B115" s="4" t="s">
        <v>284</v>
      </c>
      <c r="C115" s="4" t="s">
        <v>66</v>
      </c>
      <c r="D115" s="4" t="s">
        <v>65</v>
      </c>
      <c r="E115" s="4" t="s">
        <v>350</v>
      </c>
      <c r="F115" s="4" t="s">
        <v>237</v>
      </c>
      <c r="G115" s="29">
        <v>4768601</v>
      </c>
      <c r="H115" s="29"/>
      <c r="I115" s="29">
        <v>4090032</v>
      </c>
      <c r="J115" s="29"/>
    </row>
    <row r="116" spans="1:10" ht="47.25">
      <c r="A116" s="3" t="s">
        <v>137</v>
      </c>
      <c r="B116" s="4" t="s">
        <v>284</v>
      </c>
      <c r="C116" s="4" t="s">
        <v>66</v>
      </c>
      <c r="D116" s="4" t="s">
        <v>65</v>
      </c>
      <c r="E116" s="4" t="s">
        <v>351</v>
      </c>
      <c r="F116" s="4"/>
      <c r="G116" s="29">
        <f>G117</f>
        <v>2369819</v>
      </c>
      <c r="H116" s="29"/>
      <c r="I116" s="29">
        <f>I117</f>
        <v>2369819</v>
      </c>
      <c r="J116" s="29"/>
    </row>
    <row r="117" spans="1:10" ht="63">
      <c r="A117" s="3" t="s">
        <v>111</v>
      </c>
      <c r="B117" s="4" t="s">
        <v>284</v>
      </c>
      <c r="C117" s="4" t="s">
        <v>66</v>
      </c>
      <c r="D117" s="4" t="s">
        <v>65</v>
      </c>
      <c r="E117" s="4" t="s">
        <v>351</v>
      </c>
      <c r="F117" s="4" t="s">
        <v>237</v>
      </c>
      <c r="G117" s="29">
        <v>2369819</v>
      </c>
      <c r="H117" s="29"/>
      <c r="I117" s="29">
        <v>2369819</v>
      </c>
      <c r="J117" s="29"/>
    </row>
    <row r="118" spans="1:10" ht="78.75" hidden="1">
      <c r="A118" s="3" t="s">
        <v>28</v>
      </c>
      <c r="B118" s="4" t="s">
        <v>284</v>
      </c>
      <c r="C118" s="4" t="s">
        <v>66</v>
      </c>
      <c r="D118" s="4" t="s">
        <v>65</v>
      </c>
      <c r="E118" s="4" t="s">
        <v>352</v>
      </c>
      <c r="F118" s="4"/>
      <c r="G118" s="29">
        <f>G119</f>
        <v>0</v>
      </c>
      <c r="H118" s="29"/>
      <c r="I118" s="29">
        <f>I119</f>
        <v>0</v>
      </c>
      <c r="J118" s="29"/>
    </row>
    <row r="119" spans="1:10" ht="94.5" hidden="1">
      <c r="A119" s="3" t="s">
        <v>268</v>
      </c>
      <c r="B119" s="4" t="s">
        <v>284</v>
      </c>
      <c r="C119" s="4" t="s">
        <v>66</v>
      </c>
      <c r="D119" s="4" t="s">
        <v>65</v>
      </c>
      <c r="E119" s="4" t="s">
        <v>352</v>
      </c>
      <c r="F119" s="4" t="s">
        <v>100</v>
      </c>
      <c r="G119" s="29">
        <v>0</v>
      </c>
      <c r="H119" s="29"/>
      <c r="I119" s="29">
        <v>0</v>
      </c>
      <c r="J119" s="29"/>
    </row>
    <row r="120" spans="1:10" ht="37.5">
      <c r="A120" s="10" t="s">
        <v>80</v>
      </c>
      <c r="B120" s="11" t="s">
        <v>284</v>
      </c>
      <c r="C120" s="11" t="s">
        <v>69</v>
      </c>
      <c r="D120" s="54"/>
      <c r="E120" s="23"/>
      <c r="F120" s="23"/>
      <c r="G120" s="28">
        <f>G128+G121+G139</f>
        <v>46635208</v>
      </c>
      <c r="H120" s="28">
        <f>H128+H121+H139</f>
        <v>783300</v>
      </c>
      <c r="I120" s="28">
        <f>I128+I121+I139</f>
        <v>45173234</v>
      </c>
      <c r="J120" s="28">
        <f>J128+J121+J139</f>
        <v>792800</v>
      </c>
    </row>
    <row r="121" spans="1:10" ht="15.75">
      <c r="A121" s="20" t="s">
        <v>81</v>
      </c>
      <c r="B121" s="2" t="s">
        <v>284</v>
      </c>
      <c r="C121" s="2" t="s">
        <v>69</v>
      </c>
      <c r="D121" s="2" t="s">
        <v>63</v>
      </c>
      <c r="E121" s="4"/>
      <c r="F121" s="4"/>
      <c r="G121" s="33">
        <f aca="true" t="shared" si="1" ref="G121:J126">G122</f>
        <v>34665130</v>
      </c>
      <c r="H121" s="33">
        <f t="shared" si="1"/>
        <v>714600</v>
      </c>
      <c r="I121" s="33">
        <f t="shared" si="1"/>
        <v>32996204</v>
      </c>
      <c r="J121" s="33">
        <f t="shared" si="1"/>
        <v>743200</v>
      </c>
    </row>
    <row r="122" spans="1:10" ht="111" customHeight="1">
      <c r="A122" s="3" t="s">
        <v>253</v>
      </c>
      <c r="B122" s="4" t="s">
        <v>284</v>
      </c>
      <c r="C122" s="4" t="s">
        <v>69</v>
      </c>
      <c r="D122" s="4" t="s">
        <v>63</v>
      </c>
      <c r="E122" s="4" t="s">
        <v>254</v>
      </c>
      <c r="F122" s="4"/>
      <c r="G122" s="29">
        <f t="shared" si="1"/>
        <v>34665130</v>
      </c>
      <c r="H122" s="29">
        <f t="shared" si="1"/>
        <v>714600</v>
      </c>
      <c r="I122" s="29">
        <f t="shared" si="1"/>
        <v>32996204</v>
      </c>
      <c r="J122" s="29">
        <f t="shared" si="1"/>
        <v>743200</v>
      </c>
    </row>
    <row r="123" spans="1:10" ht="63">
      <c r="A123" s="3" t="s">
        <v>255</v>
      </c>
      <c r="B123" s="4" t="s">
        <v>284</v>
      </c>
      <c r="C123" s="4" t="s">
        <v>69</v>
      </c>
      <c r="D123" s="4" t="s">
        <v>63</v>
      </c>
      <c r="E123" s="4" t="s">
        <v>256</v>
      </c>
      <c r="F123" s="4"/>
      <c r="G123" s="29">
        <f>G126+G124</f>
        <v>34665130</v>
      </c>
      <c r="H123" s="29">
        <f>H126</f>
        <v>714600</v>
      </c>
      <c r="I123" s="29">
        <f>I126+I124</f>
        <v>32996204</v>
      </c>
      <c r="J123" s="29">
        <f>J126</f>
        <v>743200</v>
      </c>
    </row>
    <row r="124" spans="1:10" ht="78.75">
      <c r="A124" s="3" t="s">
        <v>30</v>
      </c>
      <c r="B124" s="4" t="s">
        <v>284</v>
      </c>
      <c r="C124" s="4" t="s">
        <v>69</v>
      </c>
      <c r="D124" s="4" t="s">
        <v>63</v>
      </c>
      <c r="E124" s="4" t="s">
        <v>31</v>
      </c>
      <c r="F124" s="4"/>
      <c r="G124" s="29">
        <f>G125</f>
        <v>33950530</v>
      </c>
      <c r="H124" s="29"/>
      <c r="I124" s="29">
        <f>I125</f>
        <v>32253004</v>
      </c>
      <c r="J124" s="29"/>
    </row>
    <row r="125" spans="1:10" ht="31.5">
      <c r="A125" s="3" t="s">
        <v>41</v>
      </c>
      <c r="B125" s="4" t="s">
        <v>284</v>
      </c>
      <c r="C125" s="4" t="s">
        <v>69</v>
      </c>
      <c r="D125" s="4" t="s">
        <v>63</v>
      </c>
      <c r="E125" s="4" t="s">
        <v>31</v>
      </c>
      <c r="F125" s="4" t="s">
        <v>240</v>
      </c>
      <c r="G125" s="29">
        <v>33950530</v>
      </c>
      <c r="H125" s="29"/>
      <c r="I125" s="29">
        <v>32253004</v>
      </c>
      <c r="J125" s="29"/>
    </row>
    <row r="126" spans="1:10" ht="208.5" customHeight="1">
      <c r="A126" s="3" t="s">
        <v>257</v>
      </c>
      <c r="B126" s="4" t="s">
        <v>284</v>
      </c>
      <c r="C126" s="4" t="s">
        <v>69</v>
      </c>
      <c r="D126" s="4" t="s">
        <v>63</v>
      </c>
      <c r="E126" s="4" t="s">
        <v>258</v>
      </c>
      <c r="F126" s="4"/>
      <c r="G126" s="29">
        <f t="shared" si="1"/>
        <v>714600</v>
      </c>
      <c r="H126" s="29">
        <f t="shared" si="1"/>
        <v>714600</v>
      </c>
      <c r="I126" s="29">
        <f t="shared" si="1"/>
        <v>743200</v>
      </c>
      <c r="J126" s="29">
        <f t="shared" si="1"/>
        <v>743200</v>
      </c>
    </row>
    <row r="127" spans="1:10" ht="47.25">
      <c r="A127" s="3" t="s">
        <v>45</v>
      </c>
      <c r="B127" s="4" t="s">
        <v>284</v>
      </c>
      <c r="C127" s="4" t="s">
        <v>69</v>
      </c>
      <c r="D127" s="4" t="s">
        <v>63</v>
      </c>
      <c r="E127" s="4" t="s">
        <v>258</v>
      </c>
      <c r="F127" s="4" t="s">
        <v>46</v>
      </c>
      <c r="G127" s="29">
        <v>714600</v>
      </c>
      <c r="H127" s="29">
        <f>G127</f>
        <v>714600</v>
      </c>
      <c r="I127" s="29">
        <v>743200</v>
      </c>
      <c r="J127" s="29">
        <f>I127</f>
        <v>743200</v>
      </c>
    </row>
    <row r="128" spans="1:10" ht="15.75">
      <c r="A128" s="1" t="s">
        <v>227</v>
      </c>
      <c r="B128" s="2" t="s">
        <v>284</v>
      </c>
      <c r="C128" s="2" t="s">
        <v>69</v>
      </c>
      <c r="D128" s="2" t="s">
        <v>67</v>
      </c>
      <c r="E128" s="2"/>
      <c r="F128" s="2"/>
      <c r="G128" s="33">
        <f>G129</f>
        <v>11912778</v>
      </c>
      <c r="H128" s="33">
        <f>H129</f>
        <v>11400</v>
      </c>
      <c r="I128" s="33">
        <f>I129</f>
        <v>12138830</v>
      </c>
      <c r="J128" s="33">
        <f>J129</f>
        <v>11400</v>
      </c>
    </row>
    <row r="129" spans="1:10" ht="70.5" customHeight="1">
      <c r="A129" s="3" t="s">
        <v>113</v>
      </c>
      <c r="B129" s="4" t="s">
        <v>284</v>
      </c>
      <c r="C129" s="4" t="s">
        <v>69</v>
      </c>
      <c r="D129" s="4" t="s">
        <v>67</v>
      </c>
      <c r="E129" s="4" t="s">
        <v>114</v>
      </c>
      <c r="F129" s="4"/>
      <c r="G129" s="29">
        <f>G134+G130</f>
        <v>11912778</v>
      </c>
      <c r="H129" s="29">
        <f>H134</f>
        <v>11400</v>
      </c>
      <c r="I129" s="29">
        <f>I134+I130</f>
        <v>12138830</v>
      </c>
      <c r="J129" s="29">
        <f>J134</f>
        <v>11400</v>
      </c>
    </row>
    <row r="130" spans="1:10" ht="103.5" customHeight="1">
      <c r="A130" s="3" t="s">
        <v>297</v>
      </c>
      <c r="B130" s="4" t="s">
        <v>284</v>
      </c>
      <c r="C130" s="4" t="s">
        <v>69</v>
      </c>
      <c r="D130" s="4" t="s">
        <v>67</v>
      </c>
      <c r="E130" s="4" t="s">
        <v>298</v>
      </c>
      <c r="F130" s="4"/>
      <c r="G130" s="29">
        <f>G131</f>
        <v>9260196</v>
      </c>
      <c r="H130" s="29"/>
      <c r="I130" s="29">
        <f>I131</f>
        <v>9717969</v>
      </c>
      <c r="J130" s="29"/>
    </row>
    <row r="131" spans="1:10" ht="133.5" customHeight="1">
      <c r="A131" s="3" t="s">
        <v>13</v>
      </c>
      <c r="B131" s="4" t="s">
        <v>284</v>
      </c>
      <c r="C131" s="4" t="s">
        <v>69</v>
      </c>
      <c r="D131" s="4" t="s">
        <v>67</v>
      </c>
      <c r="E131" s="4" t="s">
        <v>299</v>
      </c>
      <c r="F131" s="4"/>
      <c r="G131" s="29">
        <f>G132+G133</f>
        <v>9260196</v>
      </c>
      <c r="H131" s="29"/>
      <c r="I131" s="29">
        <f>I132+I133</f>
        <v>9717969</v>
      </c>
      <c r="J131" s="29"/>
    </row>
    <row r="132" spans="1:10" ht="161.25" customHeight="1">
      <c r="A132" s="3" t="s">
        <v>108</v>
      </c>
      <c r="B132" s="4" t="s">
        <v>284</v>
      </c>
      <c r="C132" s="4" t="s">
        <v>69</v>
      </c>
      <c r="D132" s="4" t="s">
        <v>67</v>
      </c>
      <c r="E132" s="4" t="s">
        <v>299</v>
      </c>
      <c r="F132" s="4" t="s">
        <v>236</v>
      </c>
      <c r="G132" s="29">
        <v>8884973</v>
      </c>
      <c r="H132" s="29"/>
      <c r="I132" s="29">
        <v>9234232</v>
      </c>
      <c r="J132" s="29"/>
    </row>
    <row r="133" spans="1:10" ht="70.5" customHeight="1">
      <c r="A133" s="3" t="s">
        <v>111</v>
      </c>
      <c r="B133" s="4" t="s">
        <v>284</v>
      </c>
      <c r="C133" s="4" t="s">
        <v>69</v>
      </c>
      <c r="D133" s="4" t="s">
        <v>67</v>
      </c>
      <c r="E133" s="4" t="s">
        <v>299</v>
      </c>
      <c r="F133" s="4" t="s">
        <v>237</v>
      </c>
      <c r="G133" s="29">
        <v>375223</v>
      </c>
      <c r="H133" s="29"/>
      <c r="I133" s="29">
        <v>483737</v>
      </c>
      <c r="J133" s="29"/>
    </row>
    <row r="134" spans="1:10" ht="69.75" customHeight="1">
      <c r="A134" s="3" t="s">
        <v>115</v>
      </c>
      <c r="B134" s="4" t="s">
        <v>284</v>
      </c>
      <c r="C134" s="4" t="s">
        <v>69</v>
      </c>
      <c r="D134" s="4" t="s">
        <v>67</v>
      </c>
      <c r="E134" s="4" t="s">
        <v>116</v>
      </c>
      <c r="F134" s="4"/>
      <c r="G134" s="29">
        <f>G137+G135</f>
        <v>2652582</v>
      </c>
      <c r="H134" s="29">
        <f>H137</f>
        <v>11400</v>
      </c>
      <c r="I134" s="29">
        <f>I137+I135</f>
        <v>2420861</v>
      </c>
      <c r="J134" s="29">
        <f>J137</f>
        <v>11400</v>
      </c>
    </row>
    <row r="135" spans="1:10" ht="66.75" customHeight="1">
      <c r="A135" s="3" t="s">
        <v>117</v>
      </c>
      <c r="B135" s="4" t="s">
        <v>284</v>
      </c>
      <c r="C135" s="4" t="s">
        <v>69</v>
      </c>
      <c r="D135" s="4" t="s">
        <v>67</v>
      </c>
      <c r="E135" s="4" t="s">
        <v>118</v>
      </c>
      <c r="F135" s="4"/>
      <c r="G135" s="29">
        <f>G136</f>
        <v>2641182</v>
      </c>
      <c r="H135" s="29"/>
      <c r="I135" s="29">
        <f>I136</f>
        <v>2409461</v>
      </c>
      <c r="J135" s="29"/>
    </row>
    <row r="136" spans="1:10" ht="69.75" customHeight="1">
      <c r="A136" s="3" t="s">
        <v>111</v>
      </c>
      <c r="B136" s="4" t="s">
        <v>284</v>
      </c>
      <c r="C136" s="4" t="s">
        <v>69</v>
      </c>
      <c r="D136" s="4" t="s">
        <v>67</v>
      </c>
      <c r="E136" s="4" t="s">
        <v>118</v>
      </c>
      <c r="F136" s="4" t="s">
        <v>237</v>
      </c>
      <c r="G136" s="29">
        <v>2641182</v>
      </c>
      <c r="H136" s="29"/>
      <c r="I136" s="29">
        <v>2409461</v>
      </c>
      <c r="J136" s="29"/>
    </row>
    <row r="137" spans="1:10" ht="178.5" customHeight="1">
      <c r="A137" s="3" t="s">
        <v>148</v>
      </c>
      <c r="B137" s="4" t="s">
        <v>284</v>
      </c>
      <c r="C137" s="4" t="s">
        <v>69</v>
      </c>
      <c r="D137" s="4" t="s">
        <v>67</v>
      </c>
      <c r="E137" s="4" t="s">
        <v>149</v>
      </c>
      <c r="F137" s="4"/>
      <c r="G137" s="29">
        <f>G138</f>
        <v>11400</v>
      </c>
      <c r="H137" s="29">
        <f>H138</f>
        <v>11400</v>
      </c>
      <c r="I137" s="29">
        <f>I138</f>
        <v>11400</v>
      </c>
      <c r="J137" s="29">
        <f>J138</f>
        <v>11400</v>
      </c>
    </row>
    <row r="138" spans="1:10" ht="63">
      <c r="A138" s="3" t="s">
        <v>111</v>
      </c>
      <c r="B138" s="4" t="s">
        <v>284</v>
      </c>
      <c r="C138" s="4" t="s">
        <v>69</v>
      </c>
      <c r="D138" s="4" t="s">
        <v>67</v>
      </c>
      <c r="E138" s="4" t="s">
        <v>149</v>
      </c>
      <c r="F138" s="4" t="s">
        <v>237</v>
      </c>
      <c r="G138" s="29">
        <v>11400</v>
      </c>
      <c r="H138" s="29">
        <f>G138</f>
        <v>11400</v>
      </c>
      <c r="I138" s="29">
        <v>11400</v>
      </c>
      <c r="J138" s="29">
        <f>I138</f>
        <v>11400</v>
      </c>
    </row>
    <row r="139" spans="1:10" ht="47.25">
      <c r="A139" s="1" t="s">
        <v>82</v>
      </c>
      <c r="B139" s="2" t="s">
        <v>284</v>
      </c>
      <c r="C139" s="2" t="s">
        <v>69</v>
      </c>
      <c r="D139" s="2" t="s">
        <v>230</v>
      </c>
      <c r="E139" s="4"/>
      <c r="F139" s="4"/>
      <c r="G139" s="33">
        <f aca="true" t="shared" si="2" ref="G139:J142">G140</f>
        <v>57300</v>
      </c>
      <c r="H139" s="33">
        <f t="shared" si="2"/>
        <v>57300</v>
      </c>
      <c r="I139" s="33">
        <f t="shared" si="2"/>
        <v>38200</v>
      </c>
      <c r="J139" s="33">
        <f t="shared" si="2"/>
        <v>38200</v>
      </c>
    </row>
    <row r="140" spans="1:10" ht="94.5" customHeight="1">
      <c r="A140" s="27" t="s">
        <v>119</v>
      </c>
      <c r="B140" s="4" t="s">
        <v>284</v>
      </c>
      <c r="C140" s="4" t="s">
        <v>69</v>
      </c>
      <c r="D140" s="4" t="s">
        <v>230</v>
      </c>
      <c r="E140" s="4" t="s">
        <v>120</v>
      </c>
      <c r="F140" s="4"/>
      <c r="G140" s="29">
        <f t="shared" si="2"/>
        <v>57300</v>
      </c>
      <c r="H140" s="29">
        <f t="shared" si="2"/>
        <v>57300</v>
      </c>
      <c r="I140" s="29">
        <f t="shared" si="2"/>
        <v>38200</v>
      </c>
      <c r="J140" s="29">
        <f t="shared" si="2"/>
        <v>38200</v>
      </c>
    </row>
    <row r="141" spans="1:10" ht="63">
      <c r="A141" s="27" t="s">
        <v>121</v>
      </c>
      <c r="B141" s="4" t="s">
        <v>284</v>
      </c>
      <c r="C141" s="4" t="s">
        <v>69</v>
      </c>
      <c r="D141" s="4" t="s">
        <v>230</v>
      </c>
      <c r="E141" s="4" t="s">
        <v>122</v>
      </c>
      <c r="F141" s="4"/>
      <c r="G141" s="29">
        <f t="shared" si="2"/>
        <v>57300</v>
      </c>
      <c r="H141" s="29">
        <f t="shared" si="2"/>
        <v>57300</v>
      </c>
      <c r="I141" s="29">
        <f t="shared" si="2"/>
        <v>38200</v>
      </c>
      <c r="J141" s="29">
        <f t="shared" si="2"/>
        <v>38200</v>
      </c>
    </row>
    <row r="142" spans="1:10" ht="208.5" customHeight="1">
      <c r="A142" s="3" t="s">
        <v>38</v>
      </c>
      <c r="B142" s="4" t="s">
        <v>284</v>
      </c>
      <c r="C142" s="4" t="s">
        <v>69</v>
      </c>
      <c r="D142" s="4" t="s">
        <v>230</v>
      </c>
      <c r="E142" s="4" t="s">
        <v>263</v>
      </c>
      <c r="F142" s="4"/>
      <c r="G142" s="29">
        <f t="shared" si="2"/>
        <v>57300</v>
      </c>
      <c r="H142" s="29">
        <f t="shared" si="2"/>
        <v>57300</v>
      </c>
      <c r="I142" s="29">
        <f t="shared" si="2"/>
        <v>38200</v>
      </c>
      <c r="J142" s="29">
        <f t="shared" si="2"/>
        <v>38200</v>
      </c>
    </row>
    <row r="143" spans="1:10" ht="141.75">
      <c r="A143" s="3" t="s">
        <v>108</v>
      </c>
      <c r="B143" s="4" t="s">
        <v>284</v>
      </c>
      <c r="C143" s="4" t="s">
        <v>69</v>
      </c>
      <c r="D143" s="4" t="s">
        <v>230</v>
      </c>
      <c r="E143" s="4" t="s">
        <v>263</v>
      </c>
      <c r="F143" s="4" t="s">
        <v>236</v>
      </c>
      <c r="G143" s="29">
        <v>57300</v>
      </c>
      <c r="H143" s="29">
        <f>G143</f>
        <v>57300</v>
      </c>
      <c r="I143" s="29">
        <v>38200</v>
      </c>
      <c r="J143" s="29">
        <f>I143</f>
        <v>38200</v>
      </c>
    </row>
    <row r="144" spans="1:10" ht="37.5">
      <c r="A144" s="10" t="s">
        <v>73</v>
      </c>
      <c r="B144" s="11" t="s">
        <v>284</v>
      </c>
      <c r="C144" s="11" t="s">
        <v>67</v>
      </c>
      <c r="D144" s="5"/>
      <c r="E144" s="5"/>
      <c r="F144" s="23"/>
      <c r="G144" s="28">
        <f>G149+G145</f>
        <v>2690300</v>
      </c>
      <c r="H144" s="28">
        <f>H149</f>
        <v>1355300</v>
      </c>
      <c r="I144" s="28">
        <f>I149+I145</f>
        <v>2690300</v>
      </c>
      <c r="J144" s="28">
        <f>J149</f>
        <v>1355300</v>
      </c>
    </row>
    <row r="145" spans="1:10" ht="31.5">
      <c r="A145" s="1" t="s">
        <v>91</v>
      </c>
      <c r="B145" s="2" t="s">
        <v>284</v>
      </c>
      <c r="C145" s="2" t="s">
        <v>67</v>
      </c>
      <c r="D145" s="2" t="s">
        <v>59</v>
      </c>
      <c r="E145" s="2"/>
      <c r="F145" s="4"/>
      <c r="G145" s="33">
        <f>G146</f>
        <v>1335000</v>
      </c>
      <c r="H145" s="33"/>
      <c r="I145" s="33">
        <f>I146</f>
        <v>1335000</v>
      </c>
      <c r="J145" s="33"/>
    </row>
    <row r="146" spans="1:10" ht="31.5">
      <c r="A146" s="3" t="s">
        <v>105</v>
      </c>
      <c r="B146" s="4" t="s">
        <v>284</v>
      </c>
      <c r="C146" s="4" t="s">
        <v>67</v>
      </c>
      <c r="D146" s="4" t="s">
        <v>59</v>
      </c>
      <c r="E146" s="4" t="s">
        <v>106</v>
      </c>
      <c r="F146" s="4"/>
      <c r="G146" s="29">
        <f>G147</f>
        <v>1335000</v>
      </c>
      <c r="H146" s="29"/>
      <c r="I146" s="29">
        <f>I147</f>
        <v>1335000</v>
      </c>
      <c r="J146" s="29"/>
    </row>
    <row r="147" spans="1:10" ht="197.25" customHeight="1">
      <c r="A147" s="3" t="s">
        <v>354</v>
      </c>
      <c r="B147" s="4" t="s">
        <v>284</v>
      </c>
      <c r="C147" s="4" t="s">
        <v>67</v>
      </c>
      <c r="D147" s="4" t="s">
        <v>59</v>
      </c>
      <c r="E147" s="4" t="s">
        <v>355</v>
      </c>
      <c r="F147" s="4"/>
      <c r="G147" s="29">
        <f>G148</f>
        <v>1335000</v>
      </c>
      <c r="H147" s="29"/>
      <c r="I147" s="29">
        <f>I148</f>
        <v>1335000</v>
      </c>
      <c r="J147" s="29"/>
    </row>
    <row r="148" spans="1:10" ht="47.25">
      <c r="A148" s="3" t="s">
        <v>45</v>
      </c>
      <c r="B148" s="4" t="s">
        <v>284</v>
      </c>
      <c r="C148" s="4" t="s">
        <v>67</v>
      </c>
      <c r="D148" s="4" t="s">
        <v>59</v>
      </c>
      <c r="E148" s="4" t="s">
        <v>355</v>
      </c>
      <c r="F148" s="4" t="s">
        <v>46</v>
      </c>
      <c r="G148" s="29">
        <v>1335000</v>
      </c>
      <c r="H148" s="29"/>
      <c r="I148" s="29">
        <v>1335000</v>
      </c>
      <c r="J148" s="29"/>
    </row>
    <row r="149" spans="1:10" ht="31.5">
      <c r="A149" s="1" t="s">
        <v>99</v>
      </c>
      <c r="B149" s="2" t="s">
        <v>284</v>
      </c>
      <c r="C149" s="2" t="s">
        <v>67</v>
      </c>
      <c r="D149" s="2" t="s">
        <v>69</v>
      </c>
      <c r="E149" s="2"/>
      <c r="F149" s="2"/>
      <c r="G149" s="33">
        <f aca="true" t="shared" si="3" ref="G149:J152">G150</f>
        <v>1355300</v>
      </c>
      <c r="H149" s="33">
        <f t="shared" si="3"/>
        <v>1355300</v>
      </c>
      <c r="I149" s="33">
        <f t="shared" si="3"/>
        <v>1355300</v>
      </c>
      <c r="J149" s="33">
        <f t="shared" si="3"/>
        <v>1355300</v>
      </c>
    </row>
    <row r="150" spans="1:10" ht="88.5" customHeight="1">
      <c r="A150" s="27" t="s">
        <v>119</v>
      </c>
      <c r="B150" s="4" t="s">
        <v>284</v>
      </c>
      <c r="C150" s="4" t="s">
        <v>67</v>
      </c>
      <c r="D150" s="4" t="s">
        <v>69</v>
      </c>
      <c r="E150" s="4" t="s">
        <v>120</v>
      </c>
      <c r="F150" s="4"/>
      <c r="G150" s="29">
        <f t="shared" si="3"/>
        <v>1355300</v>
      </c>
      <c r="H150" s="29">
        <f t="shared" si="3"/>
        <v>1355300</v>
      </c>
      <c r="I150" s="29">
        <f t="shared" si="3"/>
        <v>1355300</v>
      </c>
      <c r="J150" s="29">
        <f t="shared" si="3"/>
        <v>1355300</v>
      </c>
    </row>
    <row r="151" spans="1:10" ht="63">
      <c r="A151" s="27" t="s">
        <v>121</v>
      </c>
      <c r="B151" s="4" t="s">
        <v>284</v>
      </c>
      <c r="C151" s="4" t="s">
        <v>67</v>
      </c>
      <c r="D151" s="4" t="s">
        <v>69</v>
      </c>
      <c r="E151" s="4" t="s">
        <v>122</v>
      </c>
      <c r="F151" s="4"/>
      <c r="G151" s="29">
        <f>G152+G154</f>
        <v>1355300</v>
      </c>
      <c r="H151" s="29">
        <f>H152+H154</f>
        <v>1355300</v>
      </c>
      <c r="I151" s="29">
        <f>I152+I154</f>
        <v>1355300</v>
      </c>
      <c r="J151" s="29">
        <f>J152+J154</f>
        <v>1355300</v>
      </c>
    </row>
    <row r="152" spans="1:10" ht="242.25" customHeight="1">
      <c r="A152" s="3" t="s">
        <v>169</v>
      </c>
      <c r="B152" s="4" t="s">
        <v>284</v>
      </c>
      <c r="C152" s="4" t="s">
        <v>67</v>
      </c>
      <c r="D152" s="4" t="s">
        <v>69</v>
      </c>
      <c r="E152" s="4" t="s">
        <v>170</v>
      </c>
      <c r="F152" s="4"/>
      <c r="G152" s="29">
        <f t="shared" si="3"/>
        <v>121900</v>
      </c>
      <c r="H152" s="29">
        <f t="shared" si="3"/>
        <v>121900</v>
      </c>
      <c r="I152" s="29">
        <f t="shared" si="3"/>
        <v>121900</v>
      </c>
      <c r="J152" s="29">
        <f t="shared" si="3"/>
        <v>121900</v>
      </c>
    </row>
    <row r="153" spans="1:10" ht="141.75">
      <c r="A153" s="3" t="s">
        <v>108</v>
      </c>
      <c r="B153" s="4" t="s">
        <v>284</v>
      </c>
      <c r="C153" s="4" t="s">
        <v>67</v>
      </c>
      <c r="D153" s="4" t="s">
        <v>69</v>
      </c>
      <c r="E153" s="4" t="s">
        <v>170</v>
      </c>
      <c r="F153" s="4" t="s">
        <v>236</v>
      </c>
      <c r="G153" s="29">
        <v>121900</v>
      </c>
      <c r="H153" s="29">
        <f>G153</f>
        <v>121900</v>
      </c>
      <c r="I153" s="29">
        <v>121900</v>
      </c>
      <c r="J153" s="29">
        <f>I153</f>
        <v>121900</v>
      </c>
    </row>
    <row r="154" spans="1:10" ht="94.5">
      <c r="A154" s="57" t="s">
        <v>97</v>
      </c>
      <c r="B154" s="4" t="s">
        <v>284</v>
      </c>
      <c r="C154" s="4" t="s">
        <v>67</v>
      </c>
      <c r="D154" s="4" t="s">
        <v>69</v>
      </c>
      <c r="E154" s="4" t="s">
        <v>10</v>
      </c>
      <c r="F154" s="4"/>
      <c r="G154" s="29">
        <f>G155+G156</f>
        <v>1233400</v>
      </c>
      <c r="H154" s="29">
        <f>H155+H156</f>
        <v>1233400</v>
      </c>
      <c r="I154" s="29">
        <f>I155+I156</f>
        <v>1233400</v>
      </c>
      <c r="J154" s="29">
        <f>J155+J156</f>
        <v>1233400</v>
      </c>
    </row>
    <row r="155" spans="1:10" ht="141.75">
      <c r="A155" s="3" t="s">
        <v>108</v>
      </c>
      <c r="B155" s="4" t="s">
        <v>284</v>
      </c>
      <c r="C155" s="4" t="s">
        <v>67</v>
      </c>
      <c r="D155" s="4" t="s">
        <v>69</v>
      </c>
      <c r="E155" s="4" t="s">
        <v>10</v>
      </c>
      <c r="F155" s="4" t="s">
        <v>236</v>
      </c>
      <c r="G155" s="29">
        <f>1233400-141815</f>
        <v>1091585</v>
      </c>
      <c r="H155" s="29">
        <f>G155</f>
        <v>1091585</v>
      </c>
      <c r="I155" s="29">
        <v>1091585</v>
      </c>
      <c r="J155" s="29">
        <f>I155</f>
        <v>1091585</v>
      </c>
    </row>
    <row r="156" spans="1:10" ht="63">
      <c r="A156" s="3" t="s">
        <v>111</v>
      </c>
      <c r="B156" s="4" t="s">
        <v>284</v>
      </c>
      <c r="C156" s="4" t="s">
        <v>67</v>
      </c>
      <c r="D156" s="4" t="s">
        <v>69</v>
      </c>
      <c r="E156" s="4" t="s">
        <v>10</v>
      </c>
      <c r="F156" s="4" t="s">
        <v>237</v>
      </c>
      <c r="G156" s="29">
        <v>141815</v>
      </c>
      <c r="H156" s="29">
        <f>G156</f>
        <v>141815</v>
      </c>
      <c r="I156" s="29">
        <v>141815</v>
      </c>
      <c r="J156" s="29">
        <f>I156</f>
        <v>141815</v>
      </c>
    </row>
    <row r="157" spans="1:10" ht="31.5">
      <c r="A157" s="13" t="s">
        <v>226</v>
      </c>
      <c r="B157" s="5" t="s">
        <v>284</v>
      </c>
      <c r="C157" s="5" t="s">
        <v>230</v>
      </c>
      <c r="D157" s="5" t="s">
        <v>89</v>
      </c>
      <c r="E157" s="5"/>
      <c r="F157" s="5"/>
      <c r="G157" s="28">
        <f>G158</f>
        <v>1500000</v>
      </c>
      <c r="H157" s="28"/>
      <c r="I157" s="28">
        <f>I158</f>
        <v>1425000</v>
      </c>
      <c r="J157" s="28"/>
    </row>
    <row r="158" spans="1:10" ht="31.5">
      <c r="A158" s="3" t="s">
        <v>387</v>
      </c>
      <c r="B158" s="4" t="s">
        <v>284</v>
      </c>
      <c r="C158" s="4" t="s">
        <v>230</v>
      </c>
      <c r="D158" s="4" t="s">
        <v>64</v>
      </c>
      <c r="E158" s="4"/>
      <c r="F158" s="4"/>
      <c r="G158" s="29">
        <f>G159</f>
        <v>1500000</v>
      </c>
      <c r="H158" s="29"/>
      <c r="I158" s="29">
        <f>I159</f>
        <v>1425000</v>
      </c>
      <c r="J158" s="29"/>
    </row>
    <row r="159" spans="1:10" ht="81" customHeight="1">
      <c r="A159" s="3" t="s">
        <v>113</v>
      </c>
      <c r="B159" s="4" t="s">
        <v>284</v>
      </c>
      <c r="C159" s="4" t="s">
        <v>230</v>
      </c>
      <c r="D159" s="4" t="s">
        <v>64</v>
      </c>
      <c r="E159" s="4" t="s">
        <v>114</v>
      </c>
      <c r="F159" s="4"/>
      <c r="G159" s="29">
        <f>G160</f>
        <v>1500000</v>
      </c>
      <c r="H159" s="29"/>
      <c r="I159" s="29">
        <f>I160</f>
        <v>1425000</v>
      </c>
      <c r="J159" s="29"/>
    </row>
    <row r="160" spans="1:10" ht="126">
      <c r="A160" s="3" t="s">
        <v>300</v>
      </c>
      <c r="B160" s="4" t="s">
        <v>284</v>
      </c>
      <c r="C160" s="4" t="s">
        <v>230</v>
      </c>
      <c r="D160" s="4" t="s">
        <v>64</v>
      </c>
      <c r="E160" s="4" t="s">
        <v>301</v>
      </c>
      <c r="F160" s="4"/>
      <c r="G160" s="29">
        <f>G161</f>
        <v>1500000</v>
      </c>
      <c r="H160" s="29"/>
      <c r="I160" s="29">
        <f>I161</f>
        <v>1425000</v>
      </c>
      <c r="J160" s="29"/>
    </row>
    <row r="161" spans="1:10" ht="60" customHeight="1">
      <c r="A161" s="3" t="s">
        <v>302</v>
      </c>
      <c r="B161" s="4" t="s">
        <v>284</v>
      </c>
      <c r="C161" s="4" t="s">
        <v>230</v>
      </c>
      <c r="D161" s="4" t="s">
        <v>64</v>
      </c>
      <c r="E161" s="4" t="s">
        <v>303</v>
      </c>
      <c r="F161" s="4"/>
      <c r="G161" s="29">
        <f>G162</f>
        <v>1500000</v>
      </c>
      <c r="H161" s="29"/>
      <c r="I161" s="29">
        <f>I162</f>
        <v>1425000</v>
      </c>
      <c r="J161" s="29"/>
    </row>
    <row r="162" spans="1:10" ht="31.5">
      <c r="A162" s="3" t="s">
        <v>41</v>
      </c>
      <c r="B162" s="4" t="s">
        <v>284</v>
      </c>
      <c r="C162" s="4" t="s">
        <v>230</v>
      </c>
      <c r="D162" s="4" t="s">
        <v>64</v>
      </c>
      <c r="E162" s="4" t="s">
        <v>303</v>
      </c>
      <c r="F162" s="4" t="s">
        <v>240</v>
      </c>
      <c r="G162" s="29">
        <v>1500000</v>
      </c>
      <c r="H162" s="29"/>
      <c r="I162" s="29">
        <v>1425000</v>
      </c>
      <c r="J162" s="29"/>
    </row>
    <row r="163" spans="1:10" ht="106.5" customHeight="1">
      <c r="A163" s="10" t="s">
        <v>55</v>
      </c>
      <c r="B163" s="11" t="s">
        <v>285</v>
      </c>
      <c r="C163" s="23"/>
      <c r="D163" s="23"/>
      <c r="E163" s="23"/>
      <c r="F163" s="23"/>
      <c r="G163" s="28">
        <f>G164+G223+G296+G283+G278+G196+G190+G302</f>
        <v>381688485.28000003</v>
      </c>
      <c r="H163" s="28">
        <f>H164+H223+H296+H283+H278+H196+H190+H302</f>
        <v>131412400</v>
      </c>
      <c r="I163" s="28">
        <f>I164+I223+I296+I283+I278+I196+I190+I302</f>
        <v>243087507</v>
      </c>
      <c r="J163" s="28">
        <f>J164+J223+J296+J283+J278+J196+J190+J302</f>
        <v>82698000</v>
      </c>
    </row>
    <row r="164" spans="1:10" ht="31.5">
      <c r="A164" s="1" t="s">
        <v>78</v>
      </c>
      <c r="B164" s="2" t="s">
        <v>285</v>
      </c>
      <c r="C164" s="2" t="s">
        <v>59</v>
      </c>
      <c r="D164" s="4"/>
      <c r="E164" s="4"/>
      <c r="F164" s="4"/>
      <c r="G164" s="33">
        <f>G172+G165</f>
        <v>30045413</v>
      </c>
      <c r="H164" s="33"/>
      <c r="I164" s="33">
        <f>I172+I165</f>
        <v>30723607</v>
      </c>
      <c r="J164" s="33"/>
    </row>
    <row r="165" spans="1:10" ht="126">
      <c r="A165" s="1" t="s">
        <v>229</v>
      </c>
      <c r="B165" s="2" t="s">
        <v>285</v>
      </c>
      <c r="C165" s="2" t="s">
        <v>59</v>
      </c>
      <c r="D165" s="2" t="s">
        <v>69</v>
      </c>
      <c r="E165" s="2"/>
      <c r="F165" s="4"/>
      <c r="G165" s="33">
        <f>G166</f>
        <v>10189810</v>
      </c>
      <c r="H165" s="33"/>
      <c r="I165" s="33">
        <f>I166</f>
        <v>10189810</v>
      </c>
      <c r="J165" s="33"/>
    </row>
    <row r="166" spans="1:10" ht="78.75">
      <c r="A166" s="27" t="s">
        <v>119</v>
      </c>
      <c r="B166" s="4" t="s">
        <v>285</v>
      </c>
      <c r="C166" s="4" t="s">
        <v>59</v>
      </c>
      <c r="D166" s="4" t="s">
        <v>69</v>
      </c>
      <c r="E166" s="4" t="s">
        <v>120</v>
      </c>
      <c r="F166" s="4"/>
      <c r="G166" s="29">
        <f>G167</f>
        <v>10189810</v>
      </c>
      <c r="H166" s="33"/>
      <c r="I166" s="29">
        <f>I167</f>
        <v>10189810</v>
      </c>
      <c r="J166" s="33"/>
    </row>
    <row r="167" spans="1:10" ht="94.5">
      <c r="A167" s="27" t="s">
        <v>306</v>
      </c>
      <c r="B167" s="4" t="s">
        <v>285</v>
      </c>
      <c r="C167" s="4" t="s">
        <v>59</v>
      </c>
      <c r="D167" s="4" t="s">
        <v>69</v>
      </c>
      <c r="E167" s="4" t="s">
        <v>318</v>
      </c>
      <c r="F167" s="4"/>
      <c r="G167" s="29">
        <f>G168+G170</f>
        <v>10189810</v>
      </c>
      <c r="H167" s="33"/>
      <c r="I167" s="29">
        <f>I168+I170</f>
        <v>10189810</v>
      </c>
      <c r="J167" s="33"/>
    </row>
    <row r="168" spans="1:10" ht="47.25">
      <c r="A168" s="27" t="s">
        <v>110</v>
      </c>
      <c r="B168" s="4" t="s">
        <v>285</v>
      </c>
      <c r="C168" s="4" t="s">
        <v>59</v>
      </c>
      <c r="D168" s="4" t="s">
        <v>69</v>
      </c>
      <c r="E168" s="4" t="s">
        <v>319</v>
      </c>
      <c r="F168" s="4"/>
      <c r="G168" s="29">
        <f>G169</f>
        <v>10019810</v>
      </c>
      <c r="H168" s="33"/>
      <c r="I168" s="29">
        <f>I169</f>
        <v>10019810</v>
      </c>
      <c r="J168" s="33"/>
    </row>
    <row r="169" spans="1:10" ht="141.75">
      <c r="A169" s="3" t="s">
        <v>108</v>
      </c>
      <c r="B169" s="4" t="s">
        <v>285</v>
      </c>
      <c r="C169" s="4" t="s">
        <v>59</v>
      </c>
      <c r="D169" s="4" t="s">
        <v>69</v>
      </c>
      <c r="E169" s="4" t="s">
        <v>319</v>
      </c>
      <c r="F169" s="4" t="s">
        <v>236</v>
      </c>
      <c r="G169" s="29">
        <v>10019810</v>
      </c>
      <c r="H169" s="33"/>
      <c r="I169" s="29">
        <v>10019810</v>
      </c>
      <c r="J169" s="33"/>
    </row>
    <row r="170" spans="1:10" ht="47.25">
      <c r="A170" s="3" t="s">
        <v>126</v>
      </c>
      <c r="B170" s="4" t="s">
        <v>285</v>
      </c>
      <c r="C170" s="4" t="s">
        <v>59</v>
      </c>
      <c r="D170" s="4" t="s">
        <v>69</v>
      </c>
      <c r="E170" s="4" t="s">
        <v>320</v>
      </c>
      <c r="F170" s="4"/>
      <c r="G170" s="29">
        <f>G171</f>
        <v>170000</v>
      </c>
      <c r="H170" s="33"/>
      <c r="I170" s="29">
        <f>I171</f>
        <v>170000</v>
      </c>
      <c r="J170" s="33"/>
    </row>
    <row r="171" spans="1:10" ht="63">
      <c r="A171" s="3" t="s">
        <v>111</v>
      </c>
      <c r="B171" s="4" t="s">
        <v>285</v>
      </c>
      <c r="C171" s="4" t="s">
        <v>59</v>
      </c>
      <c r="D171" s="4" t="s">
        <v>69</v>
      </c>
      <c r="E171" s="4" t="s">
        <v>320</v>
      </c>
      <c r="F171" s="4" t="s">
        <v>237</v>
      </c>
      <c r="G171" s="29">
        <v>170000</v>
      </c>
      <c r="H171" s="33"/>
      <c r="I171" s="29">
        <v>170000</v>
      </c>
      <c r="J171" s="33"/>
    </row>
    <row r="172" spans="1:10" ht="31.5">
      <c r="A172" s="1" t="s">
        <v>88</v>
      </c>
      <c r="B172" s="2" t="s">
        <v>285</v>
      </c>
      <c r="C172" s="2" t="s">
        <v>59</v>
      </c>
      <c r="D172" s="2" t="s">
        <v>234</v>
      </c>
      <c r="E172" s="2"/>
      <c r="F172" s="2"/>
      <c r="G172" s="33">
        <f>G179+G173+G182</f>
        <v>19855603</v>
      </c>
      <c r="H172" s="33"/>
      <c r="I172" s="33">
        <f>I179+I173+I182</f>
        <v>20533797</v>
      </c>
      <c r="J172" s="33"/>
    </row>
    <row r="173" spans="1:10" ht="94.5">
      <c r="A173" s="3" t="s">
        <v>269</v>
      </c>
      <c r="B173" s="4" t="s">
        <v>285</v>
      </c>
      <c r="C173" s="4" t="s">
        <v>59</v>
      </c>
      <c r="D173" s="4" t="s">
        <v>234</v>
      </c>
      <c r="E173" s="4" t="s">
        <v>270</v>
      </c>
      <c r="F173" s="2"/>
      <c r="G173" s="29">
        <f>G174</f>
        <v>0</v>
      </c>
      <c r="H173" s="29"/>
      <c r="I173" s="29">
        <f>I174</f>
        <v>0</v>
      </c>
      <c r="J173" s="29"/>
    </row>
    <row r="174" spans="1:10" ht="78.75">
      <c r="A174" s="3" t="s">
        <v>362</v>
      </c>
      <c r="B174" s="4" t="s">
        <v>285</v>
      </c>
      <c r="C174" s="4" t="s">
        <v>59</v>
      </c>
      <c r="D174" s="4" t="s">
        <v>234</v>
      </c>
      <c r="E174" s="4" t="s">
        <v>363</v>
      </c>
      <c r="F174" s="4"/>
      <c r="G174" s="29">
        <f>G175+G177</f>
        <v>0</v>
      </c>
      <c r="H174" s="29"/>
      <c r="I174" s="29">
        <f>I175+I177</f>
        <v>0</v>
      </c>
      <c r="J174" s="29"/>
    </row>
    <row r="175" spans="1:10" ht="47.25">
      <c r="A175" s="3" t="s">
        <v>34</v>
      </c>
      <c r="B175" s="4" t="s">
        <v>285</v>
      </c>
      <c r="C175" s="4" t="s">
        <v>59</v>
      </c>
      <c r="D175" s="4" t="s">
        <v>234</v>
      </c>
      <c r="E175" s="4" t="s">
        <v>364</v>
      </c>
      <c r="F175" s="4"/>
      <c r="G175" s="29">
        <f>G176</f>
        <v>0</v>
      </c>
      <c r="H175" s="29"/>
      <c r="I175" s="29">
        <f>I176</f>
        <v>0</v>
      </c>
      <c r="J175" s="29"/>
    </row>
    <row r="176" spans="1:10" ht="63">
      <c r="A176" s="3" t="s">
        <v>111</v>
      </c>
      <c r="B176" s="4" t="s">
        <v>285</v>
      </c>
      <c r="C176" s="4" t="s">
        <v>59</v>
      </c>
      <c r="D176" s="4" t="s">
        <v>234</v>
      </c>
      <c r="E176" s="4" t="s">
        <v>364</v>
      </c>
      <c r="F176" s="4" t="s">
        <v>237</v>
      </c>
      <c r="G176" s="29">
        <f>1770000-1770000</f>
        <v>0</v>
      </c>
      <c r="H176" s="29"/>
      <c r="I176" s="29">
        <v>0</v>
      </c>
      <c r="J176" s="29"/>
    </row>
    <row r="177" spans="1:10" ht="47.25">
      <c r="A177" s="3" t="s">
        <v>137</v>
      </c>
      <c r="B177" s="4" t="s">
        <v>285</v>
      </c>
      <c r="C177" s="4" t="s">
        <v>59</v>
      </c>
      <c r="D177" s="4" t="s">
        <v>234</v>
      </c>
      <c r="E177" s="4" t="s">
        <v>365</v>
      </c>
      <c r="F177" s="4"/>
      <c r="G177" s="29">
        <f>G178</f>
        <v>0</v>
      </c>
      <c r="H177" s="29"/>
      <c r="I177" s="29">
        <f>I178</f>
        <v>0</v>
      </c>
      <c r="J177" s="29"/>
    </row>
    <row r="178" spans="1:10" ht="63">
      <c r="A178" s="3" t="s">
        <v>111</v>
      </c>
      <c r="B178" s="4" t="s">
        <v>285</v>
      </c>
      <c r="C178" s="4" t="s">
        <v>59</v>
      </c>
      <c r="D178" s="4" t="s">
        <v>234</v>
      </c>
      <c r="E178" s="4" t="s">
        <v>365</v>
      </c>
      <c r="F178" s="4" t="s">
        <v>237</v>
      </c>
      <c r="G178" s="29">
        <v>0</v>
      </c>
      <c r="H178" s="29"/>
      <c r="I178" s="29">
        <v>0</v>
      </c>
      <c r="J178" s="29"/>
    </row>
    <row r="179" spans="1:10" ht="94.5">
      <c r="A179" s="3" t="s">
        <v>220</v>
      </c>
      <c r="B179" s="4" t="s">
        <v>285</v>
      </c>
      <c r="C179" s="4" t="s">
        <v>59</v>
      </c>
      <c r="D179" s="4" t="s">
        <v>234</v>
      </c>
      <c r="E179" s="4" t="s">
        <v>221</v>
      </c>
      <c r="F179" s="4"/>
      <c r="G179" s="29">
        <f>G180</f>
        <v>200000</v>
      </c>
      <c r="H179" s="29"/>
      <c r="I179" s="29">
        <f>I180</f>
        <v>200000</v>
      </c>
      <c r="J179" s="29"/>
    </row>
    <row r="180" spans="1:10" ht="47.25">
      <c r="A180" s="3" t="s">
        <v>137</v>
      </c>
      <c r="B180" s="4" t="s">
        <v>285</v>
      </c>
      <c r="C180" s="4" t="s">
        <v>59</v>
      </c>
      <c r="D180" s="4" t="s">
        <v>234</v>
      </c>
      <c r="E180" s="4" t="s">
        <v>222</v>
      </c>
      <c r="F180" s="4"/>
      <c r="G180" s="29">
        <f>G181</f>
        <v>200000</v>
      </c>
      <c r="H180" s="29"/>
      <c r="I180" s="29">
        <f>I181</f>
        <v>200000</v>
      </c>
      <c r="J180" s="29"/>
    </row>
    <row r="181" spans="1:10" ht="63">
      <c r="A181" s="3" t="s">
        <v>111</v>
      </c>
      <c r="B181" s="4" t="s">
        <v>285</v>
      </c>
      <c r="C181" s="4" t="s">
        <v>59</v>
      </c>
      <c r="D181" s="4" t="s">
        <v>234</v>
      </c>
      <c r="E181" s="4" t="s">
        <v>222</v>
      </c>
      <c r="F181" s="4" t="s">
        <v>237</v>
      </c>
      <c r="G181" s="29">
        <v>200000</v>
      </c>
      <c r="H181" s="29"/>
      <c r="I181" s="29">
        <v>200000</v>
      </c>
      <c r="J181" s="29"/>
    </row>
    <row r="182" spans="1:10" ht="92.25" customHeight="1">
      <c r="A182" s="27" t="s">
        <v>119</v>
      </c>
      <c r="B182" s="4" t="s">
        <v>285</v>
      </c>
      <c r="C182" s="4" t="s">
        <v>59</v>
      </c>
      <c r="D182" s="4" t="s">
        <v>234</v>
      </c>
      <c r="E182" s="4" t="s">
        <v>120</v>
      </c>
      <c r="F182" s="4"/>
      <c r="G182" s="29">
        <f>G183+G186</f>
        <v>19655603</v>
      </c>
      <c r="H182" s="29"/>
      <c r="I182" s="29">
        <f>I183+I186</f>
        <v>20333797</v>
      </c>
      <c r="J182" s="29"/>
    </row>
    <row r="183" spans="1:10" ht="99" customHeight="1">
      <c r="A183" s="27" t="s">
        <v>306</v>
      </c>
      <c r="B183" s="4" t="s">
        <v>285</v>
      </c>
      <c r="C183" s="4" t="s">
        <v>59</v>
      </c>
      <c r="D183" s="4" t="s">
        <v>234</v>
      </c>
      <c r="E183" s="4" t="s">
        <v>318</v>
      </c>
      <c r="F183" s="4"/>
      <c r="G183" s="29">
        <f>G184</f>
        <v>603357</v>
      </c>
      <c r="H183" s="29"/>
      <c r="I183" s="29">
        <f>I184</f>
        <v>573189</v>
      </c>
      <c r="J183" s="29"/>
    </row>
    <row r="184" spans="1:10" ht="102" customHeight="1">
      <c r="A184" s="27" t="s">
        <v>56</v>
      </c>
      <c r="B184" s="4" t="s">
        <v>285</v>
      </c>
      <c r="C184" s="4" t="s">
        <v>59</v>
      </c>
      <c r="D184" s="4" t="s">
        <v>234</v>
      </c>
      <c r="E184" s="4" t="s">
        <v>317</v>
      </c>
      <c r="F184" s="4"/>
      <c r="G184" s="29">
        <f>G185</f>
        <v>603357</v>
      </c>
      <c r="H184" s="29"/>
      <c r="I184" s="29">
        <f>I185</f>
        <v>573189</v>
      </c>
      <c r="J184" s="29"/>
    </row>
    <row r="185" spans="1:10" ht="59.25" customHeight="1">
      <c r="A185" s="3" t="s">
        <v>111</v>
      </c>
      <c r="B185" s="4" t="s">
        <v>285</v>
      </c>
      <c r="C185" s="4" t="s">
        <v>59</v>
      </c>
      <c r="D185" s="4" t="s">
        <v>234</v>
      </c>
      <c r="E185" s="4" t="s">
        <v>317</v>
      </c>
      <c r="F185" s="4" t="s">
        <v>237</v>
      </c>
      <c r="G185" s="29">
        <v>603357</v>
      </c>
      <c r="H185" s="29"/>
      <c r="I185" s="29">
        <v>573189</v>
      </c>
      <c r="J185" s="29"/>
    </row>
    <row r="186" spans="1:10" ht="123" customHeight="1">
      <c r="A186" s="3" t="s">
        <v>264</v>
      </c>
      <c r="B186" s="4" t="s">
        <v>285</v>
      </c>
      <c r="C186" s="4" t="s">
        <v>59</v>
      </c>
      <c r="D186" s="4" t="s">
        <v>234</v>
      </c>
      <c r="E186" s="4" t="s">
        <v>265</v>
      </c>
      <c r="F186" s="4"/>
      <c r="G186" s="29">
        <f>G187</f>
        <v>19052246</v>
      </c>
      <c r="H186" s="29"/>
      <c r="I186" s="29">
        <f>I187</f>
        <v>19760608</v>
      </c>
      <c r="J186" s="29"/>
    </row>
    <row r="187" spans="1:10" ht="138" customHeight="1">
      <c r="A187" s="3" t="s">
        <v>13</v>
      </c>
      <c r="B187" s="4" t="s">
        <v>285</v>
      </c>
      <c r="C187" s="4" t="s">
        <v>59</v>
      </c>
      <c r="D187" s="4" t="s">
        <v>234</v>
      </c>
      <c r="E187" s="4" t="s">
        <v>310</v>
      </c>
      <c r="F187" s="4"/>
      <c r="G187" s="29">
        <f>G188+G189</f>
        <v>19052246</v>
      </c>
      <c r="H187" s="29"/>
      <c r="I187" s="29">
        <f>I188+I189</f>
        <v>19760608</v>
      </c>
      <c r="J187" s="29"/>
    </row>
    <row r="188" spans="1:10" ht="141.75">
      <c r="A188" s="3" t="s">
        <v>108</v>
      </c>
      <c r="B188" s="4" t="s">
        <v>285</v>
      </c>
      <c r="C188" s="4" t="s">
        <v>59</v>
      </c>
      <c r="D188" s="4" t="s">
        <v>234</v>
      </c>
      <c r="E188" s="4" t="s">
        <v>310</v>
      </c>
      <c r="F188" s="4" t="s">
        <v>236</v>
      </c>
      <c r="G188" s="29">
        <v>18175623</v>
      </c>
      <c r="H188" s="29"/>
      <c r="I188" s="29">
        <v>18886792</v>
      </c>
      <c r="J188" s="29"/>
    </row>
    <row r="189" spans="1:10" ht="63">
      <c r="A189" s="3" t="s">
        <v>111</v>
      </c>
      <c r="B189" s="4" t="s">
        <v>285</v>
      </c>
      <c r="C189" s="4" t="s">
        <v>59</v>
      </c>
      <c r="D189" s="4" t="s">
        <v>234</v>
      </c>
      <c r="E189" s="4" t="s">
        <v>310</v>
      </c>
      <c r="F189" s="4" t="s">
        <v>237</v>
      </c>
      <c r="G189" s="29">
        <v>876623</v>
      </c>
      <c r="H189" s="29"/>
      <c r="I189" s="29">
        <v>873816</v>
      </c>
      <c r="J189" s="29"/>
    </row>
    <row r="190" spans="1:10" ht="75" hidden="1">
      <c r="A190" s="10" t="s">
        <v>79</v>
      </c>
      <c r="B190" s="5" t="s">
        <v>285</v>
      </c>
      <c r="C190" s="5" t="s">
        <v>66</v>
      </c>
      <c r="D190" s="5" t="s">
        <v>89</v>
      </c>
      <c r="E190" s="5"/>
      <c r="F190" s="5"/>
      <c r="G190" s="28">
        <f>G191</f>
        <v>0</v>
      </c>
      <c r="H190" s="28"/>
      <c r="I190" s="28">
        <f>I191</f>
        <v>0</v>
      </c>
      <c r="J190" s="28"/>
    </row>
    <row r="191" spans="1:10" ht="78.75" hidden="1">
      <c r="A191" s="1" t="s">
        <v>93</v>
      </c>
      <c r="B191" s="2" t="s">
        <v>285</v>
      </c>
      <c r="C191" s="2" t="s">
        <v>66</v>
      </c>
      <c r="D191" s="2" t="s">
        <v>49</v>
      </c>
      <c r="E191" s="2"/>
      <c r="F191" s="2"/>
      <c r="G191" s="33">
        <f>G192</f>
        <v>0</v>
      </c>
      <c r="H191" s="33"/>
      <c r="I191" s="33">
        <f>I192</f>
        <v>0</v>
      </c>
      <c r="J191" s="33"/>
    </row>
    <row r="192" spans="1:10" ht="94.5" hidden="1">
      <c r="A192" s="3" t="s">
        <v>339</v>
      </c>
      <c r="B192" s="4" t="s">
        <v>285</v>
      </c>
      <c r="C192" s="4" t="s">
        <v>66</v>
      </c>
      <c r="D192" s="4" t="s">
        <v>49</v>
      </c>
      <c r="E192" s="4" t="s">
        <v>340</v>
      </c>
      <c r="F192" s="4"/>
      <c r="G192" s="29">
        <f>G193</f>
        <v>0</v>
      </c>
      <c r="H192" s="29"/>
      <c r="I192" s="29">
        <f>I193</f>
        <v>0</v>
      </c>
      <c r="J192" s="29"/>
    </row>
    <row r="193" spans="1:10" ht="94.5" hidden="1">
      <c r="A193" s="3" t="s">
        <v>341</v>
      </c>
      <c r="B193" s="4" t="s">
        <v>285</v>
      </c>
      <c r="C193" s="4" t="s">
        <v>66</v>
      </c>
      <c r="D193" s="4" t="s">
        <v>49</v>
      </c>
      <c r="E193" s="4" t="s">
        <v>342</v>
      </c>
      <c r="F193" s="4"/>
      <c r="G193" s="29">
        <f>G194</f>
        <v>0</v>
      </c>
      <c r="H193" s="29"/>
      <c r="I193" s="29">
        <f>I194</f>
        <v>0</v>
      </c>
      <c r="J193" s="29"/>
    </row>
    <row r="194" spans="1:10" ht="47.25" hidden="1">
      <c r="A194" s="3" t="s">
        <v>343</v>
      </c>
      <c r="B194" s="4" t="s">
        <v>285</v>
      </c>
      <c r="C194" s="4" t="s">
        <v>66</v>
      </c>
      <c r="D194" s="4" t="s">
        <v>49</v>
      </c>
      <c r="E194" s="4" t="s">
        <v>344</v>
      </c>
      <c r="F194" s="4"/>
      <c r="G194" s="29">
        <f>G195</f>
        <v>0</v>
      </c>
      <c r="H194" s="29"/>
      <c r="I194" s="29">
        <f>I195</f>
        <v>0</v>
      </c>
      <c r="J194" s="29"/>
    </row>
    <row r="195" spans="1:10" ht="47.25" hidden="1">
      <c r="A195" s="3" t="s">
        <v>111</v>
      </c>
      <c r="B195" s="4" t="s">
        <v>285</v>
      </c>
      <c r="C195" s="4" t="s">
        <v>66</v>
      </c>
      <c r="D195" s="4" t="s">
        <v>49</v>
      </c>
      <c r="E195" s="4" t="s">
        <v>344</v>
      </c>
      <c r="F195" s="4" t="s">
        <v>237</v>
      </c>
      <c r="G195" s="29"/>
      <c r="H195" s="29"/>
      <c r="I195" s="29"/>
      <c r="J195" s="29"/>
    </row>
    <row r="196" spans="1:10" s="16" customFormat="1" ht="31.5">
      <c r="A196" s="13" t="s">
        <v>80</v>
      </c>
      <c r="B196" s="5" t="s">
        <v>285</v>
      </c>
      <c r="C196" s="5" t="s">
        <v>69</v>
      </c>
      <c r="D196" s="5" t="s">
        <v>89</v>
      </c>
      <c r="E196" s="5"/>
      <c r="F196" s="5"/>
      <c r="G196" s="28">
        <f>G197+G210+G205</f>
        <v>42864057.57</v>
      </c>
      <c r="H196" s="28"/>
      <c r="I196" s="28">
        <f>I197+I210+I205</f>
        <v>73233247</v>
      </c>
      <c r="J196" s="28"/>
    </row>
    <row r="197" spans="1:10" ht="31.5">
      <c r="A197" s="1" t="s">
        <v>40</v>
      </c>
      <c r="B197" s="2" t="s">
        <v>285</v>
      </c>
      <c r="C197" s="2" t="s">
        <v>69</v>
      </c>
      <c r="D197" s="2" t="s">
        <v>65</v>
      </c>
      <c r="E197" s="4"/>
      <c r="F197" s="4"/>
      <c r="G197" s="29">
        <f>G198</f>
        <v>30929118.57</v>
      </c>
      <c r="H197" s="29"/>
      <c r="I197" s="29">
        <f>I198</f>
        <v>61248200</v>
      </c>
      <c r="J197" s="29"/>
    </row>
    <row r="198" spans="1:10" ht="78.75">
      <c r="A198" s="3" t="s">
        <v>48</v>
      </c>
      <c r="B198" s="4" t="s">
        <v>285</v>
      </c>
      <c r="C198" s="4" t="s">
        <v>69</v>
      </c>
      <c r="D198" s="4" t="s">
        <v>65</v>
      </c>
      <c r="E198" s="4" t="s">
        <v>333</v>
      </c>
      <c r="F198" s="4"/>
      <c r="G198" s="29">
        <f>G199+G201+G203</f>
        <v>30929118.57</v>
      </c>
      <c r="H198" s="29"/>
      <c r="I198" s="29">
        <f>I199+I201+I203</f>
        <v>61248200</v>
      </c>
      <c r="J198" s="29"/>
    </row>
    <row r="199" spans="1:10" ht="47.25">
      <c r="A199" s="3" t="s">
        <v>334</v>
      </c>
      <c r="B199" s="4" t="s">
        <v>285</v>
      </c>
      <c r="C199" s="4" t="s">
        <v>69</v>
      </c>
      <c r="D199" s="4" t="s">
        <v>65</v>
      </c>
      <c r="E199" s="4" t="s">
        <v>335</v>
      </c>
      <c r="F199" s="4"/>
      <c r="G199" s="29">
        <f>G200</f>
        <v>2534200</v>
      </c>
      <c r="H199" s="29"/>
      <c r="I199" s="29">
        <f>I200</f>
        <v>2534200</v>
      </c>
      <c r="J199" s="29"/>
    </row>
    <row r="200" spans="1:10" ht="63">
      <c r="A200" s="3" t="s">
        <v>111</v>
      </c>
      <c r="B200" s="4" t="s">
        <v>285</v>
      </c>
      <c r="C200" s="4" t="s">
        <v>69</v>
      </c>
      <c r="D200" s="4" t="s">
        <v>65</v>
      </c>
      <c r="E200" s="4" t="s">
        <v>335</v>
      </c>
      <c r="F200" s="4" t="s">
        <v>237</v>
      </c>
      <c r="G200" s="29">
        <v>2534200</v>
      </c>
      <c r="H200" s="29"/>
      <c r="I200" s="29">
        <v>2534200</v>
      </c>
      <c r="J200" s="29"/>
    </row>
    <row r="201" spans="1:10" ht="95.25" customHeight="1">
      <c r="A201" s="3" t="s">
        <v>336</v>
      </c>
      <c r="B201" s="4" t="s">
        <v>285</v>
      </c>
      <c r="C201" s="4" t="s">
        <v>69</v>
      </c>
      <c r="D201" s="4" t="s">
        <v>65</v>
      </c>
      <c r="E201" s="4" t="s">
        <v>337</v>
      </c>
      <c r="F201" s="4"/>
      <c r="G201" s="29">
        <f>G202</f>
        <v>25474168.57</v>
      </c>
      <c r="H201" s="29"/>
      <c r="I201" s="29">
        <f>I202</f>
        <v>55644000</v>
      </c>
      <c r="J201" s="29"/>
    </row>
    <row r="202" spans="1:16" ht="63">
      <c r="A202" s="3" t="s">
        <v>111</v>
      </c>
      <c r="B202" s="4" t="s">
        <v>285</v>
      </c>
      <c r="C202" s="4" t="s">
        <v>69</v>
      </c>
      <c r="D202" s="4" t="s">
        <v>65</v>
      </c>
      <c r="E202" s="4" t="s">
        <v>337</v>
      </c>
      <c r="F202" s="4" t="s">
        <v>237</v>
      </c>
      <c r="G202" s="29">
        <f>52994250-2000000+20000000-20000000-3000000-22520081.43</f>
        <v>25474168.57</v>
      </c>
      <c r="H202" s="29"/>
      <c r="I202" s="29">
        <f>55644000</f>
        <v>55644000</v>
      </c>
      <c r="J202" s="29"/>
      <c r="L202" s="26"/>
      <c r="P202" s="26"/>
    </row>
    <row r="203" spans="1:10" ht="47.25">
      <c r="A203" s="3" t="s">
        <v>137</v>
      </c>
      <c r="B203" s="4" t="s">
        <v>285</v>
      </c>
      <c r="C203" s="4" t="s">
        <v>69</v>
      </c>
      <c r="D203" s="4" t="s">
        <v>65</v>
      </c>
      <c r="E203" s="4" t="s">
        <v>338</v>
      </c>
      <c r="F203" s="4"/>
      <c r="G203" s="29">
        <f>G204</f>
        <v>2920750</v>
      </c>
      <c r="H203" s="29"/>
      <c r="I203" s="29">
        <f>I204</f>
        <v>3070000</v>
      </c>
      <c r="J203" s="29"/>
    </row>
    <row r="204" spans="1:10" ht="63">
      <c r="A204" s="3" t="s">
        <v>111</v>
      </c>
      <c r="B204" s="4" t="s">
        <v>285</v>
      </c>
      <c r="C204" s="4" t="s">
        <v>69</v>
      </c>
      <c r="D204" s="4" t="s">
        <v>65</v>
      </c>
      <c r="E204" s="4" t="s">
        <v>338</v>
      </c>
      <c r="F204" s="4" t="s">
        <v>237</v>
      </c>
      <c r="G204" s="29">
        <v>2920750</v>
      </c>
      <c r="H204" s="29"/>
      <c r="I204" s="29">
        <v>3070000</v>
      </c>
      <c r="J204" s="29"/>
    </row>
    <row r="205" spans="1:10" ht="15.75">
      <c r="A205" s="1" t="s">
        <v>227</v>
      </c>
      <c r="B205" s="2" t="s">
        <v>285</v>
      </c>
      <c r="C205" s="2" t="s">
        <v>69</v>
      </c>
      <c r="D205" s="2" t="s">
        <v>67</v>
      </c>
      <c r="E205" s="2"/>
      <c r="F205" s="2"/>
      <c r="G205" s="33">
        <f>G206</f>
        <v>2337000</v>
      </c>
      <c r="H205" s="33"/>
      <c r="I205" s="33">
        <f>I206</f>
        <v>2220150</v>
      </c>
      <c r="J205" s="33"/>
    </row>
    <row r="206" spans="1:10" ht="63">
      <c r="A206" s="3" t="s">
        <v>113</v>
      </c>
      <c r="B206" s="4" t="s">
        <v>285</v>
      </c>
      <c r="C206" s="4" t="s">
        <v>69</v>
      </c>
      <c r="D206" s="4" t="s">
        <v>67</v>
      </c>
      <c r="E206" s="4" t="s">
        <v>114</v>
      </c>
      <c r="F206" s="4"/>
      <c r="G206" s="29">
        <f>G207</f>
        <v>2337000</v>
      </c>
      <c r="H206" s="29"/>
      <c r="I206" s="29">
        <f>I207</f>
        <v>2220150</v>
      </c>
      <c r="J206" s="29"/>
    </row>
    <row r="207" spans="1:10" ht="78.75">
      <c r="A207" s="3" t="s">
        <v>115</v>
      </c>
      <c r="B207" s="4" t="s">
        <v>285</v>
      </c>
      <c r="C207" s="4" t="s">
        <v>69</v>
      </c>
      <c r="D207" s="4" t="s">
        <v>67</v>
      </c>
      <c r="E207" s="4" t="s">
        <v>116</v>
      </c>
      <c r="F207" s="4"/>
      <c r="G207" s="29">
        <f>G208</f>
        <v>2337000</v>
      </c>
      <c r="H207" s="29"/>
      <c r="I207" s="29">
        <f>I208</f>
        <v>2220150</v>
      </c>
      <c r="J207" s="29"/>
    </row>
    <row r="208" spans="1:10" ht="47.25">
      <c r="A208" s="3" t="s">
        <v>117</v>
      </c>
      <c r="B208" s="4" t="s">
        <v>285</v>
      </c>
      <c r="C208" s="4" t="s">
        <v>69</v>
      </c>
      <c r="D208" s="4" t="s">
        <v>67</v>
      </c>
      <c r="E208" s="4" t="s">
        <v>118</v>
      </c>
      <c r="F208" s="4"/>
      <c r="G208" s="29">
        <f>G209</f>
        <v>2337000</v>
      </c>
      <c r="H208" s="29"/>
      <c r="I208" s="29">
        <f>I209</f>
        <v>2220150</v>
      </c>
      <c r="J208" s="29"/>
    </row>
    <row r="209" spans="1:10" ht="63">
      <c r="A209" s="3" t="s">
        <v>111</v>
      </c>
      <c r="B209" s="4" t="s">
        <v>285</v>
      </c>
      <c r="C209" s="4" t="s">
        <v>69</v>
      </c>
      <c r="D209" s="4" t="s">
        <v>67</v>
      </c>
      <c r="E209" s="4" t="s">
        <v>118</v>
      </c>
      <c r="F209" s="4" t="s">
        <v>237</v>
      </c>
      <c r="G209" s="29">
        <v>2337000</v>
      </c>
      <c r="H209" s="29"/>
      <c r="I209" s="29">
        <v>2220150</v>
      </c>
      <c r="J209" s="29"/>
    </row>
    <row r="210" spans="1:10" ht="47.25">
      <c r="A210" s="1" t="s">
        <v>82</v>
      </c>
      <c r="B210" s="2" t="s">
        <v>285</v>
      </c>
      <c r="C210" s="2" t="s">
        <v>69</v>
      </c>
      <c r="D210" s="2" t="s">
        <v>230</v>
      </c>
      <c r="E210" s="2"/>
      <c r="F210" s="2"/>
      <c r="G210" s="33">
        <f>G211+G214</f>
        <v>9597939</v>
      </c>
      <c r="H210" s="33"/>
      <c r="I210" s="33">
        <f>I211+I214</f>
        <v>9764897</v>
      </c>
      <c r="J210" s="33"/>
    </row>
    <row r="211" spans="1:10" ht="78.75">
      <c r="A211" s="3" t="s">
        <v>291</v>
      </c>
      <c r="B211" s="4" t="s">
        <v>285</v>
      </c>
      <c r="C211" s="4" t="s">
        <v>69</v>
      </c>
      <c r="D211" s="4" t="s">
        <v>230</v>
      </c>
      <c r="E211" s="4" t="s">
        <v>292</v>
      </c>
      <c r="F211" s="4"/>
      <c r="G211" s="29">
        <f>G212</f>
        <v>0</v>
      </c>
      <c r="H211" s="29"/>
      <c r="I211" s="29">
        <f>I212</f>
        <v>0</v>
      </c>
      <c r="J211" s="29"/>
    </row>
    <row r="212" spans="1:10" ht="47.25">
      <c r="A212" s="3" t="s">
        <v>34</v>
      </c>
      <c r="B212" s="4" t="s">
        <v>285</v>
      </c>
      <c r="C212" s="4" t="s">
        <v>69</v>
      </c>
      <c r="D212" s="4" t="s">
        <v>230</v>
      </c>
      <c r="E212" s="4" t="s">
        <v>293</v>
      </c>
      <c r="F212" s="4"/>
      <c r="G212" s="29">
        <f>G213</f>
        <v>0</v>
      </c>
      <c r="H212" s="29"/>
      <c r="I212" s="29">
        <f>I213</f>
        <v>0</v>
      </c>
      <c r="J212" s="29"/>
    </row>
    <row r="213" spans="1:10" ht="63">
      <c r="A213" s="3" t="s">
        <v>111</v>
      </c>
      <c r="B213" s="4" t="s">
        <v>285</v>
      </c>
      <c r="C213" s="4" t="s">
        <v>69</v>
      </c>
      <c r="D213" s="4" t="s">
        <v>230</v>
      </c>
      <c r="E213" s="4" t="s">
        <v>293</v>
      </c>
      <c r="F213" s="4" t="s">
        <v>237</v>
      </c>
      <c r="G213" s="29">
        <v>0</v>
      </c>
      <c r="H213" s="29"/>
      <c r="I213" s="29">
        <v>0</v>
      </c>
      <c r="J213" s="29"/>
    </row>
    <row r="214" spans="1:10" ht="78.75">
      <c r="A214" s="27" t="s">
        <v>119</v>
      </c>
      <c r="B214" s="4" t="s">
        <v>285</v>
      </c>
      <c r="C214" s="4" t="s">
        <v>69</v>
      </c>
      <c r="D214" s="4" t="s">
        <v>230</v>
      </c>
      <c r="E214" s="4" t="s">
        <v>120</v>
      </c>
      <c r="F214" s="4"/>
      <c r="G214" s="29">
        <f>G218+G215</f>
        <v>9597939</v>
      </c>
      <c r="H214" s="29"/>
      <c r="I214" s="29">
        <f>I218+I215</f>
        <v>9764897</v>
      </c>
      <c r="J214" s="29"/>
    </row>
    <row r="215" spans="1:10" ht="94.5">
      <c r="A215" s="27" t="s">
        <v>306</v>
      </c>
      <c r="B215" s="4" t="s">
        <v>285</v>
      </c>
      <c r="C215" s="4" t="s">
        <v>69</v>
      </c>
      <c r="D215" s="4" t="s">
        <v>230</v>
      </c>
      <c r="E215" s="4" t="s">
        <v>318</v>
      </c>
      <c r="F215" s="4"/>
      <c r="G215" s="29">
        <f>G216</f>
        <v>1707530</v>
      </c>
      <c r="H215" s="29"/>
      <c r="I215" s="29">
        <f>I216</f>
        <v>1622154</v>
      </c>
      <c r="J215" s="29"/>
    </row>
    <row r="216" spans="1:10" ht="47.25">
      <c r="A216" s="27" t="s">
        <v>386</v>
      </c>
      <c r="B216" s="4" t="s">
        <v>285</v>
      </c>
      <c r="C216" s="4" t="s">
        <v>69</v>
      </c>
      <c r="D216" s="4" t="s">
        <v>230</v>
      </c>
      <c r="E216" s="4" t="s">
        <v>321</v>
      </c>
      <c r="F216" s="4"/>
      <c r="G216" s="29">
        <f>G217</f>
        <v>1707530</v>
      </c>
      <c r="H216" s="29"/>
      <c r="I216" s="29">
        <f>I217</f>
        <v>1622154</v>
      </c>
      <c r="J216" s="29"/>
    </row>
    <row r="217" spans="1:10" ht="63">
      <c r="A217" s="3" t="s">
        <v>111</v>
      </c>
      <c r="B217" s="4" t="s">
        <v>285</v>
      </c>
      <c r="C217" s="4" t="s">
        <v>69</v>
      </c>
      <c r="D217" s="4" t="s">
        <v>230</v>
      </c>
      <c r="E217" s="4" t="s">
        <v>321</v>
      </c>
      <c r="F217" s="4" t="s">
        <v>237</v>
      </c>
      <c r="G217" s="29">
        <v>1707530</v>
      </c>
      <c r="H217" s="29"/>
      <c r="I217" s="29">
        <v>1622154</v>
      </c>
      <c r="J217" s="29"/>
    </row>
    <row r="218" spans="1:10" ht="125.25" customHeight="1">
      <c r="A218" s="3" t="s">
        <v>314</v>
      </c>
      <c r="B218" s="4" t="s">
        <v>285</v>
      </c>
      <c r="C218" s="4" t="s">
        <v>69</v>
      </c>
      <c r="D218" s="4" t="s">
        <v>230</v>
      </c>
      <c r="E218" s="4" t="s">
        <v>315</v>
      </c>
      <c r="F218" s="4"/>
      <c r="G218" s="29">
        <f>G219</f>
        <v>7890409</v>
      </c>
      <c r="H218" s="29"/>
      <c r="I218" s="29">
        <f>I219</f>
        <v>8142743</v>
      </c>
      <c r="J218" s="29"/>
    </row>
    <row r="219" spans="1:10" ht="125.25" customHeight="1">
      <c r="A219" s="3" t="s">
        <v>193</v>
      </c>
      <c r="B219" s="4" t="s">
        <v>285</v>
      </c>
      <c r="C219" s="4" t="s">
        <v>69</v>
      </c>
      <c r="D219" s="4" t="s">
        <v>230</v>
      </c>
      <c r="E219" s="4" t="s">
        <v>316</v>
      </c>
      <c r="F219" s="4"/>
      <c r="G219" s="29">
        <f>G220+G221+G222</f>
        <v>7890409</v>
      </c>
      <c r="H219" s="29"/>
      <c r="I219" s="29">
        <f>I220+I221+I222</f>
        <v>8142743</v>
      </c>
      <c r="J219" s="29"/>
    </row>
    <row r="220" spans="1:10" ht="141.75">
      <c r="A220" s="3" t="s">
        <v>108</v>
      </c>
      <c r="B220" s="4" t="s">
        <v>285</v>
      </c>
      <c r="C220" s="4" t="s">
        <v>69</v>
      </c>
      <c r="D220" s="4" t="s">
        <v>230</v>
      </c>
      <c r="E220" s="4" t="s">
        <v>316</v>
      </c>
      <c r="F220" s="4" t="s">
        <v>236</v>
      </c>
      <c r="G220" s="29">
        <v>7349510</v>
      </c>
      <c r="H220" s="29"/>
      <c r="I220" s="29">
        <v>7707560</v>
      </c>
      <c r="J220" s="29"/>
    </row>
    <row r="221" spans="1:10" ht="63">
      <c r="A221" s="3" t="s">
        <v>111</v>
      </c>
      <c r="B221" s="4" t="s">
        <v>285</v>
      </c>
      <c r="C221" s="4" t="s">
        <v>69</v>
      </c>
      <c r="D221" s="4" t="s">
        <v>230</v>
      </c>
      <c r="E221" s="4" t="s">
        <v>316</v>
      </c>
      <c r="F221" s="4" t="s">
        <v>237</v>
      </c>
      <c r="G221" s="29">
        <v>381636</v>
      </c>
      <c r="H221" s="29"/>
      <c r="I221" s="29">
        <v>275920</v>
      </c>
      <c r="J221" s="29"/>
    </row>
    <row r="222" spans="1:10" ht="31.5">
      <c r="A222" s="3" t="s">
        <v>41</v>
      </c>
      <c r="B222" s="4" t="s">
        <v>285</v>
      </c>
      <c r="C222" s="4" t="s">
        <v>69</v>
      </c>
      <c r="D222" s="4" t="s">
        <v>230</v>
      </c>
      <c r="E222" s="4" t="s">
        <v>316</v>
      </c>
      <c r="F222" s="4" t="s">
        <v>240</v>
      </c>
      <c r="G222" s="29">
        <v>159263</v>
      </c>
      <c r="H222" s="29"/>
      <c r="I222" s="29">
        <v>159263</v>
      </c>
      <c r="J222" s="29"/>
    </row>
    <row r="223" spans="1:10" ht="37.5">
      <c r="A223" s="10" t="s">
        <v>68</v>
      </c>
      <c r="B223" s="11" t="s">
        <v>285</v>
      </c>
      <c r="C223" s="11" t="s">
        <v>61</v>
      </c>
      <c r="D223" s="23"/>
      <c r="E223" s="23"/>
      <c r="F223" s="23"/>
      <c r="G223" s="28">
        <f>G265+G224+G234+G246</f>
        <v>130454459</v>
      </c>
      <c r="H223" s="28">
        <f>H265</f>
        <v>66452430</v>
      </c>
      <c r="I223" s="28">
        <f>I265+I224+I234+I246</f>
        <v>117516083</v>
      </c>
      <c r="J223" s="28">
        <f>J265</f>
        <v>66452430</v>
      </c>
    </row>
    <row r="224" spans="1:10" ht="15.75">
      <c r="A224" s="1" t="s">
        <v>74</v>
      </c>
      <c r="B224" s="2" t="s">
        <v>285</v>
      </c>
      <c r="C224" s="2" t="s">
        <v>61</v>
      </c>
      <c r="D224" s="2" t="s">
        <v>59</v>
      </c>
      <c r="E224" s="2"/>
      <c r="F224" s="2"/>
      <c r="G224" s="29">
        <f>G225+G229</f>
        <v>10656362</v>
      </c>
      <c r="H224" s="29"/>
      <c r="I224" s="29">
        <f>I225+I229</f>
        <v>4848544</v>
      </c>
      <c r="J224" s="29"/>
    </row>
    <row r="225" spans="1:10" ht="118.5" customHeight="1">
      <c r="A225" s="3" t="s">
        <v>253</v>
      </c>
      <c r="B225" s="4" t="s">
        <v>285</v>
      </c>
      <c r="C225" s="4" t="s">
        <v>61</v>
      </c>
      <c r="D225" s="4" t="s">
        <v>59</v>
      </c>
      <c r="E225" s="4" t="s">
        <v>254</v>
      </c>
      <c r="F225" s="4"/>
      <c r="G225" s="29">
        <f>G226</f>
        <v>10545400</v>
      </c>
      <c r="H225" s="29"/>
      <c r="I225" s="29">
        <f>I226</f>
        <v>3318130</v>
      </c>
      <c r="J225" s="29"/>
    </row>
    <row r="226" spans="1:10" ht="63">
      <c r="A226" s="3" t="s">
        <v>32</v>
      </c>
      <c r="B226" s="4" t="s">
        <v>285</v>
      </c>
      <c r="C226" s="4" t="s">
        <v>61</v>
      </c>
      <c r="D226" s="4" t="s">
        <v>59</v>
      </c>
      <c r="E226" s="4" t="s">
        <v>33</v>
      </c>
      <c r="F226" s="4"/>
      <c r="G226" s="29">
        <f>G227</f>
        <v>10545400</v>
      </c>
      <c r="H226" s="29"/>
      <c r="I226" s="29">
        <f>I227</f>
        <v>3318130</v>
      </c>
      <c r="J226" s="29"/>
    </row>
    <row r="227" spans="1:10" ht="47.25">
      <c r="A227" s="3" t="s">
        <v>34</v>
      </c>
      <c r="B227" s="4" t="s">
        <v>285</v>
      </c>
      <c r="C227" s="4" t="s">
        <v>61</v>
      </c>
      <c r="D227" s="4" t="s">
        <v>59</v>
      </c>
      <c r="E227" s="4" t="s">
        <v>35</v>
      </c>
      <c r="F227" s="4"/>
      <c r="G227" s="29">
        <f>G228</f>
        <v>10545400</v>
      </c>
      <c r="H227" s="29"/>
      <c r="I227" s="29">
        <f>I228</f>
        <v>3318130</v>
      </c>
      <c r="J227" s="29"/>
    </row>
    <row r="228" spans="1:10" ht="63">
      <c r="A228" s="3" t="s">
        <v>111</v>
      </c>
      <c r="B228" s="4" t="s">
        <v>285</v>
      </c>
      <c r="C228" s="4" t="s">
        <v>61</v>
      </c>
      <c r="D228" s="4" t="s">
        <v>59</v>
      </c>
      <c r="E228" s="4" t="s">
        <v>35</v>
      </c>
      <c r="F228" s="4" t="s">
        <v>237</v>
      </c>
      <c r="G228" s="29">
        <f>22545400-12000000</f>
        <v>10545400</v>
      </c>
      <c r="H228" s="29"/>
      <c r="I228" s="29">
        <f>21418130-18100000</f>
        <v>3318130</v>
      </c>
      <c r="J228" s="29"/>
    </row>
    <row r="229" spans="1:10" ht="78.75">
      <c r="A229" s="3" t="s">
        <v>291</v>
      </c>
      <c r="B229" s="4" t="s">
        <v>285</v>
      </c>
      <c r="C229" s="4" t="s">
        <v>61</v>
      </c>
      <c r="D229" s="4" t="s">
        <v>59</v>
      </c>
      <c r="E229" s="4" t="s">
        <v>292</v>
      </c>
      <c r="F229" s="4"/>
      <c r="G229" s="29">
        <f>G230+G232</f>
        <v>110962</v>
      </c>
      <c r="H229" s="29"/>
      <c r="I229" s="29">
        <f>I230+I232</f>
        <v>1530414</v>
      </c>
      <c r="J229" s="29"/>
    </row>
    <row r="230" spans="1:10" ht="47.25">
      <c r="A230" s="3" t="s">
        <v>137</v>
      </c>
      <c r="B230" s="4" t="s">
        <v>285</v>
      </c>
      <c r="C230" s="4" t="s">
        <v>61</v>
      </c>
      <c r="D230" s="4" t="s">
        <v>59</v>
      </c>
      <c r="E230" s="4" t="s">
        <v>294</v>
      </c>
      <c r="F230" s="4"/>
      <c r="G230" s="29">
        <f>G231</f>
        <v>60962</v>
      </c>
      <c r="H230" s="29"/>
      <c r="I230" s="29">
        <f>I231</f>
        <v>1480414</v>
      </c>
      <c r="J230" s="29"/>
    </row>
    <row r="231" spans="1:10" ht="63">
      <c r="A231" s="3" t="s">
        <v>111</v>
      </c>
      <c r="B231" s="4" t="s">
        <v>285</v>
      </c>
      <c r="C231" s="4" t="s">
        <v>61</v>
      </c>
      <c r="D231" s="4" t="s">
        <v>59</v>
      </c>
      <c r="E231" s="4" t="s">
        <v>294</v>
      </c>
      <c r="F231" s="4" t="s">
        <v>237</v>
      </c>
      <c r="G231" s="29">
        <f>1560962-1500000</f>
        <v>60962</v>
      </c>
      <c r="H231" s="29"/>
      <c r="I231" s="29">
        <v>1480414</v>
      </c>
      <c r="J231" s="29"/>
    </row>
    <row r="232" spans="1:10" ht="78.75">
      <c r="A232" s="3" t="s">
        <v>295</v>
      </c>
      <c r="B232" s="4" t="s">
        <v>285</v>
      </c>
      <c r="C232" s="4" t="s">
        <v>61</v>
      </c>
      <c r="D232" s="4" t="s">
        <v>59</v>
      </c>
      <c r="E232" s="4" t="s">
        <v>296</v>
      </c>
      <c r="F232" s="4"/>
      <c r="G232" s="29">
        <f>G233</f>
        <v>50000</v>
      </c>
      <c r="H232" s="29"/>
      <c r="I232" s="29">
        <f>I233</f>
        <v>50000</v>
      </c>
      <c r="J232" s="29"/>
    </row>
    <row r="233" spans="1:10" ht="47.25">
      <c r="A233" s="3" t="s">
        <v>45</v>
      </c>
      <c r="B233" s="4" t="s">
        <v>285</v>
      </c>
      <c r="C233" s="4" t="s">
        <v>61</v>
      </c>
      <c r="D233" s="4" t="s">
        <v>59</v>
      </c>
      <c r="E233" s="4" t="s">
        <v>296</v>
      </c>
      <c r="F233" s="4" t="s">
        <v>46</v>
      </c>
      <c r="G233" s="29">
        <v>50000</v>
      </c>
      <c r="H233" s="29"/>
      <c r="I233" s="29">
        <v>50000</v>
      </c>
      <c r="J233" s="29"/>
    </row>
    <row r="234" spans="1:10" ht="31.5">
      <c r="A234" s="1" t="s">
        <v>228</v>
      </c>
      <c r="B234" s="2" t="s">
        <v>285</v>
      </c>
      <c r="C234" s="2" t="s">
        <v>61</v>
      </c>
      <c r="D234" s="2" t="s">
        <v>64</v>
      </c>
      <c r="E234" s="2"/>
      <c r="F234" s="2"/>
      <c r="G234" s="33">
        <f>G235</f>
        <v>4474480</v>
      </c>
      <c r="H234" s="33"/>
      <c r="I234" s="33">
        <f>I235</f>
        <v>4646486</v>
      </c>
      <c r="J234" s="33"/>
    </row>
    <row r="235" spans="1:10" ht="127.5" customHeight="1">
      <c r="A235" s="3" t="s">
        <v>253</v>
      </c>
      <c r="B235" s="4" t="s">
        <v>285</v>
      </c>
      <c r="C235" s="4" t="s">
        <v>61</v>
      </c>
      <c r="D235" s="4" t="s">
        <v>64</v>
      </c>
      <c r="E235" s="4" t="s">
        <v>254</v>
      </c>
      <c r="F235" s="4"/>
      <c r="G235" s="29">
        <f>G236+G241</f>
        <v>4474480</v>
      </c>
      <c r="H235" s="29"/>
      <c r="I235" s="29">
        <f>I236+I241</f>
        <v>4646486</v>
      </c>
      <c r="J235" s="29"/>
    </row>
    <row r="236" spans="1:10" ht="100.5" customHeight="1">
      <c r="A236" s="3" t="s">
        <v>186</v>
      </c>
      <c r="B236" s="4" t="s">
        <v>285</v>
      </c>
      <c r="C236" s="4" t="s">
        <v>61</v>
      </c>
      <c r="D236" s="4" t="s">
        <v>64</v>
      </c>
      <c r="E236" s="4" t="s">
        <v>187</v>
      </c>
      <c r="F236" s="4"/>
      <c r="G236" s="29">
        <f>G237+G239</f>
        <v>2302296</v>
      </c>
      <c r="H236" s="29"/>
      <c r="I236" s="29">
        <f>I237+I239</f>
        <v>2187181</v>
      </c>
      <c r="J236" s="29"/>
    </row>
    <row r="237" spans="1:10" ht="63">
      <c r="A237" s="3" t="s">
        <v>36</v>
      </c>
      <c r="B237" s="4" t="s">
        <v>285</v>
      </c>
      <c r="C237" s="4" t="s">
        <v>61</v>
      </c>
      <c r="D237" s="4" t="s">
        <v>64</v>
      </c>
      <c r="E237" s="4" t="s">
        <v>37</v>
      </c>
      <c r="F237" s="4"/>
      <c r="G237" s="29">
        <f>G238</f>
        <v>2302296</v>
      </c>
      <c r="H237" s="29"/>
      <c r="I237" s="29">
        <f>I238</f>
        <v>2187181</v>
      </c>
      <c r="J237" s="29"/>
    </row>
    <row r="238" spans="1:10" ht="63">
      <c r="A238" s="3" t="s">
        <v>111</v>
      </c>
      <c r="B238" s="4" t="s">
        <v>285</v>
      </c>
      <c r="C238" s="4" t="s">
        <v>61</v>
      </c>
      <c r="D238" s="4" t="s">
        <v>64</v>
      </c>
      <c r="E238" s="4" t="s">
        <v>37</v>
      </c>
      <c r="F238" s="4" t="s">
        <v>237</v>
      </c>
      <c r="G238" s="29">
        <v>2302296</v>
      </c>
      <c r="H238" s="29"/>
      <c r="I238" s="29">
        <v>2187181</v>
      </c>
      <c r="J238" s="29"/>
    </row>
    <row r="239" spans="1:10" ht="47.25">
      <c r="A239" s="3" t="s">
        <v>137</v>
      </c>
      <c r="B239" s="4" t="s">
        <v>285</v>
      </c>
      <c r="C239" s="4" t="s">
        <v>61</v>
      </c>
      <c r="D239" s="4" t="s">
        <v>64</v>
      </c>
      <c r="E239" s="4" t="s">
        <v>213</v>
      </c>
      <c r="F239" s="4"/>
      <c r="G239" s="29">
        <f>G240</f>
        <v>0</v>
      </c>
      <c r="H239" s="29"/>
      <c r="I239" s="29">
        <f>I240</f>
        <v>0</v>
      </c>
      <c r="J239" s="29"/>
    </row>
    <row r="240" spans="1:10" ht="63">
      <c r="A240" s="3" t="s">
        <v>111</v>
      </c>
      <c r="B240" s="4" t="s">
        <v>285</v>
      </c>
      <c r="C240" s="4" t="s">
        <v>61</v>
      </c>
      <c r="D240" s="4" t="s">
        <v>64</v>
      </c>
      <c r="E240" s="4" t="s">
        <v>213</v>
      </c>
      <c r="F240" s="4" t="s">
        <v>237</v>
      </c>
      <c r="G240" s="29">
        <v>0</v>
      </c>
      <c r="H240" s="29"/>
      <c r="I240" s="29">
        <v>0</v>
      </c>
      <c r="J240" s="29"/>
    </row>
    <row r="241" spans="1:10" ht="94.5">
      <c r="A241" s="3" t="s">
        <v>188</v>
      </c>
      <c r="B241" s="4" t="s">
        <v>285</v>
      </c>
      <c r="C241" s="4" t="s">
        <v>61</v>
      </c>
      <c r="D241" s="4" t="s">
        <v>64</v>
      </c>
      <c r="E241" s="4" t="s">
        <v>189</v>
      </c>
      <c r="F241" s="4"/>
      <c r="G241" s="29">
        <f>G242+G244</f>
        <v>2172184</v>
      </c>
      <c r="H241" s="29"/>
      <c r="I241" s="29">
        <f>I242+I244</f>
        <v>2459305</v>
      </c>
      <c r="J241" s="29"/>
    </row>
    <row r="242" spans="1:10" ht="47.25">
      <c r="A242" s="3" t="s">
        <v>137</v>
      </c>
      <c r="B242" s="4" t="s">
        <v>285</v>
      </c>
      <c r="C242" s="4" t="s">
        <v>61</v>
      </c>
      <c r="D242" s="4" t="s">
        <v>64</v>
      </c>
      <c r="E242" s="4" t="s">
        <v>190</v>
      </c>
      <c r="F242" s="4"/>
      <c r="G242" s="29">
        <f>G243</f>
        <v>1932128</v>
      </c>
      <c r="H242" s="29"/>
      <c r="I242" s="29">
        <f>I243</f>
        <v>2114894</v>
      </c>
      <c r="J242" s="29"/>
    </row>
    <row r="243" spans="1:10" ht="63">
      <c r="A243" s="3" t="s">
        <v>111</v>
      </c>
      <c r="B243" s="4" t="s">
        <v>285</v>
      </c>
      <c r="C243" s="4" t="s">
        <v>61</v>
      </c>
      <c r="D243" s="4" t="s">
        <v>64</v>
      </c>
      <c r="E243" s="4" t="s">
        <v>190</v>
      </c>
      <c r="F243" s="4" t="s">
        <v>237</v>
      </c>
      <c r="G243" s="29">
        <v>1932128</v>
      </c>
      <c r="H243" s="29"/>
      <c r="I243" s="29">
        <v>2114894</v>
      </c>
      <c r="J243" s="29"/>
    </row>
    <row r="244" spans="1:10" ht="47.25">
      <c r="A244" s="3" t="s">
        <v>191</v>
      </c>
      <c r="B244" s="4" t="s">
        <v>285</v>
      </c>
      <c r="C244" s="4" t="s">
        <v>61</v>
      </c>
      <c r="D244" s="4" t="s">
        <v>64</v>
      </c>
      <c r="E244" s="4" t="s">
        <v>192</v>
      </c>
      <c r="F244" s="4"/>
      <c r="G244" s="29">
        <f>G245</f>
        <v>240056</v>
      </c>
      <c r="H244" s="29"/>
      <c r="I244" s="29">
        <f>I245</f>
        <v>344411</v>
      </c>
      <c r="J244" s="29"/>
    </row>
    <row r="245" spans="1:10" ht="31.5">
      <c r="A245" s="3" t="s">
        <v>41</v>
      </c>
      <c r="B245" s="4" t="s">
        <v>285</v>
      </c>
      <c r="C245" s="4" t="s">
        <v>61</v>
      </c>
      <c r="D245" s="4" t="s">
        <v>64</v>
      </c>
      <c r="E245" s="4" t="s">
        <v>192</v>
      </c>
      <c r="F245" s="4" t="s">
        <v>240</v>
      </c>
      <c r="G245" s="29">
        <f>28240056-10000000-18000000</f>
        <v>240056</v>
      </c>
      <c r="H245" s="29"/>
      <c r="I245" s="29">
        <f>26804881+10000000+12505780-1966250-47000000</f>
        <v>344411</v>
      </c>
      <c r="J245" s="29"/>
    </row>
    <row r="246" spans="1:10" ht="15.75">
      <c r="A246" s="1" t="s">
        <v>50</v>
      </c>
      <c r="B246" s="2" t="s">
        <v>285</v>
      </c>
      <c r="C246" s="2" t="s">
        <v>61</v>
      </c>
      <c r="D246" s="2" t="s">
        <v>66</v>
      </c>
      <c r="E246" s="2"/>
      <c r="F246" s="2"/>
      <c r="G246" s="33">
        <f>G247</f>
        <v>29626424</v>
      </c>
      <c r="H246" s="33"/>
      <c r="I246" s="33">
        <f>I247</f>
        <v>21879328</v>
      </c>
      <c r="J246" s="33"/>
    </row>
    <row r="247" spans="1:10" ht="118.5" customHeight="1">
      <c r="A247" s="3" t="s">
        <v>253</v>
      </c>
      <c r="B247" s="4" t="s">
        <v>285</v>
      </c>
      <c r="C247" s="4" t="s">
        <v>61</v>
      </c>
      <c r="D247" s="4" t="s">
        <v>66</v>
      </c>
      <c r="E247" s="4" t="s">
        <v>254</v>
      </c>
      <c r="F247" s="4"/>
      <c r="G247" s="29">
        <f>G248</f>
        <v>29626424</v>
      </c>
      <c r="H247" s="29"/>
      <c r="I247" s="29">
        <f>I248</f>
        <v>21879328</v>
      </c>
      <c r="J247" s="29"/>
    </row>
    <row r="248" spans="1:10" ht="96" customHeight="1">
      <c r="A248" s="3" t="s">
        <v>195</v>
      </c>
      <c r="B248" s="4" t="s">
        <v>285</v>
      </c>
      <c r="C248" s="4" t="s">
        <v>61</v>
      </c>
      <c r="D248" s="4" t="s">
        <v>66</v>
      </c>
      <c r="E248" s="4" t="s">
        <v>196</v>
      </c>
      <c r="F248" s="4"/>
      <c r="G248" s="29">
        <f>G249+G251+G253+G255+G257+G259+G261+G263</f>
        <v>29626424</v>
      </c>
      <c r="H248" s="29"/>
      <c r="I248" s="29">
        <f>I249+I251+I253+I255+I257+I259+I261+I263</f>
        <v>21879328</v>
      </c>
      <c r="J248" s="29"/>
    </row>
    <row r="249" spans="1:10" ht="63">
      <c r="A249" s="3" t="s">
        <v>197</v>
      </c>
      <c r="B249" s="4" t="s">
        <v>285</v>
      </c>
      <c r="C249" s="4" t="s">
        <v>61</v>
      </c>
      <c r="D249" s="4" t="s">
        <v>66</v>
      </c>
      <c r="E249" s="4" t="s">
        <v>198</v>
      </c>
      <c r="F249" s="4"/>
      <c r="G249" s="29">
        <f>G250</f>
        <v>10775107</v>
      </c>
      <c r="H249" s="29"/>
      <c r="I249" s="29">
        <f>I250</f>
        <v>10775107</v>
      </c>
      <c r="J249" s="29"/>
    </row>
    <row r="250" spans="1:10" ht="63">
      <c r="A250" s="3" t="s">
        <v>111</v>
      </c>
      <c r="B250" s="4" t="s">
        <v>285</v>
      </c>
      <c r="C250" s="4" t="s">
        <v>61</v>
      </c>
      <c r="D250" s="4" t="s">
        <v>66</v>
      </c>
      <c r="E250" s="4" t="s">
        <v>198</v>
      </c>
      <c r="F250" s="4" t="s">
        <v>237</v>
      </c>
      <c r="G250" s="29">
        <v>10775107</v>
      </c>
      <c r="H250" s="33"/>
      <c r="I250" s="29">
        <v>10775107</v>
      </c>
      <c r="J250" s="33"/>
    </row>
    <row r="251" spans="1:10" ht="78.75">
      <c r="A251" s="3" t="s">
        <v>199</v>
      </c>
      <c r="B251" s="4" t="s">
        <v>285</v>
      </c>
      <c r="C251" s="4" t="s">
        <v>61</v>
      </c>
      <c r="D251" s="4" t="s">
        <v>66</v>
      </c>
      <c r="E251" s="4" t="s">
        <v>200</v>
      </c>
      <c r="F251" s="4"/>
      <c r="G251" s="29">
        <f>G252</f>
        <v>9820261</v>
      </c>
      <c r="H251" s="29"/>
      <c r="I251" s="29">
        <f>I252</f>
        <v>2470261</v>
      </c>
      <c r="J251" s="29"/>
    </row>
    <row r="252" spans="1:10" ht="63">
      <c r="A252" s="3" t="s">
        <v>111</v>
      </c>
      <c r="B252" s="4" t="s">
        <v>285</v>
      </c>
      <c r="C252" s="4" t="s">
        <v>61</v>
      </c>
      <c r="D252" s="4" t="s">
        <v>66</v>
      </c>
      <c r="E252" s="4" t="s">
        <v>200</v>
      </c>
      <c r="F252" s="4" t="s">
        <v>237</v>
      </c>
      <c r="G252" s="29">
        <f>8943561+658100+218600</f>
        <v>9820261</v>
      </c>
      <c r="H252" s="29"/>
      <c r="I252" s="29">
        <f>8843561+658100+948600-7980000</f>
        <v>2470261</v>
      </c>
      <c r="J252" s="29"/>
    </row>
    <row r="253" spans="1:10" ht="63">
      <c r="A253" s="3" t="s">
        <v>201</v>
      </c>
      <c r="B253" s="4" t="s">
        <v>285</v>
      </c>
      <c r="C253" s="4" t="s">
        <v>61</v>
      </c>
      <c r="D253" s="4" t="s">
        <v>66</v>
      </c>
      <c r="E253" s="4" t="s">
        <v>202</v>
      </c>
      <c r="F253" s="4"/>
      <c r="G253" s="29">
        <f>G254</f>
        <v>832000</v>
      </c>
      <c r="H253" s="29"/>
      <c r="I253" s="29">
        <f>I254</f>
        <v>832000</v>
      </c>
      <c r="J253" s="29"/>
    </row>
    <row r="254" spans="1:10" ht="63">
      <c r="A254" s="3" t="s">
        <v>111</v>
      </c>
      <c r="B254" s="4" t="s">
        <v>285</v>
      </c>
      <c r="C254" s="4" t="s">
        <v>61</v>
      </c>
      <c r="D254" s="4" t="s">
        <v>66</v>
      </c>
      <c r="E254" s="4" t="s">
        <v>202</v>
      </c>
      <c r="F254" s="4" t="s">
        <v>237</v>
      </c>
      <c r="G254" s="29">
        <v>832000</v>
      </c>
      <c r="H254" s="29"/>
      <c r="I254" s="29">
        <v>832000</v>
      </c>
      <c r="J254" s="29"/>
    </row>
    <row r="255" spans="1:10" ht="47.25">
      <c r="A255" s="3" t="s">
        <v>34</v>
      </c>
      <c r="B255" s="4" t="s">
        <v>285</v>
      </c>
      <c r="C255" s="4" t="s">
        <v>61</v>
      </c>
      <c r="D255" s="4" t="s">
        <v>66</v>
      </c>
      <c r="E255" s="4" t="s">
        <v>203</v>
      </c>
      <c r="F255" s="4"/>
      <c r="G255" s="29">
        <f>G256</f>
        <v>2440692</v>
      </c>
      <c r="H255" s="29"/>
      <c r="I255" s="29">
        <f>I256</f>
        <v>2418930</v>
      </c>
      <c r="J255" s="29"/>
    </row>
    <row r="256" spans="1:10" ht="63">
      <c r="A256" s="3" t="s">
        <v>111</v>
      </c>
      <c r="B256" s="4" t="s">
        <v>285</v>
      </c>
      <c r="C256" s="4" t="s">
        <v>61</v>
      </c>
      <c r="D256" s="4" t="s">
        <v>66</v>
      </c>
      <c r="E256" s="4" t="s">
        <v>203</v>
      </c>
      <c r="F256" s="4" t="s">
        <v>237</v>
      </c>
      <c r="G256" s="29">
        <v>2440692</v>
      </c>
      <c r="H256" s="29"/>
      <c r="I256" s="29">
        <v>2418930</v>
      </c>
      <c r="J256" s="29"/>
    </row>
    <row r="257" spans="1:10" ht="63">
      <c r="A257" s="3" t="s">
        <v>36</v>
      </c>
      <c r="B257" s="4" t="s">
        <v>285</v>
      </c>
      <c r="C257" s="4" t="s">
        <v>61</v>
      </c>
      <c r="D257" s="4" t="s">
        <v>66</v>
      </c>
      <c r="E257" s="4" t="s">
        <v>204</v>
      </c>
      <c r="F257" s="4"/>
      <c r="G257" s="29">
        <f>G258</f>
        <v>500000</v>
      </c>
      <c r="H257" s="29"/>
      <c r="I257" s="29">
        <f>I258</f>
        <v>500000</v>
      </c>
      <c r="J257" s="29"/>
    </row>
    <row r="258" spans="1:10" ht="63">
      <c r="A258" s="3" t="s">
        <v>111</v>
      </c>
      <c r="B258" s="4" t="s">
        <v>285</v>
      </c>
      <c r="C258" s="4" t="s">
        <v>61</v>
      </c>
      <c r="D258" s="4" t="s">
        <v>66</v>
      </c>
      <c r="E258" s="4" t="s">
        <v>204</v>
      </c>
      <c r="F258" s="4" t="s">
        <v>237</v>
      </c>
      <c r="G258" s="29">
        <v>500000</v>
      </c>
      <c r="H258" s="29"/>
      <c r="I258" s="29">
        <v>500000</v>
      </c>
      <c r="J258" s="29"/>
    </row>
    <row r="259" spans="1:10" ht="47.25">
      <c r="A259" s="3" t="s">
        <v>137</v>
      </c>
      <c r="B259" s="4" t="s">
        <v>285</v>
      </c>
      <c r="C259" s="4" t="s">
        <v>61</v>
      </c>
      <c r="D259" s="4" t="s">
        <v>66</v>
      </c>
      <c r="E259" s="4" t="s">
        <v>205</v>
      </c>
      <c r="F259" s="4"/>
      <c r="G259" s="29">
        <f>G260</f>
        <v>5258364</v>
      </c>
      <c r="H259" s="29"/>
      <c r="I259" s="29">
        <f>I260</f>
        <v>4883030</v>
      </c>
      <c r="J259" s="29"/>
    </row>
    <row r="260" spans="1:10" ht="63">
      <c r="A260" s="3" t="s">
        <v>111</v>
      </c>
      <c r="B260" s="4" t="s">
        <v>285</v>
      </c>
      <c r="C260" s="4" t="s">
        <v>61</v>
      </c>
      <c r="D260" s="4" t="s">
        <v>66</v>
      </c>
      <c r="E260" s="4" t="s">
        <v>205</v>
      </c>
      <c r="F260" s="4" t="s">
        <v>237</v>
      </c>
      <c r="G260" s="29">
        <v>5258364</v>
      </c>
      <c r="H260" s="29"/>
      <c r="I260" s="29">
        <v>4883030</v>
      </c>
      <c r="J260" s="29"/>
    </row>
    <row r="261" spans="1:10" ht="141.75" hidden="1">
      <c r="A261" s="3" t="s">
        <v>206</v>
      </c>
      <c r="B261" s="4" t="s">
        <v>285</v>
      </c>
      <c r="C261" s="4" t="s">
        <v>61</v>
      </c>
      <c r="D261" s="4" t="s">
        <v>66</v>
      </c>
      <c r="E261" s="4" t="s">
        <v>207</v>
      </c>
      <c r="F261" s="4"/>
      <c r="G261" s="29">
        <f>G262</f>
        <v>0</v>
      </c>
      <c r="H261" s="29"/>
      <c r="I261" s="29">
        <f>I262</f>
        <v>0</v>
      </c>
      <c r="J261" s="29"/>
    </row>
    <row r="262" spans="1:10" ht="31.5" hidden="1">
      <c r="A262" s="3" t="s">
        <v>41</v>
      </c>
      <c r="B262" s="4" t="s">
        <v>285</v>
      </c>
      <c r="C262" s="4" t="s">
        <v>61</v>
      </c>
      <c r="D262" s="4" t="s">
        <v>66</v>
      </c>
      <c r="E262" s="4" t="s">
        <v>207</v>
      </c>
      <c r="F262" s="4" t="s">
        <v>240</v>
      </c>
      <c r="G262" s="29"/>
      <c r="H262" s="29"/>
      <c r="I262" s="29"/>
      <c r="J262" s="29"/>
    </row>
    <row r="263" spans="1:10" ht="157.5" hidden="1">
      <c r="A263" s="3" t="s">
        <v>208</v>
      </c>
      <c r="B263" s="4" t="s">
        <v>285</v>
      </c>
      <c r="C263" s="4" t="s">
        <v>61</v>
      </c>
      <c r="D263" s="4" t="s">
        <v>66</v>
      </c>
      <c r="E263" s="4" t="s">
        <v>209</v>
      </c>
      <c r="F263" s="4"/>
      <c r="G263" s="29">
        <f>G264</f>
        <v>0</v>
      </c>
      <c r="H263" s="29"/>
      <c r="I263" s="29">
        <f>I264</f>
        <v>0</v>
      </c>
      <c r="J263" s="29"/>
    </row>
    <row r="264" spans="1:10" ht="31.5" hidden="1">
      <c r="A264" s="3" t="s">
        <v>41</v>
      </c>
      <c r="B264" s="4" t="s">
        <v>285</v>
      </c>
      <c r="C264" s="4" t="s">
        <v>61</v>
      </c>
      <c r="D264" s="4" t="s">
        <v>66</v>
      </c>
      <c r="E264" s="4" t="s">
        <v>209</v>
      </c>
      <c r="F264" s="4" t="s">
        <v>240</v>
      </c>
      <c r="G264" s="29"/>
      <c r="H264" s="29"/>
      <c r="I264" s="29"/>
      <c r="J264" s="29"/>
    </row>
    <row r="265" spans="1:10" ht="47.25">
      <c r="A265" s="1" t="s">
        <v>86</v>
      </c>
      <c r="B265" s="2" t="s">
        <v>285</v>
      </c>
      <c r="C265" s="2" t="s">
        <v>61</v>
      </c>
      <c r="D265" s="2" t="s">
        <v>61</v>
      </c>
      <c r="E265" s="4"/>
      <c r="F265" s="4"/>
      <c r="G265" s="33">
        <f>G274+G266</f>
        <v>85697193</v>
      </c>
      <c r="H265" s="33">
        <f>H274</f>
        <v>66452430</v>
      </c>
      <c r="I265" s="33">
        <f>I274+I266</f>
        <v>86141725</v>
      </c>
      <c r="J265" s="33">
        <f>J274</f>
        <v>66452430</v>
      </c>
    </row>
    <row r="266" spans="1:10" ht="116.25" customHeight="1">
      <c r="A266" s="3" t="s">
        <v>253</v>
      </c>
      <c r="B266" s="4" t="s">
        <v>285</v>
      </c>
      <c r="C266" s="4" t="s">
        <v>61</v>
      </c>
      <c r="D266" s="4" t="s">
        <v>61</v>
      </c>
      <c r="E266" s="4" t="s">
        <v>254</v>
      </c>
      <c r="F266" s="4"/>
      <c r="G266" s="29">
        <f>G267+G270</f>
        <v>19244763</v>
      </c>
      <c r="H266" s="29"/>
      <c r="I266" s="29">
        <f>I267+I270</f>
        <v>19689295</v>
      </c>
      <c r="J266" s="29"/>
    </row>
    <row r="267" spans="1:10" ht="94.5">
      <c r="A267" s="3" t="s">
        <v>188</v>
      </c>
      <c r="B267" s="4" t="s">
        <v>285</v>
      </c>
      <c r="C267" s="4" t="s">
        <v>61</v>
      </c>
      <c r="D267" s="4" t="s">
        <v>61</v>
      </c>
      <c r="E267" s="4" t="s">
        <v>189</v>
      </c>
      <c r="F267" s="4"/>
      <c r="G267" s="29">
        <f>G268</f>
        <v>6634073</v>
      </c>
      <c r="H267" s="29"/>
      <c r="I267" s="29">
        <f>I268</f>
        <v>6616059</v>
      </c>
      <c r="J267" s="29"/>
    </row>
    <row r="268" spans="1:10" ht="126">
      <c r="A268" s="3" t="s">
        <v>193</v>
      </c>
      <c r="B268" s="4" t="s">
        <v>285</v>
      </c>
      <c r="C268" s="4" t="s">
        <v>61</v>
      </c>
      <c r="D268" s="4" t="s">
        <v>61</v>
      </c>
      <c r="E268" s="4" t="s">
        <v>194</v>
      </c>
      <c r="F268" s="4"/>
      <c r="G268" s="29">
        <f>G269</f>
        <v>6634073</v>
      </c>
      <c r="H268" s="29"/>
      <c r="I268" s="29">
        <f>I269</f>
        <v>6616059</v>
      </c>
      <c r="J268" s="29"/>
    </row>
    <row r="269" spans="1:10" ht="78.75">
      <c r="A269" s="3" t="s">
        <v>141</v>
      </c>
      <c r="B269" s="4" t="s">
        <v>285</v>
      </c>
      <c r="C269" s="4" t="s">
        <v>61</v>
      </c>
      <c r="D269" s="4" t="s">
        <v>61</v>
      </c>
      <c r="E269" s="4" t="s">
        <v>194</v>
      </c>
      <c r="F269" s="4" t="s">
        <v>241</v>
      </c>
      <c r="G269" s="29">
        <v>6634073</v>
      </c>
      <c r="H269" s="29"/>
      <c r="I269" s="29">
        <v>6616059</v>
      </c>
      <c r="J269" s="29"/>
    </row>
    <row r="270" spans="1:10" ht="78.75">
      <c r="A270" s="3" t="s">
        <v>210</v>
      </c>
      <c r="B270" s="4" t="s">
        <v>285</v>
      </c>
      <c r="C270" s="4" t="s">
        <v>61</v>
      </c>
      <c r="D270" s="4" t="s">
        <v>61</v>
      </c>
      <c r="E270" s="4" t="s">
        <v>211</v>
      </c>
      <c r="F270" s="4"/>
      <c r="G270" s="29">
        <f>G271</f>
        <v>12610690</v>
      </c>
      <c r="H270" s="29"/>
      <c r="I270" s="29">
        <f>I271</f>
        <v>13073236</v>
      </c>
      <c r="J270" s="29"/>
    </row>
    <row r="271" spans="1:10" ht="126">
      <c r="A271" s="3" t="s">
        <v>13</v>
      </c>
      <c r="B271" s="4" t="s">
        <v>285</v>
      </c>
      <c r="C271" s="4" t="s">
        <v>61</v>
      </c>
      <c r="D271" s="4" t="s">
        <v>61</v>
      </c>
      <c r="E271" s="4" t="s">
        <v>212</v>
      </c>
      <c r="F271" s="4"/>
      <c r="G271" s="29">
        <f>G272+G273</f>
        <v>12610690</v>
      </c>
      <c r="H271" s="29"/>
      <c r="I271" s="29">
        <f>I272+I273</f>
        <v>13073236</v>
      </c>
      <c r="J271" s="29"/>
    </row>
    <row r="272" spans="1:10" ht="141.75">
      <c r="A272" s="3" t="s">
        <v>108</v>
      </c>
      <c r="B272" s="4" t="s">
        <v>285</v>
      </c>
      <c r="C272" s="4" t="s">
        <v>61</v>
      </c>
      <c r="D272" s="4" t="s">
        <v>61</v>
      </c>
      <c r="E272" s="4" t="s">
        <v>212</v>
      </c>
      <c r="F272" s="4" t="s">
        <v>236</v>
      </c>
      <c r="G272" s="29">
        <v>11729871</v>
      </c>
      <c r="H272" s="29"/>
      <c r="I272" s="29">
        <v>12191839</v>
      </c>
      <c r="J272" s="29"/>
    </row>
    <row r="273" spans="1:10" ht="63">
      <c r="A273" s="3" t="s">
        <v>111</v>
      </c>
      <c r="B273" s="4" t="s">
        <v>285</v>
      </c>
      <c r="C273" s="4" t="s">
        <v>61</v>
      </c>
      <c r="D273" s="4" t="s">
        <v>61</v>
      </c>
      <c r="E273" s="4" t="s">
        <v>212</v>
      </c>
      <c r="F273" s="4" t="s">
        <v>237</v>
      </c>
      <c r="G273" s="29">
        <v>880819</v>
      </c>
      <c r="H273" s="29"/>
      <c r="I273" s="29">
        <v>881397</v>
      </c>
      <c r="J273" s="29"/>
    </row>
    <row r="274" spans="1:10" ht="88.5" customHeight="1">
      <c r="A274" s="27" t="s">
        <v>119</v>
      </c>
      <c r="B274" s="4" t="s">
        <v>285</v>
      </c>
      <c r="C274" s="4" t="s">
        <v>61</v>
      </c>
      <c r="D274" s="4" t="s">
        <v>61</v>
      </c>
      <c r="E274" s="4" t="s">
        <v>120</v>
      </c>
      <c r="F274" s="4"/>
      <c r="G274" s="29">
        <f aca="true" t="shared" si="4" ref="G274:J276">G275</f>
        <v>66452430</v>
      </c>
      <c r="H274" s="29">
        <f t="shared" si="4"/>
        <v>66452430</v>
      </c>
      <c r="I274" s="29">
        <f t="shared" si="4"/>
        <v>66452430</v>
      </c>
      <c r="J274" s="29">
        <f t="shared" si="4"/>
        <v>66452430</v>
      </c>
    </row>
    <row r="275" spans="1:10" ht="94.5">
      <c r="A275" s="3" t="s">
        <v>264</v>
      </c>
      <c r="B275" s="4" t="s">
        <v>285</v>
      </c>
      <c r="C275" s="4" t="s">
        <v>61</v>
      </c>
      <c r="D275" s="4" t="s">
        <v>61</v>
      </c>
      <c r="E275" s="4" t="s">
        <v>265</v>
      </c>
      <c r="F275" s="4"/>
      <c r="G275" s="29">
        <f t="shared" si="4"/>
        <v>66452430</v>
      </c>
      <c r="H275" s="29">
        <f t="shared" si="4"/>
        <v>66452430</v>
      </c>
      <c r="I275" s="29">
        <f t="shared" si="4"/>
        <v>66452430</v>
      </c>
      <c r="J275" s="29">
        <f t="shared" si="4"/>
        <v>66452430</v>
      </c>
    </row>
    <row r="276" spans="1:10" ht="104.25" customHeight="1">
      <c r="A276" s="3" t="s">
        <v>266</v>
      </c>
      <c r="B276" s="4" t="s">
        <v>285</v>
      </c>
      <c r="C276" s="4" t="s">
        <v>61</v>
      </c>
      <c r="D276" s="4" t="s">
        <v>61</v>
      </c>
      <c r="E276" s="4" t="s">
        <v>267</v>
      </c>
      <c r="F276" s="4"/>
      <c r="G276" s="29">
        <f t="shared" si="4"/>
        <v>66452430</v>
      </c>
      <c r="H276" s="29">
        <f t="shared" si="4"/>
        <v>66452430</v>
      </c>
      <c r="I276" s="29">
        <f t="shared" si="4"/>
        <v>66452430</v>
      </c>
      <c r="J276" s="29">
        <f t="shared" si="4"/>
        <v>66452430</v>
      </c>
    </row>
    <row r="277" spans="1:10" ht="78.75">
      <c r="A277" s="3" t="s">
        <v>268</v>
      </c>
      <c r="B277" s="4" t="s">
        <v>285</v>
      </c>
      <c r="C277" s="4" t="s">
        <v>61</v>
      </c>
      <c r="D277" s="4" t="s">
        <v>61</v>
      </c>
      <c r="E277" s="4" t="s">
        <v>267</v>
      </c>
      <c r="F277" s="4" t="s">
        <v>100</v>
      </c>
      <c r="G277" s="29">
        <v>66452430</v>
      </c>
      <c r="H277" s="29">
        <f>G277</f>
        <v>66452430</v>
      </c>
      <c r="I277" s="29">
        <v>66452430</v>
      </c>
      <c r="J277" s="29">
        <f>I277</f>
        <v>66452430</v>
      </c>
    </row>
    <row r="278" spans="1:10" ht="31.5">
      <c r="A278" s="13" t="s">
        <v>243</v>
      </c>
      <c r="B278" s="5" t="s">
        <v>285</v>
      </c>
      <c r="C278" s="5" t="s">
        <v>60</v>
      </c>
      <c r="D278" s="5"/>
      <c r="E278" s="5"/>
      <c r="F278" s="5"/>
      <c r="G278" s="28">
        <f>G279</f>
        <v>1120000</v>
      </c>
      <c r="H278" s="28"/>
      <c r="I278" s="28">
        <f>I279</f>
        <v>5369000</v>
      </c>
      <c r="J278" s="28"/>
    </row>
    <row r="279" spans="1:10" ht="47.25">
      <c r="A279" s="1" t="s">
        <v>244</v>
      </c>
      <c r="B279" s="2" t="s">
        <v>285</v>
      </c>
      <c r="C279" s="2" t="s">
        <v>60</v>
      </c>
      <c r="D279" s="2" t="s">
        <v>61</v>
      </c>
      <c r="E279" s="2"/>
      <c r="F279" s="2"/>
      <c r="G279" s="33">
        <f>G280</f>
        <v>1120000</v>
      </c>
      <c r="H279" s="33"/>
      <c r="I279" s="33">
        <f>I280</f>
        <v>5369000</v>
      </c>
      <c r="J279" s="33"/>
    </row>
    <row r="280" spans="1:10" ht="63">
      <c r="A280" s="3" t="s">
        <v>217</v>
      </c>
      <c r="B280" s="4" t="s">
        <v>285</v>
      </c>
      <c r="C280" s="4" t="s">
        <v>60</v>
      </c>
      <c r="D280" s="4" t="s">
        <v>61</v>
      </c>
      <c r="E280" s="4" t="s">
        <v>218</v>
      </c>
      <c r="F280" s="4"/>
      <c r="G280" s="29">
        <f>G281</f>
        <v>1120000</v>
      </c>
      <c r="H280" s="29"/>
      <c r="I280" s="29">
        <f>I281</f>
        <v>5369000</v>
      </c>
      <c r="J280" s="29"/>
    </row>
    <row r="281" spans="1:10" ht="47.25">
      <c r="A281" s="3" t="s">
        <v>137</v>
      </c>
      <c r="B281" s="4" t="s">
        <v>285</v>
      </c>
      <c r="C281" s="4" t="s">
        <v>60</v>
      </c>
      <c r="D281" s="4" t="s">
        <v>61</v>
      </c>
      <c r="E281" s="4" t="s">
        <v>219</v>
      </c>
      <c r="F281" s="4"/>
      <c r="G281" s="29">
        <f>G282</f>
        <v>1120000</v>
      </c>
      <c r="H281" s="29"/>
      <c r="I281" s="29">
        <f>I282</f>
        <v>5369000</v>
      </c>
      <c r="J281" s="29"/>
    </row>
    <row r="282" spans="1:10" ht="63">
      <c r="A282" s="3" t="s">
        <v>111</v>
      </c>
      <c r="B282" s="4" t="s">
        <v>285</v>
      </c>
      <c r="C282" s="4" t="s">
        <v>60</v>
      </c>
      <c r="D282" s="4" t="s">
        <v>61</v>
      </c>
      <c r="E282" s="4" t="s">
        <v>219</v>
      </c>
      <c r="F282" s="4" t="s">
        <v>237</v>
      </c>
      <c r="G282" s="29">
        <f>5520000-4400000</f>
        <v>1120000</v>
      </c>
      <c r="H282" s="29"/>
      <c r="I282" s="29">
        <f>20969000+4400000-20000000</f>
        <v>5369000</v>
      </c>
      <c r="J282" s="29"/>
    </row>
    <row r="283" spans="1:10" ht="15.75">
      <c r="A283" s="13" t="s">
        <v>70</v>
      </c>
      <c r="B283" s="5" t="s">
        <v>285</v>
      </c>
      <c r="C283" s="5" t="s">
        <v>62</v>
      </c>
      <c r="D283" s="5"/>
      <c r="E283" s="5"/>
      <c r="F283" s="5"/>
      <c r="G283" s="28">
        <f>G284+G291</f>
        <v>160958985.71</v>
      </c>
      <c r="H283" s="28">
        <f aca="true" t="shared" si="5" ref="G283:J289">H284</f>
        <v>48714400</v>
      </c>
      <c r="I283" s="28">
        <f>I284+I291</f>
        <v>0</v>
      </c>
      <c r="J283" s="28">
        <f t="shared" si="5"/>
        <v>0</v>
      </c>
    </row>
    <row r="284" spans="1:10" ht="31.5">
      <c r="A284" s="1" t="s">
        <v>71</v>
      </c>
      <c r="B284" s="2" t="s">
        <v>285</v>
      </c>
      <c r="C284" s="2" t="s">
        <v>62</v>
      </c>
      <c r="D284" s="2" t="s">
        <v>59</v>
      </c>
      <c r="E284" s="2"/>
      <c r="F284" s="4"/>
      <c r="G284" s="33">
        <f t="shared" si="5"/>
        <v>160958985.71</v>
      </c>
      <c r="H284" s="33">
        <f t="shared" si="5"/>
        <v>48714400</v>
      </c>
      <c r="I284" s="33">
        <f t="shared" si="5"/>
        <v>0</v>
      </c>
      <c r="J284" s="33">
        <f t="shared" si="5"/>
        <v>0</v>
      </c>
    </row>
    <row r="285" spans="1:10" ht="63">
      <c r="A285" s="3" t="s">
        <v>142</v>
      </c>
      <c r="B285" s="4" t="s">
        <v>285</v>
      </c>
      <c r="C285" s="4" t="s">
        <v>62</v>
      </c>
      <c r="D285" s="4" t="s">
        <v>59</v>
      </c>
      <c r="E285" s="4" t="s">
        <v>143</v>
      </c>
      <c r="F285" s="4"/>
      <c r="G285" s="29">
        <f t="shared" si="5"/>
        <v>160958985.71</v>
      </c>
      <c r="H285" s="29">
        <f t="shared" si="5"/>
        <v>48714400</v>
      </c>
      <c r="I285" s="29">
        <f t="shared" si="5"/>
        <v>0</v>
      </c>
      <c r="J285" s="29">
        <f t="shared" si="5"/>
        <v>0</v>
      </c>
    </row>
    <row r="286" spans="1:10" ht="63">
      <c r="A286" s="3" t="s">
        <v>275</v>
      </c>
      <c r="B286" s="4" t="s">
        <v>285</v>
      </c>
      <c r="C286" s="4" t="s">
        <v>62</v>
      </c>
      <c r="D286" s="4" t="s">
        <v>59</v>
      </c>
      <c r="E286" s="4" t="s">
        <v>276</v>
      </c>
      <c r="F286" s="4"/>
      <c r="G286" s="29">
        <f>G289+G287</f>
        <v>160958985.71</v>
      </c>
      <c r="H286" s="29">
        <f>H289</f>
        <v>48714400</v>
      </c>
      <c r="I286" s="29">
        <f>I289+I287</f>
        <v>0</v>
      </c>
      <c r="J286" s="29">
        <f>J289</f>
        <v>0</v>
      </c>
    </row>
    <row r="287" spans="1:10" ht="78.75">
      <c r="A287" s="3" t="s">
        <v>28</v>
      </c>
      <c r="B287" s="4" t="s">
        <v>285</v>
      </c>
      <c r="C287" s="4" t="s">
        <v>62</v>
      </c>
      <c r="D287" s="4" t="s">
        <v>59</v>
      </c>
      <c r="E287" s="4" t="s">
        <v>29</v>
      </c>
      <c r="F287" s="4"/>
      <c r="G287" s="29">
        <f>G288</f>
        <v>112244585.71000001</v>
      </c>
      <c r="H287" s="29"/>
      <c r="I287" s="29">
        <f>I288</f>
        <v>0</v>
      </c>
      <c r="J287" s="29"/>
    </row>
    <row r="288" spans="1:16" ht="78.75">
      <c r="A288" s="3" t="s">
        <v>268</v>
      </c>
      <c r="B288" s="4" t="s">
        <v>285</v>
      </c>
      <c r="C288" s="4" t="s">
        <v>62</v>
      </c>
      <c r="D288" s="4" t="s">
        <v>59</v>
      </c>
      <c r="E288" s="4" t="s">
        <v>29</v>
      </c>
      <c r="F288" s="4" t="s">
        <v>100</v>
      </c>
      <c r="G288" s="29">
        <f>128876300-36614132-2537663.72+22520081.43</f>
        <v>112244585.71000001</v>
      </c>
      <c r="H288" s="29"/>
      <c r="I288" s="29">
        <v>0</v>
      </c>
      <c r="J288" s="29"/>
      <c r="L288" s="26"/>
      <c r="P288" s="26"/>
    </row>
    <row r="289" spans="1:10" ht="101.25" customHeight="1">
      <c r="A289" s="3" t="s">
        <v>277</v>
      </c>
      <c r="B289" s="4" t="s">
        <v>285</v>
      </c>
      <c r="C289" s="4" t="s">
        <v>62</v>
      </c>
      <c r="D289" s="4" t="s">
        <v>59</v>
      </c>
      <c r="E289" s="4" t="s">
        <v>278</v>
      </c>
      <c r="F289" s="4"/>
      <c r="G289" s="29">
        <f t="shared" si="5"/>
        <v>48714400</v>
      </c>
      <c r="H289" s="29">
        <f t="shared" si="5"/>
        <v>48714400</v>
      </c>
      <c r="I289" s="29">
        <f t="shared" si="5"/>
        <v>0</v>
      </c>
      <c r="J289" s="29">
        <f t="shared" si="5"/>
        <v>0</v>
      </c>
    </row>
    <row r="290" spans="1:10" ht="78.75">
      <c r="A290" s="3" t="s">
        <v>268</v>
      </c>
      <c r="B290" s="4" t="s">
        <v>285</v>
      </c>
      <c r="C290" s="4" t="s">
        <v>62</v>
      </c>
      <c r="D290" s="4" t="s">
        <v>59</v>
      </c>
      <c r="E290" s="4" t="s">
        <v>278</v>
      </c>
      <c r="F290" s="4" t="s">
        <v>100</v>
      </c>
      <c r="G290" s="29">
        <f>101701900-52987500</f>
        <v>48714400</v>
      </c>
      <c r="H290" s="29">
        <f>G290</f>
        <v>48714400</v>
      </c>
      <c r="I290" s="29">
        <v>0</v>
      </c>
      <c r="J290" s="29">
        <f>I290</f>
        <v>0</v>
      </c>
    </row>
    <row r="291" spans="1:10" ht="15.75">
      <c r="A291" s="13" t="s">
        <v>72</v>
      </c>
      <c r="B291" s="5" t="s">
        <v>285</v>
      </c>
      <c r="C291" s="5" t="s">
        <v>62</v>
      </c>
      <c r="D291" s="5" t="s">
        <v>64</v>
      </c>
      <c r="E291" s="23"/>
      <c r="F291" s="23"/>
      <c r="G291" s="28">
        <f>G292</f>
        <v>0</v>
      </c>
      <c r="H291" s="28"/>
      <c r="I291" s="28">
        <f>I292</f>
        <v>0</v>
      </c>
      <c r="J291" s="28"/>
    </row>
    <row r="292" spans="1:10" ht="63">
      <c r="A292" s="3" t="s">
        <v>142</v>
      </c>
      <c r="B292" s="4" t="s">
        <v>285</v>
      </c>
      <c r="C292" s="4" t="s">
        <v>62</v>
      </c>
      <c r="D292" s="4" t="s">
        <v>64</v>
      </c>
      <c r="E292" s="4" t="s">
        <v>143</v>
      </c>
      <c r="F292" s="4"/>
      <c r="G292" s="29">
        <f>G293</f>
        <v>0</v>
      </c>
      <c r="H292" s="33"/>
      <c r="I292" s="29">
        <f>I293</f>
        <v>0</v>
      </c>
      <c r="J292" s="33"/>
    </row>
    <row r="293" spans="1:10" ht="63">
      <c r="A293" s="3" t="s">
        <v>275</v>
      </c>
      <c r="B293" s="4" t="s">
        <v>285</v>
      </c>
      <c r="C293" s="4" t="s">
        <v>62</v>
      </c>
      <c r="D293" s="4" t="s">
        <v>64</v>
      </c>
      <c r="E293" s="4" t="s">
        <v>276</v>
      </c>
      <c r="F293" s="4"/>
      <c r="G293" s="29">
        <f>G294</f>
        <v>0</v>
      </c>
      <c r="H293" s="29"/>
      <c r="I293" s="29">
        <f>I294</f>
        <v>0</v>
      </c>
      <c r="J293" s="29"/>
    </row>
    <row r="294" spans="1:10" ht="78.75">
      <c r="A294" s="3" t="s">
        <v>28</v>
      </c>
      <c r="B294" s="4" t="s">
        <v>285</v>
      </c>
      <c r="C294" s="4" t="s">
        <v>62</v>
      </c>
      <c r="D294" s="4" t="s">
        <v>64</v>
      </c>
      <c r="E294" s="4" t="s">
        <v>29</v>
      </c>
      <c r="F294" s="4"/>
      <c r="G294" s="29">
        <f>G295</f>
        <v>0</v>
      </c>
      <c r="H294" s="29"/>
      <c r="I294" s="29">
        <f>I295</f>
        <v>0</v>
      </c>
      <c r="J294" s="29"/>
    </row>
    <row r="295" spans="1:16" ht="78.75">
      <c r="A295" s="3" t="s">
        <v>268</v>
      </c>
      <c r="B295" s="4" t="s">
        <v>285</v>
      </c>
      <c r="C295" s="4" t="s">
        <v>62</v>
      </c>
      <c r="D295" s="4" t="s">
        <v>64</v>
      </c>
      <c r="E295" s="4" t="s">
        <v>29</v>
      </c>
      <c r="F295" s="4" t="s">
        <v>100</v>
      </c>
      <c r="G295" s="29">
        <f>12135468+36614132+2537663.72-51287263.72</f>
        <v>0</v>
      </c>
      <c r="H295" s="29"/>
      <c r="I295" s="29">
        <v>0</v>
      </c>
      <c r="J295" s="29"/>
      <c r="L295" s="26"/>
      <c r="P295" s="26"/>
    </row>
    <row r="296" spans="1:10" ht="15.75">
      <c r="A296" s="13" t="s">
        <v>73</v>
      </c>
      <c r="B296" s="5" t="s">
        <v>285</v>
      </c>
      <c r="C296" s="5" t="s">
        <v>67</v>
      </c>
      <c r="D296" s="5"/>
      <c r="E296" s="5"/>
      <c r="F296" s="5"/>
      <c r="G296" s="28">
        <f aca="true" t="shared" si="6" ref="G296:J300">G297</f>
        <v>16245570</v>
      </c>
      <c r="H296" s="28">
        <f t="shared" si="6"/>
        <v>16245570</v>
      </c>
      <c r="I296" s="28">
        <f t="shared" si="6"/>
        <v>16245570</v>
      </c>
      <c r="J296" s="28">
        <f t="shared" si="6"/>
        <v>16245570</v>
      </c>
    </row>
    <row r="297" spans="1:10" ht="47.25">
      <c r="A297" s="1" t="s">
        <v>94</v>
      </c>
      <c r="B297" s="2" t="s">
        <v>285</v>
      </c>
      <c r="C297" s="2" t="s">
        <v>67</v>
      </c>
      <c r="D297" s="2" t="s">
        <v>60</v>
      </c>
      <c r="E297" s="2"/>
      <c r="F297" s="2"/>
      <c r="G297" s="33">
        <f t="shared" si="6"/>
        <v>16245570</v>
      </c>
      <c r="H297" s="33">
        <f t="shared" si="6"/>
        <v>16245570</v>
      </c>
      <c r="I297" s="33">
        <f t="shared" si="6"/>
        <v>16245570</v>
      </c>
      <c r="J297" s="33">
        <f t="shared" si="6"/>
        <v>16245570</v>
      </c>
    </row>
    <row r="298" spans="1:10" ht="92.25" customHeight="1">
      <c r="A298" s="27" t="s">
        <v>119</v>
      </c>
      <c r="B298" s="4" t="s">
        <v>285</v>
      </c>
      <c r="C298" s="4" t="s">
        <v>67</v>
      </c>
      <c r="D298" s="4" t="s">
        <v>60</v>
      </c>
      <c r="E298" s="4" t="s">
        <v>120</v>
      </c>
      <c r="F298" s="4"/>
      <c r="G298" s="29">
        <f t="shared" si="6"/>
        <v>16245570</v>
      </c>
      <c r="H298" s="29">
        <f t="shared" si="6"/>
        <v>16245570</v>
      </c>
      <c r="I298" s="29">
        <f t="shared" si="6"/>
        <v>16245570</v>
      </c>
      <c r="J298" s="29">
        <f t="shared" si="6"/>
        <v>16245570</v>
      </c>
    </row>
    <row r="299" spans="1:10" ht="129" customHeight="1">
      <c r="A299" s="3" t="s">
        <v>264</v>
      </c>
      <c r="B299" s="4" t="s">
        <v>285</v>
      </c>
      <c r="C299" s="4" t="s">
        <v>67</v>
      </c>
      <c r="D299" s="4" t="s">
        <v>60</v>
      </c>
      <c r="E299" s="4" t="s">
        <v>265</v>
      </c>
      <c r="F299" s="4"/>
      <c r="G299" s="29">
        <f t="shared" si="6"/>
        <v>16245570</v>
      </c>
      <c r="H299" s="29">
        <f t="shared" si="6"/>
        <v>16245570</v>
      </c>
      <c r="I299" s="29">
        <f t="shared" si="6"/>
        <v>16245570</v>
      </c>
      <c r="J299" s="29">
        <f t="shared" si="6"/>
        <v>16245570</v>
      </c>
    </row>
    <row r="300" spans="1:10" ht="78.75">
      <c r="A300" s="3" t="s">
        <v>266</v>
      </c>
      <c r="B300" s="4" t="s">
        <v>285</v>
      </c>
      <c r="C300" s="4" t="s">
        <v>67</v>
      </c>
      <c r="D300" s="4" t="s">
        <v>60</v>
      </c>
      <c r="E300" s="4" t="s">
        <v>267</v>
      </c>
      <c r="F300" s="4"/>
      <c r="G300" s="29">
        <f t="shared" si="6"/>
        <v>16245570</v>
      </c>
      <c r="H300" s="29">
        <f t="shared" si="6"/>
        <v>16245570</v>
      </c>
      <c r="I300" s="29">
        <f t="shared" si="6"/>
        <v>16245570</v>
      </c>
      <c r="J300" s="29">
        <f t="shared" si="6"/>
        <v>16245570</v>
      </c>
    </row>
    <row r="301" spans="1:10" ht="47.25">
      <c r="A301" s="57" t="s">
        <v>45</v>
      </c>
      <c r="B301" s="4" t="s">
        <v>285</v>
      </c>
      <c r="C301" s="4" t="s">
        <v>67</v>
      </c>
      <c r="D301" s="4" t="s">
        <v>60</v>
      </c>
      <c r="E301" s="4" t="s">
        <v>267</v>
      </c>
      <c r="F301" s="4" t="s">
        <v>46</v>
      </c>
      <c r="G301" s="29">
        <v>16245570</v>
      </c>
      <c r="H301" s="29">
        <f>G301</f>
        <v>16245570</v>
      </c>
      <c r="I301" s="29">
        <v>16245570</v>
      </c>
      <c r="J301" s="29">
        <f>I301</f>
        <v>16245570</v>
      </c>
    </row>
    <row r="302" spans="1:10" ht="31.5">
      <c r="A302" s="39" t="s">
        <v>388</v>
      </c>
      <c r="B302" s="5" t="s">
        <v>285</v>
      </c>
      <c r="C302" s="5" t="s">
        <v>391</v>
      </c>
      <c r="D302" s="5" t="s">
        <v>89</v>
      </c>
      <c r="E302" s="23"/>
      <c r="F302" s="23"/>
      <c r="G302" s="28">
        <f>G303</f>
        <v>0</v>
      </c>
      <c r="H302" s="28"/>
      <c r="I302" s="28">
        <f>I303</f>
        <v>0</v>
      </c>
      <c r="J302" s="28"/>
    </row>
    <row r="303" spans="1:10" ht="15.75">
      <c r="A303" s="50" t="s">
        <v>225</v>
      </c>
      <c r="B303" s="2" t="s">
        <v>285</v>
      </c>
      <c r="C303" s="2" t="s">
        <v>391</v>
      </c>
      <c r="D303" s="2" t="s">
        <v>59</v>
      </c>
      <c r="E303" s="4"/>
      <c r="F303" s="4"/>
      <c r="G303" s="33">
        <f>G304</f>
        <v>0</v>
      </c>
      <c r="H303" s="33"/>
      <c r="I303" s="33">
        <f>I304</f>
        <v>0</v>
      </c>
      <c r="J303" s="33"/>
    </row>
    <row r="304" spans="1:10" ht="94.5">
      <c r="A304" s="27" t="s">
        <v>155</v>
      </c>
      <c r="B304" s="4" t="s">
        <v>285</v>
      </c>
      <c r="C304" s="4" t="s">
        <v>391</v>
      </c>
      <c r="D304" s="4" t="s">
        <v>59</v>
      </c>
      <c r="E304" s="4" t="s">
        <v>156</v>
      </c>
      <c r="F304" s="38"/>
      <c r="G304" s="29">
        <f>G305</f>
        <v>0</v>
      </c>
      <c r="H304" s="29"/>
      <c r="I304" s="29">
        <f>I305</f>
        <v>0</v>
      </c>
      <c r="J304" s="29"/>
    </row>
    <row r="305" spans="1:10" ht="47.25">
      <c r="A305" s="27" t="s">
        <v>157</v>
      </c>
      <c r="B305" s="4" t="s">
        <v>285</v>
      </c>
      <c r="C305" s="4" t="s">
        <v>391</v>
      </c>
      <c r="D305" s="4" t="s">
        <v>59</v>
      </c>
      <c r="E305" s="4" t="s">
        <v>158</v>
      </c>
      <c r="F305" s="38"/>
      <c r="G305" s="29">
        <f>G306</f>
        <v>0</v>
      </c>
      <c r="H305" s="29"/>
      <c r="I305" s="29">
        <f>I306</f>
        <v>0</v>
      </c>
      <c r="J305" s="29"/>
    </row>
    <row r="306" spans="1:10" ht="47.25">
      <c r="A306" s="27" t="s">
        <v>137</v>
      </c>
      <c r="B306" s="4" t="s">
        <v>285</v>
      </c>
      <c r="C306" s="4" t="s">
        <v>391</v>
      </c>
      <c r="D306" s="4" t="s">
        <v>59</v>
      </c>
      <c r="E306" s="4" t="s">
        <v>370</v>
      </c>
      <c r="F306" s="38"/>
      <c r="G306" s="29">
        <f>G307</f>
        <v>0</v>
      </c>
      <c r="H306" s="29"/>
      <c r="I306" s="29">
        <f>I307</f>
        <v>0</v>
      </c>
      <c r="J306" s="29"/>
    </row>
    <row r="307" spans="1:10" ht="63">
      <c r="A307" s="3" t="s">
        <v>111</v>
      </c>
      <c r="B307" s="4" t="s">
        <v>285</v>
      </c>
      <c r="C307" s="4" t="s">
        <v>391</v>
      </c>
      <c r="D307" s="4" t="s">
        <v>59</v>
      </c>
      <c r="E307" s="4" t="s">
        <v>370</v>
      </c>
      <c r="F307" s="4" t="s">
        <v>237</v>
      </c>
      <c r="G307" s="29">
        <v>0</v>
      </c>
      <c r="H307" s="29"/>
      <c r="I307" s="29">
        <v>0</v>
      </c>
      <c r="J307" s="29"/>
    </row>
    <row r="308" spans="1:10" ht="78">
      <c r="A308" s="34" t="s">
        <v>51</v>
      </c>
      <c r="B308" s="24" t="s">
        <v>287</v>
      </c>
      <c r="C308" s="24"/>
      <c r="D308" s="24"/>
      <c r="E308" s="5"/>
      <c r="F308" s="5"/>
      <c r="G308" s="28">
        <f>G309+G323+G317</f>
        <v>21930274</v>
      </c>
      <c r="H308" s="28"/>
      <c r="I308" s="28">
        <f>I309+I323+I317</f>
        <v>12629027</v>
      </c>
      <c r="J308" s="28"/>
    </row>
    <row r="309" spans="1:10" ht="31.5">
      <c r="A309" s="1" t="s">
        <v>78</v>
      </c>
      <c r="B309" s="2" t="s">
        <v>287</v>
      </c>
      <c r="C309" s="2" t="s">
        <v>59</v>
      </c>
      <c r="D309" s="2"/>
      <c r="E309" s="2"/>
      <c r="F309" s="2"/>
      <c r="G309" s="33">
        <f>G310</f>
        <v>10286434</v>
      </c>
      <c r="H309" s="33"/>
      <c r="I309" s="33">
        <f>I310</f>
        <v>10286434</v>
      </c>
      <c r="J309" s="33"/>
    </row>
    <row r="310" spans="1:10" ht="126">
      <c r="A310" s="1" t="s">
        <v>229</v>
      </c>
      <c r="B310" s="2" t="s">
        <v>287</v>
      </c>
      <c r="C310" s="2" t="s">
        <v>59</v>
      </c>
      <c r="D310" s="2" t="s">
        <v>69</v>
      </c>
      <c r="E310" s="2"/>
      <c r="F310" s="2"/>
      <c r="G310" s="33">
        <f>G311</f>
        <v>10286434</v>
      </c>
      <c r="H310" s="33"/>
      <c r="I310" s="33">
        <f>I311</f>
        <v>10286434</v>
      </c>
      <c r="J310" s="33"/>
    </row>
    <row r="311" spans="1:10" ht="126">
      <c r="A311" s="57" t="s">
        <v>223</v>
      </c>
      <c r="B311" s="4" t="s">
        <v>287</v>
      </c>
      <c r="C311" s="4" t="s">
        <v>59</v>
      </c>
      <c r="D311" s="4" t="s">
        <v>69</v>
      </c>
      <c r="E311" s="4" t="s">
        <v>224</v>
      </c>
      <c r="F311" s="4"/>
      <c r="G311" s="29">
        <f>G312</f>
        <v>10286434</v>
      </c>
      <c r="H311" s="29"/>
      <c r="I311" s="29">
        <f>I312</f>
        <v>10286434</v>
      </c>
      <c r="J311" s="29"/>
    </row>
    <row r="312" spans="1:10" ht="47.25">
      <c r="A312" s="57" t="s">
        <v>323</v>
      </c>
      <c r="B312" s="4" t="s">
        <v>287</v>
      </c>
      <c r="C312" s="4" t="s">
        <v>59</v>
      </c>
      <c r="D312" s="4" t="s">
        <v>69</v>
      </c>
      <c r="E312" s="4" t="s">
        <v>324</v>
      </c>
      <c r="F312" s="4"/>
      <c r="G312" s="29">
        <f>G313+G315</f>
        <v>10286434</v>
      </c>
      <c r="H312" s="29"/>
      <c r="I312" s="29">
        <f>I313+I315</f>
        <v>10286434</v>
      </c>
      <c r="J312" s="29"/>
    </row>
    <row r="313" spans="1:10" ht="47.25">
      <c r="A313" s="57" t="s">
        <v>110</v>
      </c>
      <c r="B313" s="4" t="s">
        <v>287</v>
      </c>
      <c r="C313" s="4" t="s">
        <v>59</v>
      </c>
      <c r="D313" s="4" t="s">
        <v>69</v>
      </c>
      <c r="E313" s="4" t="s">
        <v>325</v>
      </c>
      <c r="F313" s="4"/>
      <c r="G313" s="29">
        <f>G314</f>
        <v>9854445</v>
      </c>
      <c r="H313" s="29"/>
      <c r="I313" s="29">
        <f>I314</f>
        <v>9854445</v>
      </c>
      <c r="J313" s="29"/>
    </row>
    <row r="314" spans="1:10" ht="141.75">
      <c r="A314" s="3" t="s">
        <v>108</v>
      </c>
      <c r="B314" s="4" t="s">
        <v>287</v>
      </c>
      <c r="C314" s="4" t="s">
        <v>59</v>
      </c>
      <c r="D314" s="4" t="s">
        <v>69</v>
      </c>
      <c r="E314" s="4" t="s">
        <v>325</v>
      </c>
      <c r="F314" s="4" t="s">
        <v>236</v>
      </c>
      <c r="G314" s="29">
        <v>9854445</v>
      </c>
      <c r="H314" s="29"/>
      <c r="I314" s="29">
        <v>9854445</v>
      </c>
      <c r="J314" s="29"/>
    </row>
    <row r="315" spans="1:10" ht="47.25">
      <c r="A315" s="3" t="s">
        <v>126</v>
      </c>
      <c r="B315" s="4" t="s">
        <v>287</v>
      </c>
      <c r="C315" s="4" t="s">
        <v>59</v>
      </c>
      <c r="D315" s="4" t="s">
        <v>69</v>
      </c>
      <c r="E315" s="4" t="s">
        <v>326</v>
      </c>
      <c r="F315" s="4"/>
      <c r="G315" s="29">
        <f>G316</f>
        <v>431989</v>
      </c>
      <c r="H315" s="29"/>
      <c r="I315" s="29">
        <f>I316</f>
        <v>431989</v>
      </c>
      <c r="J315" s="29"/>
    </row>
    <row r="316" spans="1:10" ht="63">
      <c r="A316" s="3" t="s">
        <v>111</v>
      </c>
      <c r="B316" s="4" t="s">
        <v>287</v>
      </c>
      <c r="C316" s="4" t="s">
        <v>59</v>
      </c>
      <c r="D316" s="4" t="s">
        <v>69</v>
      </c>
      <c r="E316" s="4" t="s">
        <v>326</v>
      </c>
      <c r="F316" s="4" t="s">
        <v>237</v>
      </c>
      <c r="G316" s="29">
        <v>431989</v>
      </c>
      <c r="H316" s="29"/>
      <c r="I316" s="29">
        <v>431989</v>
      </c>
      <c r="J316" s="29"/>
    </row>
    <row r="317" spans="1:10" ht="31.5">
      <c r="A317" s="1" t="s">
        <v>80</v>
      </c>
      <c r="B317" s="2" t="s">
        <v>287</v>
      </c>
      <c r="C317" s="2" t="s">
        <v>69</v>
      </c>
      <c r="D317" s="2"/>
      <c r="E317" s="2"/>
      <c r="F317" s="2"/>
      <c r="G317" s="33">
        <f>G318</f>
        <v>396150</v>
      </c>
      <c r="H317" s="29"/>
      <c r="I317" s="33">
        <f>I318</f>
        <v>376343</v>
      </c>
      <c r="J317" s="29"/>
    </row>
    <row r="318" spans="1:10" ht="15.75">
      <c r="A318" s="3" t="s">
        <v>227</v>
      </c>
      <c r="B318" s="4" t="s">
        <v>287</v>
      </c>
      <c r="C318" s="4" t="s">
        <v>69</v>
      </c>
      <c r="D318" s="4" t="s">
        <v>67</v>
      </c>
      <c r="E318" s="4"/>
      <c r="F318" s="4"/>
      <c r="G318" s="29">
        <f>G319</f>
        <v>396150</v>
      </c>
      <c r="H318" s="29"/>
      <c r="I318" s="29">
        <f>I319</f>
        <v>376343</v>
      </c>
      <c r="J318" s="29"/>
    </row>
    <row r="319" spans="1:10" ht="63">
      <c r="A319" s="3" t="s">
        <v>113</v>
      </c>
      <c r="B319" s="4" t="s">
        <v>287</v>
      </c>
      <c r="C319" s="4" t="s">
        <v>69</v>
      </c>
      <c r="D319" s="4" t="s">
        <v>67</v>
      </c>
      <c r="E319" s="4" t="s">
        <v>114</v>
      </c>
      <c r="F319" s="4"/>
      <c r="G319" s="29">
        <f>G320</f>
        <v>396150</v>
      </c>
      <c r="H319" s="29"/>
      <c r="I319" s="29">
        <f>I320</f>
        <v>376343</v>
      </c>
      <c r="J319" s="29"/>
    </row>
    <row r="320" spans="1:10" ht="78.75">
      <c r="A320" s="3" t="s">
        <v>115</v>
      </c>
      <c r="B320" s="4" t="s">
        <v>287</v>
      </c>
      <c r="C320" s="4" t="s">
        <v>69</v>
      </c>
      <c r="D320" s="4" t="s">
        <v>67</v>
      </c>
      <c r="E320" s="4" t="s">
        <v>116</v>
      </c>
      <c r="F320" s="4"/>
      <c r="G320" s="29">
        <f>G321</f>
        <v>396150</v>
      </c>
      <c r="H320" s="29"/>
      <c r="I320" s="29">
        <f>I321</f>
        <v>376343</v>
      </c>
      <c r="J320" s="29"/>
    </row>
    <row r="321" spans="1:10" ht="47.25">
      <c r="A321" s="3" t="s">
        <v>117</v>
      </c>
      <c r="B321" s="4" t="s">
        <v>287</v>
      </c>
      <c r="C321" s="4" t="s">
        <v>69</v>
      </c>
      <c r="D321" s="4" t="s">
        <v>67</v>
      </c>
      <c r="E321" s="4" t="s">
        <v>118</v>
      </c>
      <c r="F321" s="4"/>
      <c r="G321" s="29">
        <f>G322</f>
        <v>396150</v>
      </c>
      <c r="H321" s="29"/>
      <c r="I321" s="29">
        <f>I322</f>
        <v>376343</v>
      </c>
      <c r="J321" s="29"/>
    </row>
    <row r="322" spans="1:10" ht="63">
      <c r="A322" s="3" t="s">
        <v>111</v>
      </c>
      <c r="B322" s="4" t="s">
        <v>287</v>
      </c>
      <c r="C322" s="4" t="s">
        <v>69</v>
      </c>
      <c r="D322" s="4" t="s">
        <v>67</v>
      </c>
      <c r="E322" s="4" t="s">
        <v>118</v>
      </c>
      <c r="F322" s="4" t="s">
        <v>237</v>
      </c>
      <c r="G322" s="29">
        <v>396150</v>
      </c>
      <c r="H322" s="29"/>
      <c r="I322" s="29">
        <v>376343</v>
      </c>
      <c r="J322" s="29"/>
    </row>
    <row r="323" spans="1:10" ht="47.25">
      <c r="A323" s="60" t="s">
        <v>390</v>
      </c>
      <c r="B323" s="2" t="s">
        <v>287</v>
      </c>
      <c r="C323" s="2" t="s">
        <v>234</v>
      </c>
      <c r="D323" s="2"/>
      <c r="E323" s="2"/>
      <c r="F323" s="2"/>
      <c r="G323" s="33">
        <f>G324</f>
        <v>11247690</v>
      </c>
      <c r="H323" s="33"/>
      <c r="I323" s="33">
        <f>I324</f>
        <v>1966250</v>
      </c>
      <c r="J323" s="33"/>
    </row>
    <row r="324" spans="1:10" ht="63">
      <c r="A324" s="60" t="s">
        <v>327</v>
      </c>
      <c r="B324" s="2" t="s">
        <v>287</v>
      </c>
      <c r="C324" s="2" t="s">
        <v>234</v>
      </c>
      <c r="D324" s="2" t="s">
        <v>59</v>
      </c>
      <c r="E324" s="4"/>
      <c r="F324" s="4"/>
      <c r="G324" s="33">
        <f>G325</f>
        <v>11247690</v>
      </c>
      <c r="H324" s="33"/>
      <c r="I324" s="33">
        <f>I325</f>
        <v>1966250</v>
      </c>
      <c r="J324" s="33"/>
    </row>
    <row r="325" spans="1:10" ht="131.25" customHeight="1">
      <c r="A325" s="57" t="s">
        <v>223</v>
      </c>
      <c r="B325" s="4" t="s">
        <v>287</v>
      </c>
      <c r="C325" s="4" t="s">
        <v>234</v>
      </c>
      <c r="D325" s="4" t="s">
        <v>59</v>
      </c>
      <c r="E325" s="4" t="s">
        <v>224</v>
      </c>
      <c r="F325" s="4"/>
      <c r="G325" s="29">
        <f>G326</f>
        <v>11247690</v>
      </c>
      <c r="H325" s="29"/>
      <c r="I325" s="29">
        <f>I326</f>
        <v>1966250</v>
      </c>
      <c r="J325" s="29"/>
    </row>
    <row r="326" spans="1:10" ht="47.25">
      <c r="A326" s="57" t="s">
        <v>328</v>
      </c>
      <c r="B326" s="4" t="s">
        <v>287</v>
      </c>
      <c r="C326" s="4" t="s">
        <v>234</v>
      </c>
      <c r="D326" s="4" t="s">
        <v>59</v>
      </c>
      <c r="E326" s="4" t="s">
        <v>329</v>
      </c>
      <c r="F326" s="4"/>
      <c r="G326" s="29">
        <f>G327</f>
        <v>11247690</v>
      </c>
      <c r="H326" s="29"/>
      <c r="I326" s="29">
        <f>I327</f>
        <v>1966250</v>
      </c>
      <c r="J326" s="29"/>
    </row>
    <row r="327" spans="1:10" ht="31.5">
      <c r="A327" s="57" t="s">
        <v>330</v>
      </c>
      <c r="B327" s="4" t="s">
        <v>287</v>
      </c>
      <c r="C327" s="4" t="s">
        <v>234</v>
      </c>
      <c r="D327" s="4" t="s">
        <v>59</v>
      </c>
      <c r="E327" s="4" t="s">
        <v>331</v>
      </c>
      <c r="F327" s="4"/>
      <c r="G327" s="29">
        <f>G328</f>
        <v>11247690</v>
      </c>
      <c r="H327" s="29"/>
      <c r="I327" s="29">
        <f>I328</f>
        <v>1966250</v>
      </c>
      <c r="J327" s="29"/>
    </row>
    <row r="328" spans="1:12" ht="47.25">
      <c r="A328" s="57" t="s">
        <v>101</v>
      </c>
      <c r="B328" s="4" t="s">
        <v>287</v>
      </c>
      <c r="C328" s="4" t="s">
        <v>234</v>
      </c>
      <c r="D328" s="4" t="s">
        <v>59</v>
      </c>
      <c r="E328" s="4" t="s">
        <v>331</v>
      </c>
      <c r="F328" s="4" t="s">
        <v>239</v>
      </c>
      <c r="G328" s="29">
        <f>115440+393250+10000000-2261000+3000000</f>
        <v>11247690</v>
      </c>
      <c r="H328" s="29"/>
      <c r="I328" s="29">
        <f>1966250+13000000-13000000</f>
        <v>1966250</v>
      </c>
      <c r="J328" s="29"/>
      <c r="L328" s="26"/>
    </row>
    <row r="329" spans="1:10" ht="78">
      <c r="A329" s="34" t="s">
        <v>288</v>
      </c>
      <c r="B329" s="11" t="s">
        <v>289</v>
      </c>
      <c r="C329" s="5"/>
      <c r="D329" s="5"/>
      <c r="E329" s="5"/>
      <c r="F329" s="5"/>
      <c r="G329" s="28">
        <f>G351+G421+G330+G344+G338</f>
        <v>1241740579</v>
      </c>
      <c r="H329" s="28">
        <f>H351+H421+H330+H344+H338</f>
        <v>674614612</v>
      </c>
      <c r="I329" s="28">
        <f>I351+I421+I330+I344+I338</f>
        <v>1308257279</v>
      </c>
      <c r="J329" s="28">
        <f>J351+J421+J330+J344+J338</f>
        <v>715649430</v>
      </c>
    </row>
    <row r="330" spans="1:10" ht="31.5">
      <c r="A330" s="1" t="s">
        <v>78</v>
      </c>
      <c r="B330" s="2" t="s">
        <v>289</v>
      </c>
      <c r="C330" s="2" t="s">
        <v>59</v>
      </c>
      <c r="D330" s="9"/>
      <c r="E330" s="2"/>
      <c r="F330" s="2"/>
      <c r="G330" s="33">
        <f>G331</f>
        <v>12382844</v>
      </c>
      <c r="H330" s="33"/>
      <c r="I330" s="33">
        <f>I331</f>
        <v>12382844</v>
      </c>
      <c r="J330" s="33"/>
    </row>
    <row r="331" spans="1:10" ht="126">
      <c r="A331" s="1" t="s">
        <v>229</v>
      </c>
      <c r="B331" s="2" t="s">
        <v>289</v>
      </c>
      <c r="C331" s="2" t="s">
        <v>59</v>
      </c>
      <c r="D331" s="2" t="s">
        <v>69</v>
      </c>
      <c r="E331" s="2"/>
      <c r="F331" s="2"/>
      <c r="G331" s="33">
        <f>G332</f>
        <v>12382844</v>
      </c>
      <c r="H331" s="33"/>
      <c r="I331" s="33">
        <f>I332</f>
        <v>12382844</v>
      </c>
      <c r="J331" s="33"/>
    </row>
    <row r="332" spans="1:10" ht="63">
      <c r="A332" s="3" t="s">
        <v>142</v>
      </c>
      <c r="B332" s="4" t="s">
        <v>289</v>
      </c>
      <c r="C332" s="4" t="s">
        <v>59</v>
      </c>
      <c r="D332" s="4" t="s">
        <v>69</v>
      </c>
      <c r="E332" s="4" t="s">
        <v>143</v>
      </c>
      <c r="F332" s="2"/>
      <c r="G332" s="29">
        <f>G333</f>
        <v>12382844</v>
      </c>
      <c r="H332" s="33"/>
      <c r="I332" s="29">
        <f>I333</f>
        <v>12382844</v>
      </c>
      <c r="J332" s="33"/>
    </row>
    <row r="333" spans="1:10" ht="78.75">
      <c r="A333" s="21" t="s">
        <v>172</v>
      </c>
      <c r="B333" s="4" t="s">
        <v>289</v>
      </c>
      <c r="C333" s="4" t="s">
        <v>59</v>
      </c>
      <c r="D333" s="4" t="s">
        <v>69</v>
      </c>
      <c r="E333" s="4" t="s">
        <v>173</v>
      </c>
      <c r="F333" s="4"/>
      <c r="G333" s="29">
        <f>G334+G336</f>
        <v>12382844</v>
      </c>
      <c r="H333" s="33"/>
      <c r="I333" s="29">
        <f>I334+I336</f>
        <v>12382844</v>
      </c>
      <c r="J333" s="33"/>
    </row>
    <row r="334" spans="1:10" ht="47.25">
      <c r="A334" s="27" t="s">
        <v>110</v>
      </c>
      <c r="B334" s="4" t="s">
        <v>289</v>
      </c>
      <c r="C334" s="4" t="s">
        <v>59</v>
      </c>
      <c r="D334" s="4" t="s">
        <v>69</v>
      </c>
      <c r="E334" s="4" t="s">
        <v>16</v>
      </c>
      <c r="F334" s="4"/>
      <c r="G334" s="29">
        <f>G335</f>
        <v>12186244</v>
      </c>
      <c r="H334" s="33"/>
      <c r="I334" s="29">
        <f>I335</f>
        <v>12186244</v>
      </c>
      <c r="J334" s="33"/>
    </row>
    <row r="335" spans="1:10" ht="141.75">
      <c r="A335" s="3" t="s">
        <v>108</v>
      </c>
      <c r="B335" s="4" t="s">
        <v>289</v>
      </c>
      <c r="C335" s="4" t="s">
        <v>59</v>
      </c>
      <c r="D335" s="4" t="s">
        <v>69</v>
      </c>
      <c r="E335" s="4" t="s">
        <v>16</v>
      </c>
      <c r="F335" s="4" t="s">
        <v>236</v>
      </c>
      <c r="G335" s="29">
        <v>12186244</v>
      </c>
      <c r="H335" s="33"/>
      <c r="I335" s="29">
        <v>12186244</v>
      </c>
      <c r="J335" s="33"/>
    </row>
    <row r="336" spans="1:10" ht="47.25">
      <c r="A336" s="3" t="s">
        <v>126</v>
      </c>
      <c r="B336" s="4" t="s">
        <v>289</v>
      </c>
      <c r="C336" s="4" t="s">
        <v>59</v>
      </c>
      <c r="D336" s="4" t="s">
        <v>69</v>
      </c>
      <c r="E336" s="4" t="s">
        <v>17</v>
      </c>
      <c r="F336" s="4"/>
      <c r="G336" s="29">
        <f>G337</f>
        <v>196600</v>
      </c>
      <c r="H336" s="33"/>
      <c r="I336" s="29">
        <f>I337</f>
        <v>196600</v>
      </c>
      <c r="J336" s="33"/>
    </row>
    <row r="337" spans="1:10" ht="63">
      <c r="A337" s="3" t="s">
        <v>111</v>
      </c>
      <c r="B337" s="4" t="s">
        <v>289</v>
      </c>
      <c r="C337" s="4" t="s">
        <v>59</v>
      </c>
      <c r="D337" s="4" t="s">
        <v>69</v>
      </c>
      <c r="E337" s="4" t="s">
        <v>17</v>
      </c>
      <c r="F337" s="4" t="s">
        <v>237</v>
      </c>
      <c r="G337" s="29">
        <v>196600</v>
      </c>
      <c r="H337" s="33"/>
      <c r="I337" s="29">
        <v>196600</v>
      </c>
      <c r="J337" s="33"/>
    </row>
    <row r="338" spans="1:10" ht="82.5" customHeight="1">
      <c r="A338" s="10" t="s">
        <v>79</v>
      </c>
      <c r="B338" s="5" t="s">
        <v>289</v>
      </c>
      <c r="C338" s="5" t="s">
        <v>66</v>
      </c>
      <c r="D338" s="5"/>
      <c r="E338" s="5"/>
      <c r="F338" s="5"/>
      <c r="G338" s="28">
        <f>G339</f>
        <v>808116</v>
      </c>
      <c r="H338" s="28"/>
      <c r="I338" s="28">
        <f>I339</f>
        <v>767710</v>
      </c>
      <c r="J338" s="28"/>
    </row>
    <row r="339" spans="1:10" s="16" customFormat="1" ht="63">
      <c r="A339" s="1" t="s">
        <v>93</v>
      </c>
      <c r="B339" s="2" t="s">
        <v>289</v>
      </c>
      <c r="C339" s="2" t="s">
        <v>66</v>
      </c>
      <c r="D339" s="2" t="s">
        <v>49</v>
      </c>
      <c r="E339" s="2"/>
      <c r="F339" s="2"/>
      <c r="G339" s="33">
        <f>G340</f>
        <v>808116</v>
      </c>
      <c r="H339" s="33"/>
      <c r="I339" s="33">
        <f>I340</f>
        <v>767710</v>
      </c>
      <c r="J339" s="33"/>
    </row>
    <row r="340" spans="1:10" ht="78.75">
      <c r="A340" s="3" t="s">
        <v>339</v>
      </c>
      <c r="B340" s="4" t="s">
        <v>289</v>
      </c>
      <c r="C340" s="4" t="s">
        <v>66</v>
      </c>
      <c r="D340" s="4" t="s">
        <v>49</v>
      </c>
      <c r="E340" s="4" t="s">
        <v>340</v>
      </c>
      <c r="F340" s="4"/>
      <c r="G340" s="29">
        <f>G341</f>
        <v>808116</v>
      </c>
      <c r="H340" s="33"/>
      <c r="I340" s="29">
        <f>I341</f>
        <v>767710</v>
      </c>
      <c r="J340" s="33"/>
    </row>
    <row r="341" spans="1:10" ht="78.75">
      <c r="A341" s="3" t="s">
        <v>341</v>
      </c>
      <c r="B341" s="4" t="s">
        <v>289</v>
      </c>
      <c r="C341" s="4" t="s">
        <v>66</v>
      </c>
      <c r="D341" s="4" t="s">
        <v>49</v>
      </c>
      <c r="E341" s="4" t="s">
        <v>342</v>
      </c>
      <c r="F341" s="4"/>
      <c r="G341" s="29">
        <f>G342</f>
        <v>808116</v>
      </c>
      <c r="H341" s="33"/>
      <c r="I341" s="29">
        <f>I342</f>
        <v>767710</v>
      </c>
      <c r="J341" s="33"/>
    </row>
    <row r="342" spans="1:10" ht="47.25">
      <c r="A342" s="3" t="s">
        <v>343</v>
      </c>
      <c r="B342" s="4" t="s">
        <v>289</v>
      </c>
      <c r="C342" s="4" t="s">
        <v>66</v>
      </c>
      <c r="D342" s="4" t="s">
        <v>49</v>
      </c>
      <c r="E342" s="4" t="s">
        <v>344</v>
      </c>
      <c r="F342" s="4"/>
      <c r="G342" s="29">
        <f>G343</f>
        <v>808116</v>
      </c>
      <c r="H342" s="33"/>
      <c r="I342" s="29">
        <f>I343</f>
        <v>767710</v>
      </c>
      <c r="J342" s="33"/>
    </row>
    <row r="343" spans="1:10" ht="78.75">
      <c r="A343" s="6" t="s">
        <v>141</v>
      </c>
      <c r="B343" s="7" t="s">
        <v>289</v>
      </c>
      <c r="C343" s="7" t="s">
        <v>66</v>
      </c>
      <c r="D343" s="7" t="s">
        <v>49</v>
      </c>
      <c r="E343" s="7" t="s">
        <v>344</v>
      </c>
      <c r="F343" s="7" t="s">
        <v>241</v>
      </c>
      <c r="G343" s="31">
        <v>808116</v>
      </c>
      <c r="H343" s="64"/>
      <c r="I343" s="31">
        <v>767710</v>
      </c>
      <c r="J343" s="64"/>
    </row>
    <row r="344" spans="1:10" ht="31.5">
      <c r="A344" s="13" t="s">
        <v>80</v>
      </c>
      <c r="B344" s="5" t="s">
        <v>289</v>
      </c>
      <c r="C344" s="5" t="s">
        <v>69</v>
      </c>
      <c r="D344" s="5"/>
      <c r="E344" s="5"/>
      <c r="F344" s="5"/>
      <c r="G344" s="28">
        <f>G345</f>
        <v>6855732</v>
      </c>
      <c r="H344" s="28"/>
      <c r="I344" s="28">
        <f>I345</f>
        <v>6523145</v>
      </c>
      <c r="J344" s="28"/>
    </row>
    <row r="345" spans="1:10" ht="15.75">
      <c r="A345" s="3" t="s">
        <v>227</v>
      </c>
      <c r="B345" s="4" t="s">
        <v>289</v>
      </c>
      <c r="C345" s="4" t="s">
        <v>69</v>
      </c>
      <c r="D345" s="4" t="s">
        <v>67</v>
      </c>
      <c r="E345" s="4"/>
      <c r="F345" s="4"/>
      <c r="G345" s="29">
        <f>G346</f>
        <v>6855732</v>
      </c>
      <c r="H345" s="33"/>
      <c r="I345" s="29">
        <f>I346</f>
        <v>6523145</v>
      </c>
      <c r="J345" s="33"/>
    </row>
    <row r="346" spans="1:10" ht="94.5">
      <c r="A346" s="3" t="s">
        <v>113</v>
      </c>
      <c r="B346" s="4" t="s">
        <v>289</v>
      </c>
      <c r="C346" s="4" t="s">
        <v>69</v>
      </c>
      <c r="D346" s="4" t="s">
        <v>67</v>
      </c>
      <c r="E346" s="4" t="s">
        <v>114</v>
      </c>
      <c r="F346" s="4"/>
      <c r="G346" s="29">
        <f>G347</f>
        <v>6855732</v>
      </c>
      <c r="H346" s="33"/>
      <c r="I346" s="29">
        <f>I347</f>
        <v>6523145</v>
      </c>
      <c r="J346" s="33"/>
    </row>
    <row r="347" spans="1:10" ht="78.75">
      <c r="A347" s="3" t="s">
        <v>115</v>
      </c>
      <c r="B347" s="4" t="s">
        <v>289</v>
      </c>
      <c r="C347" s="4" t="s">
        <v>69</v>
      </c>
      <c r="D347" s="4" t="s">
        <v>67</v>
      </c>
      <c r="E347" s="4" t="s">
        <v>116</v>
      </c>
      <c r="F347" s="4"/>
      <c r="G347" s="29">
        <f>G348</f>
        <v>6855732</v>
      </c>
      <c r="H347" s="33"/>
      <c r="I347" s="29">
        <f>I348</f>
        <v>6523145</v>
      </c>
      <c r="J347" s="33"/>
    </row>
    <row r="348" spans="1:10" ht="63">
      <c r="A348" s="3" t="s">
        <v>117</v>
      </c>
      <c r="B348" s="4" t="s">
        <v>289</v>
      </c>
      <c r="C348" s="4" t="s">
        <v>69</v>
      </c>
      <c r="D348" s="4" t="s">
        <v>67</v>
      </c>
      <c r="E348" s="4" t="s">
        <v>118</v>
      </c>
      <c r="F348" s="4"/>
      <c r="G348" s="29">
        <f>G349+G350</f>
        <v>6855732</v>
      </c>
      <c r="H348" s="33"/>
      <c r="I348" s="29">
        <f>I349+I350</f>
        <v>6523145</v>
      </c>
      <c r="J348" s="33"/>
    </row>
    <row r="349" spans="1:10" ht="47.25">
      <c r="A349" s="3" t="s">
        <v>111</v>
      </c>
      <c r="B349" s="4" t="s">
        <v>289</v>
      </c>
      <c r="C349" s="4" t="s">
        <v>69</v>
      </c>
      <c r="D349" s="4" t="s">
        <v>67</v>
      </c>
      <c r="E349" s="4" t="s">
        <v>118</v>
      </c>
      <c r="F349" s="4" t="s">
        <v>237</v>
      </c>
      <c r="G349" s="29">
        <v>517231</v>
      </c>
      <c r="H349" s="33"/>
      <c r="I349" s="29">
        <v>491369</v>
      </c>
      <c r="J349" s="33"/>
    </row>
    <row r="350" spans="1:10" ht="78.75">
      <c r="A350" s="3" t="s">
        <v>141</v>
      </c>
      <c r="B350" s="4" t="s">
        <v>289</v>
      </c>
      <c r="C350" s="4" t="s">
        <v>69</v>
      </c>
      <c r="D350" s="4" t="s">
        <v>67</v>
      </c>
      <c r="E350" s="4" t="s">
        <v>118</v>
      </c>
      <c r="F350" s="4" t="s">
        <v>241</v>
      </c>
      <c r="G350" s="29">
        <v>6338501</v>
      </c>
      <c r="H350" s="33"/>
      <c r="I350" s="29">
        <v>6031776</v>
      </c>
      <c r="J350" s="33"/>
    </row>
    <row r="351" spans="1:10" ht="18.75">
      <c r="A351" s="10" t="s">
        <v>70</v>
      </c>
      <c r="B351" s="11" t="s">
        <v>289</v>
      </c>
      <c r="C351" s="11" t="s">
        <v>62</v>
      </c>
      <c r="D351" s="23"/>
      <c r="E351" s="23"/>
      <c r="F351" s="23"/>
      <c r="G351" s="28">
        <f>G363+G377+G385+G352</f>
        <v>1170153997</v>
      </c>
      <c r="H351" s="28">
        <f>H363+H377+H385+H352</f>
        <v>623074722</v>
      </c>
      <c r="I351" s="28">
        <f>I363+I377+I385+I352</f>
        <v>1236145133</v>
      </c>
      <c r="J351" s="28">
        <f>J363+J377+J385+J352</f>
        <v>663210983</v>
      </c>
    </row>
    <row r="352" spans="1:10" ht="23.25" customHeight="1">
      <c r="A352" s="1" t="s">
        <v>71</v>
      </c>
      <c r="B352" s="2" t="s">
        <v>289</v>
      </c>
      <c r="C352" s="2" t="s">
        <v>62</v>
      </c>
      <c r="D352" s="2" t="s">
        <v>59</v>
      </c>
      <c r="E352" s="2"/>
      <c r="F352" s="4"/>
      <c r="G352" s="29">
        <f aca="true" t="shared" si="7" ref="G352:J353">G353</f>
        <v>469855551</v>
      </c>
      <c r="H352" s="29">
        <f t="shared" si="7"/>
        <v>286724005</v>
      </c>
      <c r="I352" s="29">
        <f t="shared" si="7"/>
        <v>483532542</v>
      </c>
      <c r="J352" s="29">
        <f t="shared" si="7"/>
        <v>297185123</v>
      </c>
    </row>
    <row r="353" spans="1:10" ht="73.5" customHeight="1">
      <c r="A353" s="3" t="s">
        <v>142</v>
      </c>
      <c r="B353" s="4" t="s">
        <v>289</v>
      </c>
      <c r="C353" s="4" t="s">
        <v>62</v>
      </c>
      <c r="D353" s="4" t="s">
        <v>59</v>
      </c>
      <c r="E353" s="4" t="s">
        <v>143</v>
      </c>
      <c r="F353" s="4"/>
      <c r="G353" s="29">
        <f t="shared" si="7"/>
        <v>469855551</v>
      </c>
      <c r="H353" s="29">
        <f t="shared" si="7"/>
        <v>286724005</v>
      </c>
      <c r="I353" s="29">
        <f t="shared" si="7"/>
        <v>483532542</v>
      </c>
      <c r="J353" s="29">
        <f t="shared" si="7"/>
        <v>297185123</v>
      </c>
    </row>
    <row r="354" spans="1:10" ht="47.25">
      <c r="A354" s="3" t="s">
        <v>164</v>
      </c>
      <c r="B354" s="4" t="s">
        <v>289</v>
      </c>
      <c r="C354" s="4" t="s">
        <v>62</v>
      </c>
      <c r="D354" s="4" t="s">
        <v>59</v>
      </c>
      <c r="E354" s="4" t="s">
        <v>165</v>
      </c>
      <c r="F354" s="4"/>
      <c r="G354" s="29">
        <f>G361+G357+G359+G355</f>
        <v>469855551</v>
      </c>
      <c r="H354" s="29">
        <f>H361+H357+H359+H355</f>
        <v>286724005</v>
      </c>
      <c r="I354" s="29">
        <f>I361+I357+I359+I355</f>
        <v>483532542</v>
      </c>
      <c r="J354" s="29">
        <f>J361+J357+J359+J355</f>
        <v>297185123</v>
      </c>
    </row>
    <row r="355" spans="1:10" ht="126">
      <c r="A355" s="3" t="s">
        <v>13</v>
      </c>
      <c r="B355" s="4" t="s">
        <v>289</v>
      </c>
      <c r="C355" s="4" t="s">
        <v>62</v>
      </c>
      <c r="D355" s="4" t="s">
        <v>59</v>
      </c>
      <c r="E355" s="4" t="s">
        <v>14</v>
      </c>
      <c r="F355" s="4"/>
      <c r="G355" s="29">
        <f>G356</f>
        <v>183131546</v>
      </c>
      <c r="H355" s="29"/>
      <c r="I355" s="29">
        <f>I356</f>
        <v>186347419</v>
      </c>
      <c r="J355" s="29"/>
    </row>
    <row r="356" spans="1:10" ht="78.75">
      <c r="A356" s="3" t="s">
        <v>141</v>
      </c>
      <c r="B356" s="4" t="s">
        <v>289</v>
      </c>
      <c r="C356" s="4" t="s">
        <v>62</v>
      </c>
      <c r="D356" s="4" t="s">
        <v>59</v>
      </c>
      <c r="E356" s="4" t="s">
        <v>14</v>
      </c>
      <c r="F356" s="4" t="s">
        <v>241</v>
      </c>
      <c r="G356" s="29">
        <f>183131546</f>
        <v>183131546</v>
      </c>
      <c r="H356" s="29"/>
      <c r="I356" s="29">
        <v>186347419</v>
      </c>
      <c r="J356" s="29"/>
    </row>
    <row r="357" spans="1:10" ht="173.25">
      <c r="A357" s="3" t="s">
        <v>279</v>
      </c>
      <c r="B357" s="4" t="s">
        <v>289</v>
      </c>
      <c r="C357" s="4" t="s">
        <v>62</v>
      </c>
      <c r="D357" s="4" t="s">
        <v>59</v>
      </c>
      <c r="E357" s="4" t="s">
        <v>409</v>
      </c>
      <c r="F357" s="4"/>
      <c r="G357" s="29">
        <f>G358</f>
        <v>924922</v>
      </c>
      <c r="H357" s="29">
        <f>H358</f>
        <v>924922</v>
      </c>
      <c r="I357" s="29">
        <f>I358</f>
        <v>961940</v>
      </c>
      <c r="J357" s="29">
        <f>J358</f>
        <v>961940</v>
      </c>
    </row>
    <row r="358" spans="1:10" ht="78.75">
      <c r="A358" s="3" t="s">
        <v>141</v>
      </c>
      <c r="B358" s="4" t="s">
        <v>289</v>
      </c>
      <c r="C358" s="4" t="s">
        <v>62</v>
      </c>
      <c r="D358" s="4" t="s">
        <v>59</v>
      </c>
      <c r="E358" s="4" t="s">
        <v>409</v>
      </c>
      <c r="F358" s="4" t="s">
        <v>241</v>
      </c>
      <c r="G358" s="29">
        <v>924922</v>
      </c>
      <c r="H358" s="29">
        <f>G358</f>
        <v>924922</v>
      </c>
      <c r="I358" s="29">
        <v>961940</v>
      </c>
      <c r="J358" s="29">
        <f>I358</f>
        <v>961940</v>
      </c>
    </row>
    <row r="359" spans="1:10" ht="157.5">
      <c r="A359" s="3" t="s">
        <v>104</v>
      </c>
      <c r="B359" s="4" t="s">
        <v>289</v>
      </c>
      <c r="C359" s="4" t="s">
        <v>62</v>
      </c>
      <c r="D359" s="4" t="s">
        <v>59</v>
      </c>
      <c r="E359" s="4" t="s">
        <v>415</v>
      </c>
      <c r="F359" s="4"/>
      <c r="G359" s="29">
        <f>G360</f>
        <v>4373283</v>
      </c>
      <c r="H359" s="29">
        <f>H360</f>
        <v>4373283</v>
      </c>
      <c r="I359" s="29">
        <f>I360</f>
        <v>4373283</v>
      </c>
      <c r="J359" s="29">
        <f>J360</f>
        <v>4373283</v>
      </c>
    </row>
    <row r="360" spans="1:10" ht="78.75">
      <c r="A360" s="3" t="s">
        <v>141</v>
      </c>
      <c r="B360" s="4" t="s">
        <v>289</v>
      </c>
      <c r="C360" s="4" t="s">
        <v>62</v>
      </c>
      <c r="D360" s="4" t="s">
        <v>59</v>
      </c>
      <c r="E360" s="4" t="s">
        <v>415</v>
      </c>
      <c r="F360" s="4" t="s">
        <v>241</v>
      </c>
      <c r="G360" s="29">
        <v>4373283</v>
      </c>
      <c r="H360" s="29">
        <f>G360</f>
        <v>4373283</v>
      </c>
      <c r="I360" s="29">
        <v>4373283</v>
      </c>
      <c r="J360" s="29">
        <f>I360</f>
        <v>4373283</v>
      </c>
    </row>
    <row r="361" spans="1:10" ht="126">
      <c r="A361" s="3" t="s">
        <v>166</v>
      </c>
      <c r="B361" s="4" t="s">
        <v>289</v>
      </c>
      <c r="C361" s="4" t="s">
        <v>62</v>
      </c>
      <c r="D361" s="4" t="s">
        <v>59</v>
      </c>
      <c r="E361" s="4" t="s">
        <v>167</v>
      </c>
      <c r="F361" s="4"/>
      <c r="G361" s="29">
        <f>G362</f>
        <v>281425800</v>
      </c>
      <c r="H361" s="29">
        <f>H362</f>
        <v>281425800</v>
      </c>
      <c r="I361" s="29">
        <f>I362</f>
        <v>291849900</v>
      </c>
      <c r="J361" s="29">
        <f>J362</f>
        <v>291849900</v>
      </c>
    </row>
    <row r="362" spans="1:10" ht="78.75">
      <c r="A362" s="3" t="s">
        <v>141</v>
      </c>
      <c r="B362" s="4" t="s">
        <v>289</v>
      </c>
      <c r="C362" s="4" t="s">
        <v>62</v>
      </c>
      <c r="D362" s="4" t="s">
        <v>59</v>
      </c>
      <c r="E362" s="4" t="s">
        <v>167</v>
      </c>
      <c r="F362" s="4" t="s">
        <v>241</v>
      </c>
      <c r="G362" s="29">
        <v>281425800</v>
      </c>
      <c r="H362" s="29">
        <f>G362</f>
        <v>281425800</v>
      </c>
      <c r="I362" s="29">
        <v>291849900</v>
      </c>
      <c r="J362" s="29">
        <f>I362</f>
        <v>291849900</v>
      </c>
    </row>
    <row r="363" spans="1:10" ht="15.75">
      <c r="A363" s="1" t="s">
        <v>72</v>
      </c>
      <c r="B363" s="2" t="s">
        <v>289</v>
      </c>
      <c r="C363" s="2" t="s">
        <v>62</v>
      </c>
      <c r="D363" s="2" t="s">
        <v>64</v>
      </c>
      <c r="E363" s="4"/>
      <c r="F363" s="4"/>
      <c r="G363" s="33">
        <f>G364+G374</f>
        <v>600659489</v>
      </c>
      <c r="H363" s="33">
        <f>H364</f>
        <v>316813517</v>
      </c>
      <c r="I363" s="33">
        <f>I364+I374</f>
        <v>637982360</v>
      </c>
      <c r="J363" s="33">
        <f>J364</f>
        <v>346345260</v>
      </c>
    </row>
    <row r="364" spans="1:10" ht="78.75">
      <c r="A364" s="3" t="s">
        <v>142</v>
      </c>
      <c r="B364" s="4" t="s">
        <v>289</v>
      </c>
      <c r="C364" s="4" t="s">
        <v>62</v>
      </c>
      <c r="D364" s="4" t="s">
        <v>64</v>
      </c>
      <c r="E364" s="4" t="s">
        <v>143</v>
      </c>
      <c r="F364" s="4"/>
      <c r="G364" s="29">
        <f>G365</f>
        <v>600659489</v>
      </c>
      <c r="H364" s="29">
        <f>H365</f>
        <v>316813517</v>
      </c>
      <c r="I364" s="29">
        <f>I365</f>
        <v>635432360</v>
      </c>
      <c r="J364" s="29">
        <f>J365</f>
        <v>346345260</v>
      </c>
    </row>
    <row r="365" spans="1:10" ht="110.25">
      <c r="A365" s="3" t="s">
        <v>161</v>
      </c>
      <c r="B365" s="4" t="s">
        <v>289</v>
      </c>
      <c r="C365" s="4" t="s">
        <v>62</v>
      </c>
      <c r="D365" s="4" t="s">
        <v>64</v>
      </c>
      <c r="E365" s="4" t="s">
        <v>162</v>
      </c>
      <c r="F365" s="4"/>
      <c r="G365" s="29">
        <f>G370+G368+G372+G366</f>
        <v>600659489</v>
      </c>
      <c r="H365" s="29">
        <f>H370+H368+H372+H366</f>
        <v>316813517</v>
      </c>
      <c r="I365" s="29">
        <f>I370+I368+I372+I366</f>
        <v>635432360</v>
      </c>
      <c r="J365" s="29">
        <f>J370+J368+J372+J366</f>
        <v>346345260</v>
      </c>
    </row>
    <row r="366" spans="1:10" ht="126">
      <c r="A366" s="3" t="s">
        <v>13</v>
      </c>
      <c r="B366" s="4" t="s">
        <v>289</v>
      </c>
      <c r="C366" s="4" t="s">
        <v>62</v>
      </c>
      <c r="D366" s="4" t="s">
        <v>64</v>
      </c>
      <c r="E366" s="4" t="s">
        <v>15</v>
      </c>
      <c r="F366" s="4"/>
      <c r="G366" s="29">
        <f>G367</f>
        <v>283845972</v>
      </c>
      <c r="H366" s="29"/>
      <c r="I366" s="29">
        <f>I367</f>
        <v>289087100</v>
      </c>
      <c r="J366" s="29"/>
    </row>
    <row r="367" spans="1:10" ht="78.75">
      <c r="A367" s="3" t="s">
        <v>141</v>
      </c>
      <c r="B367" s="4" t="s">
        <v>289</v>
      </c>
      <c r="C367" s="4" t="s">
        <v>62</v>
      </c>
      <c r="D367" s="4" t="s">
        <v>64</v>
      </c>
      <c r="E367" s="4" t="s">
        <v>15</v>
      </c>
      <c r="F367" s="4" t="s">
        <v>241</v>
      </c>
      <c r="G367" s="29">
        <f>283845972</f>
        <v>283845972</v>
      </c>
      <c r="H367" s="29"/>
      <c r="I367" s="29">
        <v>289087100</v>
      </c>
      <c r="J367" s="29"/>
    </row>
    <row r="368" spans="1:10" ht="173.25">
      <c r="A368" s="3" t="s">
        <v>279</v>
      </c>
      <c r="B368" s="4" t="s">
        <v>289</v>
      </c>
      <c r="C368" s="4" t="s">
        <v>62</v>
      </c>
      <c r="D368" s="4" t="s">
        <v>64</v>
      </c>
      <c r="E368" s="4" t="s">
        <v>410</v>
      </c>
      <c r="F368" s="4"/>
      <c r="G368" s="29">
        <f>G369</f>
        <v>232800</v>
      </c>
      <c r="H368" s="29">
        <f>H369</f>
        <v>232800</v>
      </c>
      <c r="I368" s="29">
        <f>I369</f>
        <v>242143</v>
      </c>
      <c r="J368" s="29">
        <f>J369</f>
        <v>242143</v>
      </c>
    </row>
    <row r="369" spans="1:10" ht="78.75">
      <c r="A369" s="3" t="s">
        <v>141</v>
      </c>
      <c r="B369" s="4" t="s">
        <v>289</v>
      </c>
      <c r="C369" s="4" t="s">
        <v>62</v>
      </c>
      <c r="D369" s="4" t="s">
        <v>64</v>
      </c>
      <c r="E369" s="4" t="s">
        <v>410</v>
      </c>
      <c r="F369" s="4" t="s">
        <v>241</v>
      </c>
      <c r="G369" s="29">
        <v>232800</v>
      </c>
      <c r="H369" s="29">
        <f>G369</f>
        <v>232800</v>
      </c>
      <c r="I369" s="29">
        <v>242143</v>
      </c>
      <c r="J369" s="29">
        <f>I369</f>
        <v>242143</v>
      </c>
    </row>
    <row r="370" spans="1:10" ht="123" customHeight="1">
      <c r="A370" s="3" t="s">
        <v>246</v>
      </c>
      <c r="B370" s="4" t="s">
        <v>289</v>
      </c>
      <c r="C370" s="4" t="s">
        <v>62</v>
      </c>
      <c r="D370" s="4" t="s">
        <v>64</v>
      </c>
      <c r="E370" s="4" t="s">
        <v>163</v>
      </c>
      <c r="F370" s="4"/>
      <c r="G370" s="29">
        <f>G371</f>
        <v>312124400</v>
      </c>
      <c r="H370" s="29">
        <f>H371</f>
        <v>312124400</v>
      </c>
      <c r="I370" s="29">
        <f>I371</f>
        <v>338092000</v>
      </c>
      <c r="J370" s="29">
        <f>J371</f>
        <v>338092000</v>
      </c>
    </row>
    <row r="371" spans="1:10" ht="78.75">
      <c r="A371" s="3" t="s">
        <v>141</v>
      </c>
      <c r="B371" s="4" t="s">
        <v>289</v>
      </c>
      <c r="C371" s="4" t="s">
        <v>62</v>
      </c>
      <c r="D371" s="4" t="s">
        <v>64</v>
      </c>
      <c r="E371" s="4" t="s">
        <v>163</v>
      </c>
      <c r="F371" s="4" t="s">
        <v>241</v>
      </c>
      <c r="G371" s="29">
        <v>312124400</v>
      </c>
      <c r="H371" s="29">
        <f>G371</f>
        <v>312124400</v>
      </c>
      <c r="I371" s="29">
        <v>338092000</v>
      </c>
      <c r="J371" s="29">
        <f>I371</f>
        <v>338092000</v>
      </c>
    </row>
    <row r="372" spans="1:10" ht="157.5">
      <c r="A372" s="3" t="s">
        <v>104</v>
      </c>
      <c r="B372" s="4" t="s">
        <v>289</v>
      </c>
      <c r="C372" s="4" t="s">
        <v>62</v>
      </c>
      <c r="D372" s="4" t="s">
        <v>64</v>
      </c>
      <c r="E372" s="4" t="s">
        <v>416</v>
      </c>
      <c r="F372" s="4"/>
      <c r="G372" s="29">
        <f>G373</f>
        <v>4456317</v>
      </c>
      <c r="H372" s="29">
        <f>H373</f>
        <v>4456317</v>
      </c>
      <c r="I372" s="29">
        <f>I373</f>
        <v>8011117</v>
      </c>
      <c r="J372" s="29">
        <f>J373</f>
        <v>8011117</v>
      </c>
    </row>
    <row r="373" spans="1:10" ht="78.75">
      <c r="A373" s="3" t="s">
        <v>141</v>
      </c>
      <c r="B373" s="4" t="s">
        <v>289</v>
      </c>
      <c r="C373" s="4" t="s">
        <v>62</v>
      </c>
      <c r="D373" s="4" t="s">
        <v>64</v>
      </c>
      <c r="E373" s="4" t="s">
        <v>416</v>
      </c>
      <c r="F373" s="4" t="s">
        <v>241</v>
      </c>
      <c r="G373" s="29">
        <v>4456317</v>
      </c>
      <c r="H373" s="29">
        <f>G373</f>
        <v>4456317</v>
      </c>
      <c r="I373" s="29">
        <v>8011117</v>
      </c>
      <c r="J373" s="29">
        <f>I373</f>
        <v>8011117</v>
      </c>
    </row>
    <row r="374" spans="1:10" ht="94.5">
      <c r="A374" s="3" t="s">
        <v>135</v>
      </c>
      <c r="B374" s="4" t="s">
        <v>289</v>
      </c>
      <c r="C374" s="4" t="s">
        <v>62</v>
      </c>
      <c r="D374" s="4" t="s">
        <v>64</v>
      </c>
      <c r="E374" s="4" t="s">
        <v>136</v>
      </c>
      <c r="F374" s="4"/>
      <c r="G374" s="29">
        <f>G375</f>
        <v>0</v>
      </c>
      <c r="H374" s="29"/>
      <c r="I374" s="29">
        <f>I375</f>
        <v>2550000</v>
      </c>
      <c r="J374" s="29"/>
    </row>
    <row r="375" spans="1:10" ht="63">
      <c r="A375" s="3" t="s">
        <v>34</v>
      </c>
      <c r="B375" s="4" t="s">
        <v>289</v>
      </c>
      <c r="C375" s="4" t="s">
        <v>62</v>
      </c>
      <c r="D375" s="4" t="s">
        <v>64</v>
      </c>
      <c r="E375" s="4" t="s">
        <v>332</v>
      </c>
      <c r="F375" s="4"/>
      <c r="G375" s="29">
        <f>G376</f>
        <v>0</v>
      </c>
      <c r="H375" s="29"/>
      <c r="I375" s="29">
        <f>I376</f>
        <v>2550000</v>
      </c>
      <c r="J375" s="29"/>
    </row>
    <row r="376" spans="1:10" ht="78.75">
      <c r="A376" s="3" t="s">
        <v>141</v>
      </c>
      <c r="B376" s="4" t="s">
        <v>289</v>
      </c>
      <c r="C376" s="4" t="s">
        <v>62</v>
      </c>
      <c r="D376" s="4" t="s">
        <v>64</v>
      </c>
      <c r="E376" s="4" t="s">
        <v>332</v>
      </c>
      <c r="F376" s="4" t="s">
        <v>241</v>
      </c>
      <c r="G376" s="29">
        <f>2450000-2450000</f>
        <v>0</v>
      </c>
      <c r="H376" s="29"/>
      <c r="I376" s="29">
        <f>100000+2450000</f>
        <v>2550000</v>
      </c>
      <c r="J376" s="29"/>
    </row>
    <row r="377" spans="1:10" ht="31.5">
      <c r="A377" s="13" t="s">
        <v>281</v>
      </c>
      <c r="B377" s="5" t="s">
        <v>289</v>
      </c>
      <c r="C377" s="5" t="s">
        <v>62</v>
      </c>
      <c r="D377" s="5" t="s">
        <v>62</v>
      </c>
      <c r="E377" s="23"/>
      <c r="F377" s="23"/>
      <c r="G377" s="28">
        <f aca="true" t="shared" si="8" ref="G377:J380">G378</f>
        <v>10623454</v>
      </c>
      <c r="H377" s="28">
        <f t="shared" si="8"/>
        <v>3214400</v>
      </c>
      <c r="I377" s="28">
        <f t="shared" si="8"/>
        <v>10475273</v>
      </c>
      <c r="J377" s="28">
        <f t="shared" si="8"/>
        <v>3214400</v>
      </c>
    </row>
    <row r="378" spans="1:10" ht="78.75">
      <c r="A378" s="3" t="s">
        <v>142</v>
      </c>
      <c r="B378" s="4" t="s">
        <v>289</v>
      </c>
      <c r="C378" s="4" t="s">
        <v>62</v>
      </c>
      <c r="D378" s="4" t="s">
        <v>62</v>
      </c>
      <c r="E378" s="4" t="s">
        <v>143</v>
      </c>
      <c r="F378" s="4"/>
      <c r="G378" s="29">
        <f>G379+G382</f>
        <v>10623454</v>
      </c>
      <c r="H378" s="29">
        <f t="shared" si="8"/>
        <v>3214400</v>
      </c>
      <c r="I378" s="29">
        <f>I379+I382</f>
        <v>10475273</v>
      </c>
      <c r="J378" s="29">
        <f t="shared" si="8"/>
        <v>3214400</v>
      </c>
    </row>
    <row r="379" spans="1:10" ht="38.25" customHeight="1">
      <c r="A379" s="3" t="s">
        <v>144</v>
      </c>
      <c r="B379" s="4" t="s">
        <v>289</v>
      </c>
      <c r="C379" s="4" t="s">
        <v>62</v>
      </c>
      <c r="D379" s="4" t="s">
        <v>62</v>
      </c>
      <c r="E379" s="4" t="s">
        <v>146</v>
      </c>
      <c r="F379" s="4"/>
      <c r="G379" s="29">
        <f t="shared" si="8"/>
        <v>3214400</v>
      </c>
      <c r="H379" s="29">
        <f t="shared" si="8"/>
        <v>3214400</v>
      </c>
      <c r="I379" s="29">
        <f t="shared" si="8"/>
        <v>3214400</v>
      </c>
      <c r="J379" s="29">
        <f t="shared" si="8"/>
        <v>3214400</v>
      </c>
    </row>
    <row r="380" spans="1:10" ht="126">
      <c r="A380" s="3" t="s">
        <v>44</v>
      </c>
      <c r="B380" s="4" t="s">
        <v>289</v>
      </c>
      <c r="C380" s="4" t="s">
        <v>62</v>
      </c>
      <c r="D380" s="4" t="s">
        <v>62</v>
      </c>
      <c r="E380" s="4" t="s">
        <v>147</v>
      </c>
      <c r="F380" s="4"/>
      <c r="G380" s="29">
        <f t="shared" si="8"/>
        <v>3214400</v>
      </c>
      <c r="H380" s="29">
        <f t="shared" si="8"/>
        <v>3214400</v>
      </c>
      <c r="I380" s="29">
        <f t="shared" si="8"/>
        <v>3214400</v>
      </c>
      <c r="J380" s="29">
        <f t="shared" si="8"/>
        <v>3214400</v>
      </c>
    </row>
    <row r="381" spans="1:10" ht="78.75">
      <c r="A381" s="3" t="s">
        <v>141</v>
      </c>
      <c r="B381" s="4" t="s">
        <v>289</v>
      </c>
      <c r="C381" s="4" t="s">
        <v>62</v>
      </c>
      <c r="D381" s="4" t="s">
        <v>62</v>
      </c>
      <c r="E381" s="4" t="s">
        <v>147</v>
      </c>
      <c r="F381" s="4" t="s">
        <v>241</v>
      </c>
      <c r="G381" s="29">
        <v>3214400</v>
      </c>
      <c r="H381" s="29">
        <f>G381</f>
        <v>3214400</v>
      </c>
      <c r="I381" s="29">
        <v>3214400</v>
      </c>
      <c r="J381" s="29">
        <f>I381</f>
        <v>3214400</v>
      </c>
    </row>
    <row r="382" spans="1:10" ht="78.75">
      <c r="A382" s="3" t="s">
        <v>25</v>
      </c>
      <c r="B382" s="4" t="s">
        <v>289</v>
      </c>
      <c r="C382" s="4" t="s">
        <v>62</v>
      </c>
      <c r="D382" s="4" t="s">
        <v>62</v>
      </c>
      <c r="E382" s="4" t="s">
        <v>26</v>
      </c>
      <c r="F382" s="4"/>
      <c r="G382" s="29">
        <f>G383</f>
        <v>7409054</v>
      </c>
      <c r="H382" s="29"/>
      <c r="I382" s="29">
        <f>I383</f>
        <v>7260873</v>
      </c>
      <c r="J382" s="29"/>
    </row>
    <row r="383" spans="1:10" ht="47.25">
      <c r="A383" s="3" t="s">
        <v>137</v>
      </c>
      <c r="B383" s="4" t="s">
        <v>289</v>
      </c>
      <c r="C383" s="4" t="s">
        <v>62</v>
      </c>
      <c r="D383" s="4" t="s">
        <v>62</v>
      </c>
      <c r="E383" s="4" t="s">
        <v>27</v>
      </c>
      <c r="F383" s="4"/>
      <c r="G383" s="29">
        <f>G384</f>
        <v>7409054</v>
      </c>
      <c r="H383" s="29"/>
      <c r="I383" s="29">
        <f>I384</f>
        <v>7260873</v>
      </c>
      <c r="J383" s="29"/>
    </row>
    <row r="384" spans="1:10" ht="78.75">
      <c r="A384" s="3" t="s">
        <v>141</v>
      </c>
      <c r="B384" s="4" t="s">
        <v>289</v>
      </c>
      <c r="C384" s="4" t="s">
        <v>62</v>
      </c>
      <c r="D384" s="4" t="s">
        <v>62</v>
      </c>
      <c r="E384" s="4" t="s">
        <v>27</v>
      </c>
      <c r="F384" s="4" t="s">
        <v>241</v>
      </c>
      <c r="G384" s="29">
        <v>7409054</v>
      </c>
      <c r="H384" s="29"/>
      <c r="I384" s="29">
        <v>7260873</v>
      </c>
      <c r="J384" s="29"/>
    </row>
    <row r="385" spans="1:10" ht="31.5">
      <c r="A385" s="13" t="s">
        <v>83</v>
      </c>
      <c r="B385" s="5" t="s">
        <v>289</v>
      </c>
      <c r="C385" s="5" t="s">
        <v>62</v>
      </c>
      <c r="D385" s="5" t="s">
        <v>65</v>
      </c>
      <c r="E385" s="23"/>
      <c r="F385" s="23"/>
      <c r="G385" s="28">
        <f>G386+G412+G408+G416</f>
        <v>89015503</v>
      </c>
      <c r="H385" s="28">
        <f>H386+H412</f>
        <v>16322800</v>
      </c>
      <c r="I385" s="28">
        <f>I386+I412+I408+I416</f>
        <v>104154958</v>
      </c>
      <c r="J385" s="28">
        <f>J386+J412</f>
        <v>16466200</v>
      </c>
    </row>
    <row r="386" spans="1:10" ht="69" customHeight="1">
      <c r="A386" s="3" t="s">
        <v>142</v>
      </c>
      <c r="B386" s="4" t="s">
        <v>289</v>
      </c>
      <c r="C386" s="4" t="s">
        <v>62</v>
      </c>
      <c r="D386" s="4" t="s">
        <v>65</v>
      </c>
      <c r="E386" s="4" t="s">
        <v>143</v>
      </c>
      <c r="F386" s="4"/>
      <c r="G386" s="29">
        <f>G396+G387+G390+G393+G403</f>
        <v>86763441</v>
      </c>
      <c r="H386" s="29">
        <f>H396+H387+H390+H393+H403</f>
        <v>16322800</v>
      </c>
      <c r="I386" s="29">
        <f>I396+I387+I390+I393+I403</f>
        <v>93287633</v>
      </c>
      <c r="J386" s="29">
        <f>J396+J387+J390+J393+J403</f>
        <v>16466200</v>
      </c>
    </row>
    <row r="387" spans="1:10" ht="119.25" customHeight="1">
      <c r="A387" s="3" t="s">
        <v>161</v>
      </c>
      <c r="B387" s="4" t="s">
        <v>289</v>
      </c>
      <c r="C387" s="4" t="s">
        <v>62</v>
      </c>
      <c r="D387" s="4" t="s">
        <v>65</v>
      </c>
      <c r="E387" s="4" t="s">
        <v>162</v>
      </c>
      <c r="F387" s="4"/>
      <c r="G387" s="29">
        <f>G388</f>
        <v>8256676</v>
      </c>
      <c r="H387" s="29"/>
      <c r="I387" s="29">
        <f>I388</f>
        <v>8497117</v>
      </c>
      <c r="J387" s="29"/>
    </row>
    <row r="388" spans="1:10" ht="130.5" customHeight="1">
      <c r="A388" s="3" t="s">
        <v>13</v>
      </c>
      <c r="B388" s="4" t="s">
        <v>289</v>
      </c>
      <c r="C388" s="4" t="s">
        <v>62</v>
      </c>
      <c r="D388" s="4" t="s">
        <v>65</v>
      </c>
      <c r="E388" s="4" t="s">
        <v>15</v>
      </c>
      <c r="F388" s="4"/>
      <c r="G388" s="29">
        <f>G389</f>
        <v>8256676</v>
      </c>
      <c r="H388" s="29"/>
      <c r="I388" s="29">
        <f>I389</f>
        <v>8497117</v>
      </c>
      <c r="J388" s="29"/>
    </row>
    <row r="389" spans="1:10" ht="84.75" customHeight="1">
      <c r="A389" s="3" t="s">
        <v>141</v>
      </c>
      <c r="B389" s="4" t="s">
        <v>289</v>
      </c>
      <c r="C389" s="4" t="s">
        <v>62</v>
      </c>
      <c r="D389" s="4" t="s">
        <v>65</v>
      </c>
      <c r="E389" s="4" t="s">
        <v>15</v>
      </c>
      <c r="F389" s="4" t="s">
        <v>241</v>
      </c>
      <c r="G389" s="29">
        <f>8256676</f>
        <v>8256676</v>
      </c>
      <c r="H389" s="29"/>
      <c r="I389" s="29">
        <v>8497117</v>
      </c>
      <c r="J389" s="29"/>
    </row>
    <row r="390" spans="1:10" ht="122.25" customHeight="1">
      <c r="A390" s="3" t="s">
        <v>18</v>
      </c>
      <c r="B390" s="4" t="s">
        <v>289</v>
      </c>
      <c r="C390" s="4" t="s">
        <v>62</v>
      </c>
      <c r="D390" s="4" t="s">
        <v>65</v>
      </c>
      <c r="E390" s="4" t="s">
        <v>19</v>
      </c>
      <c r="F390" s="4"/>
      <c r="G390" s="29">
        <f>G391</f>
        <v>24597885</v>
      </c>
      <c r="H390" s="29"/>
      <c r="I390" s="29">
        <f>I391</f>
        <v>25390023</v>
      </c>
      <c r="J390" s="29"/>
    </row>
    <row r="391" spans="1:10" ht="131.25" customHeight="1">
      <c r="A391" s="3" t="s">
        <v>13</v>
      </c>
      <c r="B391" s="4" t="s">
        <v>289</v>
      </c>
      <c r="C391" s="4" t="s">
        <v>62</v>
      </c>
      <c r="D391" s="4" t="s">
        <v>65</v>
      </c>
      <c r="E391" s="4" t="s">
        <v>20</v>
      </c>
      <c r="F391" s="4"/>
      <c r="G391" s="29">
        <f>G392</f>
        <v>24597885</v>
      </c>
      <c r="H391" s="29"/>
      <c r="I391" s="29">
        <f>I392</f>
        <v>25390023</v>
      </c>
      <c r="J391" s="29"/>
    </row>
    <row r="392" spans="1:10" ht="93.75" customHeight="1">
      <c r="A392" s="3" t="s">
        <v>141</v>
      </c>
      <c r="B392" s="4" t="s">
        <v>289</v>
      </c>
      <c r="C392" s="4" t="s">
        <v>62</v>
      </c>
      <c r="D392" s="4" t="s">
        <v>65</v>
      </c>
      <c r="E392" s="4" t="s">
        <v>20</v>
      </c>
      <c r="F392" s="4" t="s">
        <v>241</v>
      </c>
      <c r="G392" s="29">
        <f>24597885</f>
        <v>24597885</v>
      </c>
      <c r="H392" s="29"/>
      <c r="I392" s="29">
        <v>25390023</v>
      </c>
      <c r="J392" s="29"/>
    </row>
    <row r="393" spans="1:10" ht="101.25" customHeight="1">
      <c r="A393" s="3" t="s">
        <v>21</v>
      </c>
      <c r="B393" s="4" t="s">
        <v>289</v>
      </c>
      <c r="C393" s="4" t="s">
        <v>62</v>
      </c>
      <c r="D393" s="4" t="s">
        <v>65</v>
      </c>
      <c r="E393" s="4" t="s">
        <v>22</v>
      </c>
      <c r="F393" s="4"/>
      <c r="G393" s="29">
        <f>G394</f>
        <v>29376503</v>
      </c>
      <c r="H393" s="29"/>
      <c r="I393" s="29">
        <f>I394</f>
        <v>30394371</v>
      </c>
      <c r="J393" s="29"/>
    </row>
    <row r="394" spans="1:10" ht="93.75" customHeight="1">
      <c r="A394" s="3" t="s">
        <v>13</v>
      </c>
      <c r="B394" s="4" t="s">
        <v>289</v>
      </c>
      <c r="C394" s="4" t="s">
        <v>62</v>
      </c>
      <c r="D394" s="4" t="s">
        <v>65</v>
      </c>
      <c r="E394" s="4" t="s">
        <v>23</v>
      </c>
      <c r="F394" s="4"/>
      <c r="G394" s="29">
        <f>G395</f>
        <v>29376503</v>
      </c>
      <c r="H394" s="29"/>
      <c r="I394" s="29">
        <f>I395</f>
        <v>30394371</v>
      </c>
      <c r="J394" s="29"/>
    </row>
    <row r="395" spans="1:10" ht="93.75" customHeight="1">
      <c r="A395" s="3" t="s">
        <v>141</v>
      </c>
      <c r="B395" s="4" t="s">
        <v>289</v>
      </c>
      <c r="C395" s="4" t="s">
        <v>62</v>
      </c>
      <c r="D395" s="4" t="s">
        <v>65</v>
      </c>
      <c r="E395" s="4" t="s">
        <v>23</v>
      </c>
      <c r="F395" s="4" t="s">
        <v>241</v>
      </c>
      <c r="G395" s="29">
        <f>29376503</f>
        <v>29376503</v>
      </c>
      <c r="H395" s="29"/>
      <c r="I395" s="29">
        <v>30394371</v>
      </c>
      <c r="J395" s="29"/>
    </row>
    <row r="396" spans="1:10" ht="39" customHeight="1">
      <c r="A396" s="3" t="s">
        <v>144</v>
      </c>
      <c r="B396" s="4" t="s">
        <v>289</v>
      </c>
      <c r="C396" s="4" t="s">
        <v>62</v>
      </c>
      <c r="D396" s="4" t="s">
        <v>65</v>
      </c>
      <c r="E396" s="4" t="s">
        <v>146</v>
      </c>
      <c r="F396" s="4"/>
      <c r="G396" s="29">
        <f>G399+G401+G397</f>
        <v>24532377</v>
      </c>
      <c r="H396" s="29">
        <f>H399+H401</f>
        <v>16322800</v>
      </c>
      <c r="I396" s="29">
        <f>I399+I401+I397</f>
        <v>24823813</v>
      </c>
      <c r="J396" s="29">
        <f>J399+J401</f>
        <v>16466200</v>
      </c>
    </row>
    <row r="397" spans="1:10" ht="139.5" customHeight="1">
      <c r="A397" s="3" t="s">
        <v>13</v>
      </c>
      <c r="B397" s="4" t="s">
        <v>289</v>
      </c>
      <c r="C397" s="4" t="s">
        <v>62</v>
      </c>
      <c r="D397" s="4" t="s">
        <v>65</v>
      </c>
      <c r="E397" s="4" t="s">
        <v>24</v>
      </c>
      <c r="F397" s="4"/>
      <c r="G397" s="29">
        <f>G398</f>
        <v>8209577</v>
      </c>
      <c r="H397" s="29"/>
      <c r="I397" s="29">
        <f>I398</f>
        <v>8357613</v>
      </c>
      <c r="J397" s="29"/>
    </row>
    <row r="398" spans="1:10" ht="96.75" customHeight="1">
      <c r="A398" s="3" t="s">
        <v>141</v>
      </c>
      <c r="B398" s="4" t="s">
        <v>289</v>
      </c>
      <c r="C398" s="4" t="s">
        <v>62</v>
      </c>
      <c r="D398" s="4" t="s">
        <v>65</v>
      </c>
      <c r="E398" s="4" t="s">
        <v>24</v>
      </c>
      <c r="F398" s="4" t="s">
        <v>241</v>
      </c>
      <c r="G398" s="29">
        <f>8209577</f>
        <v>8209577</v>
      </c>
      <c r="H398" s="29"/>
      <c r="I398" s="29">
        <v>8357613</v>
      </c>
      <c r="J398" s="29"/>
    </row>
    <row r="399" spans="1:10" ht="182.25" customHeight="1">
      <c r="A399" s="3" t="s">
        <v>392</v>
      </c>
      <c r="B399" s="4" t="s">
        <v>289</v>
      </c>
      <c r="C399" s="4" t="s">
        <v>62</v>
      </c>
      <c r="D399" s="4" t="s">
        <v>65</v>
      </c>
      <c r="E399" s="4" t="s">
        <v>145</v>
      </c>
      <c r="F399" s="4"/>
      <c r="G399" s="29">
        <f>G400</f>
        <v>917100</v>
      </c>
      <c r="H399" s="29">
        <f>H400</f>
        <v>917100</v>
      </c>
      <c r="I399" s="29">
        <f>I400</f>
        <v>914800</v>
      </c>
      <c r="J399" s="29">
        <f>J400</f>
        <v>914800</v>
      </c>
    </row>
    <row r="400" spans="1:10" ht="78.75">
      <c r="A400" s="3" t="s">
        <v>141</v>
      </c>
      <c r="B400" s="4" t="s">
        <v>289</v>
      </c>
      <c r="C400" s="4" t="s">
        <v>62</v>
      </c>
      <c r="D400" s="4" t="s">
        <v>65</v>
      </c>
      <c r="E400" s="4" t="s">
        <v>145</v>
      </c>
      <c r="F400" s="4" t="s">
        <v>241</v>
      </c>
      <c r="G400" s="29">
        <v>917100</v>
      </c>
      <c r="H400" s="29">
        <f>G400</f>
        <v>917100</v>
      </c>
      <c r="I400" s="29">
        <v>914800</v>
      </c>
      <c r="J400" s="29">
        <f>I400</f>
        <v>914800</v>
      </c>
    </row>
    <row r="401" spans="1:10" ht="47.25">
      <c r="A401" s="3" t="s">
        <v>98</v>
      </c>
      <c r="B401" s="4" t="s">
        <v>289</v>
      </c>
      <c r="C401" s="4" t="s">
        <v>62</v>
      </c>
      <c r="D401" s="4" t="s">
        <v>65</v>
      </c>
      <c r="E401" s="4" t="s">
        <v>171</v>
      </c>
      <c r="F401" s="4"/>
      <c r="G401" s="29">
        <f>G402</f>
        <v>15405700</v>
      </c>
      <c r="H401" s="29">
        <f>H402</f>
        <v>15405700</v>
      </c>
      <c r="I401" s="29">
        <f>I402</f>
        <v>15551400</v>
      </c>
      <c r="J401" s="29">
        <f>J402</f>
        <v>15551400</v>
      </c>
    </row>
    <row r="402" spans="1:10" ht="78.75">
      <c r="A402" s="3" t="s">
        <v>141</v>
      </c>
      <c r="B402" s="4" t="s">
        <v>289</v>
      </c>
      <c r="C402" s="4" t="s">
        <v>62</v>
      </c>
      <c r="D402" s="4" t="s">
        <v>65</v>
      </c>
      <c r="E402" s="4" t="s">
        <v>171</v>
      </c>
      <c r="F402" s="4" t="s">
        <v>241</v>
      </c>
      <c r="G402" s="29">
        <v>15405700</v>
      </c>
      <c r="H402" s="29">
        <f>G402</f>
        <v>15405700</v>
      </c>
      <c r="I402" s="29">
        <v>15551400</v>
      </c>
      <c r="J402" s="29">
        <f>I402</f>
        <v>15551400</v>
      </c>
    </row>
    <row r="403" spans="1:10" ht="78.75">
      <c r="A403" s="3" t="s">
        <v>275</v>
      </c>
      <c r="B403" s="4" t="s">
        <v>289</v>
      </c>
      <c r="C403" s="4" t="s">
        <v>62</v>
      </c>
      <c r="D403" s="4" t="s">
        <v>65</v>
      </c>
      <c r="E403" s="4" t="s">
        <v>276</v>
      </c>
      <c r="F403" s="4"/>
      <c r="G403" s="29">
        <f>G404+G406</f>
        <v>0</v>
      </c>
      <c r="H403" s="29"/>
      <c r="I403" s="29">
        <f>I404+I406</f>
        <v>4182309</v>
      </c>
      <c r="J403" s="29"/>
    </row>
    <row r="404" spans="1:10" ht="63">
      <c r="A404" s="3" t="s">
        <v>34</v>
      </c>
      <c r="B404" s="4" t="s">
        <v>289</v>
      </c>
      <c r="C404" s="4" t="s">
        <v>62</v>
      </c>
      <c r="D404" s="4" t="s">
        <v>65</v>
      </c>
      <c r="E404" s="4" t="s">
        <v>399</v>
      </c>
      <c r="F404" s="4"/>
      <c r="G404" s="29">
        <f>G405</f>
        <v>0</v>
      </c>
      <c r="H404" s="29"/>
      <c r="I404" s="29">
        <f>I405</f>
        <v>1000000</v>
      </c>
      <c r="J404" s="29"/>
    </row>
    <row r="405" spans="1:10" ht="78.75">
      <c r="A405" s="3" t="s">
        <v>141</v>
      </c>
      <c r="B405" s="4" t="s">
        <v>289</v>
      </c>
      <c r="C405" s="4" t="s">
        <v>62</v>
      </c>
      <c r="D405" s="4" t="s">
        <v>65</v>
      </c>
      <c r="E405" s="4" t="s">
        <v>399</v>
      </c>
      <c r="F405" s="4" t="s">
        <v>241</v>
      </c>
      <c r="G405" s="29">
        <f>0</f>
        <v>0</v>
      </c>
      <c r="H405" s="29"/>
      <c r="I405" s="29">
        <v>1000000</v>
      </c>
      <c r="J405" s="29"/>
    </row>
    <row r="406" spans="1:10" ht="47.25">
      <c r="A406" s="3" t="s">
        <v>137</v>
      </c>
      <c r="B406" s="4" t="s">
        <v>289</v>
      </c>
      <c r="C406" s="4" t="s">
        <v>62</v>
      </c>
      <c r="D406" s="4" t="s">
        <v>65</v>
      </c>
      <c r="E406" s="4" t="s">
        <v>400</v>
      </c>
      <c r="F406" s="4"/>
      <c r="G406" s="29">
        <f>G407</f>
        <v>0</v>
      </c>
      <c r="H406" s="29"/>
      <c r="I406" s="29">
        <f>I407</f>
        <v>3182309</v>
      </c>
      <c r="J406" s="29"/>
    </row>
    <row r="407" spans="1:10" ht="78.75">
      <c r="A407" s="3" t="s">
        <v>141</v>
      </c>
      <c r="B407" s="4" t="s">
        <v>289</v>
      </c>
      <c r="C407" s="4" t="s">
        <v>62</v>
      </c>
      <c r="D407" s="4" t="s">
        <v>65</v>
      </c>
      <c r="E407" s="4" t="s">
        <v>400</v>
      </c>
      <c r="F407" s="4" t="s">
        <v>241</v>
      </c>
      <c r="G407" s="29">
        <v>0</v>
      </c>
      <c r="H407" s="29"/>
      <c r="I407" s="29">
        <v>3182309</v>
      </c>
      <c r="J407" s="29"/>
    </row>
    <row r="408" spans="1:10" ht="110.25">
      <c r="A408" s="3" t="s">
        <v>155</v>
      </c>
      <c r="B408" s="4" t="s">
        <v>289</v>
      </c>
      <c r="C408" s="4" t="s">
        <v>62</v>
      </c>
      <c r="D408" s="4" t="s">
        <v>65</v>
      </c>
      <c r="E408" s="4" t="s">
        <v>156</v>
      </c>
      <c r="F408" s="4"/>
      <c r="G408" s="29">
        <f>G409</f>
        <v>58662</v>
      </c>
      <c r="H408" s="29"/>
      <c r="I408" s="29">
        <f>I409</f>
        <v>0</v>
      </c>
      <c r="J408" s="29"/>
    </row>
    <row r="409" spans="1:10" ht="15.75">
      <c r="A409" s="57" t="s">
        <v>379</v>
      </c>
      <c r="B409" s="4" t="s">
        <v>289</v>
      </c>
      <c r="C409" s="4" t="s">
        <v>62</v>
      </c>
      <c r="D409" s="4" t="s">
        <v>65</v>
      </c>
      <c r="E409" s="4" t="s">
        <v>380</v>
      </c>
      <c r="F409" s="4"/>
      <c r="G409" s="29">
        <f>G410</f>
        <v>58662</v>
      </c>
      <c r="H409" s="29"/>
      <c r="I409" s="29">
        <f>I410</f>
        <v>0</v>
      </c>
      <c r="J409" s="29"/>
    </row>
    <row r="410" spans="1:10" ht="47.25">
      <c r="A410" s="3" t="s">
        <v>137</v>
      </c>
      <c r="B410" s="4" t="s">
        <v>289</v>
      </c>
      <c r="C410" s="4" t="s">
        <v>62</v>
      </c>
      <c r="D410" s="4" t="s">
        <v>65</v>
      </c>
      <c r="E410" s="4" t="s">
        <v>381</v>
      </c>
      <c r="F410" s="4"/>
      <c r="G410" s="29">
        <f>G411</f>
        <v>58662</v>
      </c>
      <c r="H410" s="29"/>
      <c r="I410" s="29">
        <f>I411</f>
        <v>0</v>
      </c>
      <c r="J410" s="29"/>
    </row>
    <row r="411" spans="1:10" ht="78.75">
      <c r="A411" s="3" t="s">
        <v>141</v>
      </c>
      <c r="B411" s="4" t="s">
        <v>289</v>
      </c>
      <c r="C411" s="4" t="s">
        <v>62</v>
      </c>
      <c r="D411" s="4" t="s">
        <v>65</v>
      </c>
      <c r="E411" s="4" t="s">
        <v>381</v>
      </c>
      <c r="F411" s="4" t="s">
        <v>241</v>
      </c>
      <c r="G411" s="29">
        <v>58662</v>
      </c>
      <c r="H411" s="29"/>
      <c r="I411" s="29">
        <v>0</v>
      </c>
      <c r="J411" s="29"/>
    </row>
    <row r="412" spans="1:10" ht="94.5">
      <c r="A412" s="3" t="s">
        <v>339</v>
      </c>
      <c r="B412" s="4" t="s">
        <v>289</v>
      </c>
      <c r="C412" s="4" t="s">
        <v>62</v>
      </c>
      <c r="D412" s="4" t="s">
        <v>65</v>
      </c>
      <c r="E412" s="4" t="s">
        <v>340</v>
      </c>
      <c r="F412" s="4"/>
      <c r="G412" s="29">
        <f>G413</f>
        <v>180200</v>
      </c>
      <c r="H412" s="29"/>
      <c r="I412" s="29">
        <f>I413</f>
        <v>180200</v>
      </c>
      <c r="J412" s="29"/>
    </row>
    <row r="413" spans="1:10" ht="110.25">
      <c r="A413" s="3" t="s">
        <v>345</v>
      </c>
      <c r="B413" s="4" t="s">
        <v>289</v>
      </c>
      <c r="C413" s="4" t="s">
        <v>62</v>
      </c>
      <c r="D413" s="4" t="s">
        <v>65</v>
      </c>
      <c r="E413" s="4" t="s">
        <v>346</v>
      </c>
      <c r="F413" s="4"/>
      <c r="G413" s="29">
        <f>G414</f>
        <v>180200</v>
      </c>
      <c r="H413" s="29"/>
      <c r="I413" s="29">
        <f>I414</f>
        <v>180200</v>
      </c>
      <c r="J413" s="29"/>
    </row>
    <row r="414" spans="1:10" ht="47.25">
      <c r="A414" s="3" t="s">
        <v>137</v>
      </c>
      <c r="B414" s="4" t="s">
        <v>289</v>
      </c>
      <c r="C414" s="4" t="s">
        <v>62</v>
      </c>
      <c r="D414" s="4" t="s">
        <v>65</v>
      </c>
      <c r="E414" s="4" t="s">
        <v>347</v>
      </c>
      <c r="F414" s="4"/>
      <c r="G414" s="29">
        <f>G415</f>
        <v>180200</v>
      </c>
      <c r="H414" s="29"/>
      <c r="I414" s="29">
        <f>I415</f>
        <v>180200</v>
      </c>
      <c r="J414" s="29"/>
    </row>
    <row r="415" spans="1:10" ht="78.75">
      <c r="A415" s="3" t="s">
        <v>141</v>
      </c>
      <c r="B415" s="4" t="s">
        <v>289</v>
      </c>
      <c r="C415" s="4" t="s">
        <v>62</v>
      </c>
      <c r="D415" s="4" t="s">
        <v>65</v>
      </c>
      <c r="E415" s="4" t="s">
        <v>347</v>
      </c>
      <c r="F415" s="4" t="s">
        <v>241</v>
      </c>
      <c r="G415" s="29">
        <v>180200</v>
      </c>
      <c r="H415" s="29"/>
      <c r="I415" s="29">
        <v>180200</v>
      </c>
      <c r="J415" s="29"/>
    </row>
    <row r="416" spans="1:10" ht="94.5">
      <c r="A416" s="3" t="s">
        <v>291</v>
      </c>
      <c r="B416" s="4" t="s">
        <v>289</v>
      </c>
      <c r="C416" s="4" t="s">
        <v>62</v>
      </c>
      <c r="D416" s="4" t="s">
        <v>65</v>
      </c>
      <c r="E416" s="4" t="s">
        <v>292</v>
      </c>
      <c r="F416" s="4"/>
      <c r="G416" s="29">
        <f>G417+G419</f>
        <v>2013200</v>
      </c>
      <c r="H416" s="29"/>
      <c r="I416" s="29">
        <f>I417+I419</f>
        <v>10687125</v>
      </c>
      <c r="J416" s="29"/>
    </row>
    <row r="417" spans="1:10" ht="63">
      <c r="A417" s="3" t="s">
        <v>34</v>
      </c>
      <c r="B417" s="4" t="s">
        <v>289</v>
      </c>
      <c r="C417" s="4" t="s">
        <v>62</v>
      </c>
      <c r="D417" s="4" t="s">
        <v>65</v>
      </c>
      <c r="E417" s="4" t="s">
        <v>293</v>
      </c>
      <c r="F417" s="4"/>
      <c r="G417" s="29">
        <f>G418</f>
        <v>784500</v>
      </c>
      <c r="H417" s="29"/>
      <c r="I417" s="29">
        <f>I418</f>
        <v>2946950</v>
      </c>
      <c r="J417" s="29"/>
    </row>
    <row r="418" spans="1:10" ht="78.75">
      <c r="A418" s="3" t="s">
        <v>141</v>
      </c>
      <c r="B418" s="4" t="s">
        <v>289</v>
      </c>
      <c r="C418" s="4" t="s">
        <v>62</v>
      </c>
      <c r="D418" s="4" t="s">
        <v>65</v>
      </c>
      <c r="E418" s="4" t="s">
        <v>293</v>
      </c>
      <c r="F418" s="4" t="s">
        <v>241</v>
      </c>
      <c r="G418" s="29">
        <f>2284500-1500000</f>
        <v>784500</v>
      </c>
      <c r="H418" s="29"/>
      <c r="I418" s="29">
        <f>1446950+1500000</f>
        <v>2946950</v>
      </c>
      <c r="J418" s="29"/>
    </row>
    <row r="419" spans="1:10" ht="47.25">
      <c r="A419" s="3" t="s">
        <v>137</v>
      </c>
      <c r="B419" s="4" t="s">
        <v>289</v>
      </c>
      <c r="C419" s="4" t="s">
        <v>62</v>
      </c>
      <c r="D419" s="4" t="s">
        <v>65</v>
      </c>
      <c r="E419" s="4" t="s">
        <v>294</v>
      </c>
      <c r="F419" s="4"/>
      <c r="G419" s="29">
        <f>G420</f>
        <v>1228700</v>
      </c>
      <c r="H419" s="29"/>
      <c r="I419" s="29">
        <f>I420</f>
        <v>7740175</v>
      </c>
      <c r="J419" s="29"/>
    </row>
    <row r="420" spans="1:10" ht="78.75">
      <c r="A420" s="3" t="s">
        <v>141</v>
      </c>
      <c r="B420" s="4" t="s">
        <v>289</v>
      </c>
      <c r="C420" s="4" t="s">
        <v>62</v>
      </c>
      <c r="D420" s="4" t="s">
        <v>65</v>
      </c>
      <c r="E420" s="4" t="s">
        <v>294</v>
      </c>
      <c r="F420" s="4" t="s">
        <v>241</v>
      </c>
      <c r="G420" s="29">
        <f>4228700-3000000</f>
        <v>1228700</v>
      </c>
      <c r="H420" s="29"/>
      <c r="I420" s="29">
        <f>4740175+3000000</f>
        <v>7740175</v>
      </c>
      <c r="J420" s="29"/>
    </row>
    <row r="421" spans="1:10" ht="15.75">
      <c r="A421" s="13" t="s">
        <v>73</v>
      </c>
      <c r="B421" s="5" t="s">
        <v>289</v>
      </c>
      <c r="C421" s="5" t="s">
        <v>67</v>
      </c>
      <c r="D421" s="5"/>
      <c r="E421" s="5"/>
      <c r="F421" s="5"/>
      <c r="G421" s="28">
        <f>G422+G443</f>
        <v>51539890</v>
      </c>
      <c r="H421" s="28">
        <f>H422+H443</f>
        <v>51539890</v>
      </c>
      <c r="I421" s="28">
        <f>I422+I443</f>
        <v>52438447</v>
      </c>
      <c r="J421" s="28">
        <f>J422+J443</f>
        <v>52438447</v>
      </c>
    </row>
    <row r="422" spans="1:10" ht="31.5">
      <c r="A422" s="1" t="s">
        <v>85</v>
      </c>
      <c r="B422" s="2" t="s">
        <v>289</v>
      </c>
      <c r="C422" s="2" t="s">
        <v>67</v>
      </c>
      <c r="D422" s="2" t="s">
        <v>66</v>
      </c>
      <c r="E422" s="2"/>
      <c r="F422" s="2"/>
      <c r="G422" s="33">
        <f>G423</f>
        <v>5330090</v>
      </c>
      <c r="H422" s="33">
        <f>H423</f>
        <v>5330090</v>
      </c>
      <c r="I422" s="33">
        <f>I423</f>
        <v>5426747</v>
      </c>
      <c r="J422" s="33">
        <f>J423</f>
        <v>5426747</v>
      </c>
    </row>
    <row r="423" spans="1:10" ht="69" customHeight="1">
      <c r="A423" s="3" t="s">
        <v>142</v>
      </c>
      <c r="B423" s="4" t="s">
        <v>289</v>
      </c>
      <c r="C423" s="4" t="s">
        <v>67</v>
      </c>
      <c r="D423" s="4" t="s">
        <v>66</v>
      </c>
      <c r="E423" s="4" t="s">
        <v>143</v>
      </c>
      <c r="F423" s="4"/>
      <c r="G423" s="29">
        <f>G434+G424+G429</f>
        <v>5330090</v>
      </c>
      <c r="H423" s="29">
        <f>H434+H424+H429</f>
        <v>5330090</v>
      </c>
      <c r="I423" s="29">
        <f>I434+I424+I429</f>
        <v>5426747</v>
      </c>
      <c r="J423" s="29">
        <f>J434+J424+J429</f>
        <v>5426747</v>
      </c>
    </row>
    <row r="424" spans="1:10" ht="57" customHeight="1">
      <c r="A424" s="3" t="s">
        <v>164</v>
      </c>
      <c r="B424" s="4" t="s">
        <v>289</v>
      </c>
      <c r="C424" s="4" t="s">
        <v>67</v>
      </c>
      <c r="D424" s="4" t="s">
        <v>66</v>
      </c>
      <c r="E424" s="4" t="s">
        <v>165</v>
      </c>
      <c r="F424" s="4"/>
      <c r="G424" s="29">
        <f>G427+G425</f>
        <v>1281750</v>
      </c>
      <c r="H424" s="29">
        <f>H427+H425</f>
        <v>1281750</v>
      </c>
      <c r="I424" s="29">
        <f>I427+I425</f>
        <v>1386656</v>
      </c>
      <c r="J424" s="29">
        <f>J427+J425</f>
        <v>1386656</v>
      </c>
    </row>
    <row r="425" spans="1:10" ht="168.75" customHeight="1">
      <c r="A425" s="3" t="s">
        <v>5</v>
      </c>
      <c r="B425" s="4" t="s">
        <v>289</v>
      </c>
      <c r="C425" s="4" t="s">
        <v>67</v>
      </c>
      <c r="D425" s="4" t="s">
        <v>66</v>
      </c>
      <c r="E425" s="4" t="s">
        <v>8</v>
      </c>
      <c r="F425" s="4"/>
      <c r="G425" s="29">
        <f>G426</f>
        <v>3030</v>
      </c>
      <c r="H425" s="29">
        <f>H426</f>
        <v>3030</v>
      </c>
      <c r="I425" s="29">
        <f>I426</f>
        <v>3030</v>
      </c>
      <c r="J425" s="29">
        <f>J426</f>
        <v>3030</v>
      </c>
    </row>
    <row r="426" spans="1:10" ht="87.75" customHeight="1">
      <c r="A426" s="3" t="s">
        <v>141</v>
      </c>
      <c r="B426" s="4" t="s">
        <v>289</v>
      </c>
      <c r="C426" s="4" t="s">
        <v>67</v>
      </c>
      <c r="D426" s="4" t="s">
        <v>66</v>
      </c>
      <c r="E426" s="4" t="s">
        <v>8</v>
      </c>
      <c r="F426" s="4" t="s">
        <v>241</v>
      </c>
      <c r="G426" s="29">
        <v>3030</v>
      </c>
      <c r="H426" s="29">
        <f>G426</f>
        <v>3030</v>
      </c>
      <c r="I426" s="29">
        <v>3030</v>
      </c>
      <c r="J426" s="29">
        <f>I426</f>
        <v>3030</v>
      </c>
    </row>
    <row r="427" spans="1:10" ht="163.5" customHeight="1">
      <c r="A427" s="3" t="s">
        <v>0</v>
      </c>
      <c r="B427" s="4" t="s">
        <v>289</v>
      </c>
      <c r="C427" s="4" t="s">
        <v>67</v>
      </c>
      <c r="D427" s="4" t="s">
        <v>66</v>
      </c>
      <c r="E427" s="4" t="s">
        <v>1</v>
      </c>
      <c r="F427" s="4"/>
      <c r="G427" s="29">
        <f>G428</f>
        <v>1278720</v>
      </c>
      <c r="H427" s="29">
        <f>H428</f>
        <v>1278720</v>
      </c>
      <c r="I427" s="29">
        <f>I428</f>
        <v>1383626</v>
      </c>
      <c r="J427" s="29">
        <f>J428</f>
        <v>1383626</v>
      </c>
    </row>
    <row r="428" spans="1:10" ht="86.25" customHeight="1">
      <c r="A428" s="3" t="s">
        <v>141</v>
      </c>
      <c r="B428" s="4" t="s">
        <v>289</v>
      </c>
      <c r="C428" s="4" t="s">
        <v>67</v>
      </c>
      <c r="D428" s="4" t="s">
        <v>66</v>
      </c>
      <c r="E428" s="4" t="s">
        <v>1</v>
      </c>
      <c r="F428" s="4" t="s">
        <v>241</v>
      </c>
      <c r="G428" s="29">
        <v>1278720</v>
      </c>
      <c r="H428" s="29">
        <f>G428</f>
        <v>1278720</v>
      </c>
      <c r="I428" s="29">
        <v>1383626</v>
      </c>
      <c r="J428" s="29">
        <f>I428</f>
        <v>1383626</v>
      </c>
    </row>
    <row r="429" spans="1:10" ht="121.5" customHeight="1">
      <c r="A429" s="3" t="s">
        <v>161</v>
      </c>
      <c r="B429" s="4" t="s">
        <v>289</v>
      </c>
      <c r="C429" s="4" t="s">
        <v>67</v>
      </c>
      <c r="D429" s="4" t="s">
        <v>66</v>
      </c>
      <c r="E429" s="4" t="s">
        <v>162</v>
      </c>
      <c r="F429" s="4"/>
      <c r="G429" s="29">
        <f>G432+G430</f>
        <v>1420540</v>
      </c>
      <c r="H429" s="29">
        <f>H432+H430</f>
        <v>1420540</v>
      </c>
      <c r="I429" s="29">
        <f>I432+I430</f>
        <v>1401791</v>
      </c>
      <c r="J429" s="29">
        <f>J432+J430</f>
        <v>1401791</v>
      </c>
    </row>
    <row r="430" spans="1:10" ht="178.5" customHeight="1">
      <c r="A430" s="3" t="s">
        <v>5</v>
      </c>
      <c r="B430" s="4" t="s">
        <v>289</v>
      </c>
      <c r="C430" s="4" t="s">
        <v>67</v>
      </c>
      <c r="D430" s="4" t="s">
        <v>66</v>
      </c>
      <c r="E430" s="4" t="s">
        <v>9</v>
      </c>
      <c r="F430" s="4"/>
      <c r="G430" s="29">
        <f>G431</f>
        <v>4540</v>
      </c>
      <c r="H430" s="29">
        <f>H431</f>
        <v>4540</v>
      </c>
      <c r="I430" s="29">
        <f>I431</f>
        <v>4540</v>
      </c>
      <c r="J430" s="29">
        <f>J431</f>
        <v>4540</v>
      </c>
    </row>
    <row r="431" spans="1:10" ht="84" customHeight="1">
      <c r="A431" s="3" t="s">
        <v>141</v>
      </c>
      <c r="B431" s="4" t="s">
        <v>289</v>
      </c>
      <c r="C431" s="4" t="s">
        <v>67</v>
      </c>
      <c r="D431" s="4" t="s">
        <v>66</v>
      </c>
      <c r="E431" s="4" t="s">
        <v>9</v>
      </c>
      <c r="F431" s="4" t="s">
        <v>241</v>
      </c>
      <c r="G431" s="29">
        <v>4540</v>
      </c>
      <c r="H431" s="29">
        <f>G431</f>
        <v>4540</v>
      </c>
      <c r="I431" s="29">
        <v>4540</v>
      </c>
      <c r="J431" s="29">
        <f>I431</f>
        <v>4540</v>
      </c>
    </row>
    <row r="432" spans="1:10" ht="175.5" customHeight="1">
      <c r="A432" s="3" t="s">
        <v>0</v>
      </c>
      <c r="B432" s="4" t="s">
        <v>289</v>
      </c>
      <c r="C432" s="4" t="s">
        <v>67</v>
      </c>
      <c r="D432" s="4" t="s">
        <v>66</v>
      </c>
      <c r="E432" s="4" t="s">
        <v>2</v>
      </c>
      <c r="F432" s="4"/>
      <c r="G432" s="29">
        <f>G433</f>
        <v>1416000</v>
      </c>
      <c r="H432" s="29">
        <f>H433</f>
        <v>1416000</v>
      </c>
      <c r="I432" s="29">
        <f>I433</f>
        <v>1397251</v>
      </c>
      <c r="J432" s="29">
        <f>J433</f>
        <v>1397251</v>
      </c>
    </row>
    <row r="433" spans="1:10" ht="86.25" customHeight="1">
      <c r="A433" s="3" t="s">
        <v>141</v>
      </c>
      <c r="B433" s="4" t="s">
        <v>289</v>
      </c>
      <c r="C433" s="4" t="s">
        <v>67</v>
      </c>
      <c r="D433" s="4" t="s">
        <v>66</v>
      </c>
      <c r="E433" s="4" t="s">
        <v>2</v>
      </c>
      <c r="F433" s="4" t="s">
        <v>241</v>
      </c>
      <c r="G433" s="29">
        <f>1848600-432600</f>
        <v>1416000</v>
      </c>
      <c r="H433" s="29">
        <f>G433</f>
        <v>1416000</v>
      </c>
      <c r="I433" s="29">
        <f>2000151-602900</f>
        <v>1397251</v>
      </c>
      <c r="J433" s="29">
        <f>I433</f>
        <v>1397251</v>
      </c>
    </row>
    <row r="434" spans="1:10" ht="63">
      <c r="A434" s="21" t="s">
        <v>172</v>
      </c>
      <c r="B434" s="4" t="s">
        <v>289</v>
      </c>
      <c r="C434" s="4" t="s">
        <v>67</v>
      </c>
      <c r="D434" s="4" t="s">
        <v>66</v>
      </c>
      <c r="E434" s="4" t="s">
        <v>173</v>
      </c>
      <c r="F434" s="4"/>
      <c r="G434" s="29">
        <f>G435+G437+G439+G441</f>
        <v>2627800</v>
      </c>
      <c r="H434" s="29">
        <f>H435+H437+H439+H441</f>
        <v>2627800</v>
      </c>
      <c r="I434" s="29">
        <f>I435+I437+I439+I441</f>
        <v>2638300</v>
      </c>
      <c r="J434" s="29">
        <f>J435+J437+J439+J441</f>
        <v>2638300</v>
      </c>
    </row>
    <row r="435" spans="1:11" ht="157.5">
      <c r="A435" s="21" t="s">
        <v>174</v>
      </c>
      <c r="B435" s="4" t="s">
        <v>289</v>
      </c>
      <c r="C435" s="4" t="s">
        <v>67</v>
      </c>
      <c r="D435" s="4" t="s">
        <v>66</v>
      </c>
      <c r="E435" s="4" t="s">
        <v>175</v>
      </c>
      <c r="F435" s="4"/>
      <c r="G435" s="37">
        <f>G436</f>
        <v>2258100</v>
      </c>
      <c r="H435" s="37">
        <f>H436</f>
        <v>2258100</v>
      </c>
      <c r="I435" s="37">
        <f>I436</f>
        <v>2367900</v>
      </c>
      <c r="J435" s="37">
        <f>J436</f>
        <v>2367900</v>
      </c>
      <c r="K435" s="26"/>
    </row>
    <row r="436" spans="1:10" ht="31.5">
      <c r="A436" s="3" t="s">
        <v>45</v>
      </c>
      <c r="B436" s="4" t="s">
        <v>289</v>
      </c>
      <c r="C436" s="4" t="s">
        <v>67</v>
      </c>
      <c r="D436" s="4" t="s">
        <v>66</v>
      </c>
      <c r="E436" s="4" t="s">
        <v>175</v>
      </c>
      <c r="F436" s="4" t="s">
        <v>46</v>
      </c>
      <c r="G436" s="37">
        <f>2506800-248700</f>
        <v>2258100</v>
      </c>
      <c r="H436" s="37">
        <f>G436</f>
        <v>2258100</v>
      </c>
      <c r="I436" s="37">
        <f>2712400-344500</f>
        <v>2367900</v>
      </c>
      <c r="J436" s="37">
        <f>I436</f>
        <v>2367900</v>
      </c>
    </row>
    <row r="437" spans="1:10" ht="173.25">
      <c r="A437" s="3" t="s">
        <v>176</v>
      </c>
      <c r="B437" s="4" t="s">
        <v>289</v>
      </c>
      <c r="C437" s="4" t="s">
        <v>67</v>
      </c>
      <c r="D437" s="4" t="s">
        <v>66</v>
      </c>
      <c r="E437" s="4" t="s">
        <v>177</v>
      </c>
      <c r="F437" s="4"/>
      <c r="G437" s="37">
        <f>G438</f>
        <v>23500</v>
      </c>
      <c r="H437" s="37">
        <f>H438</f>
        <v>23500</v>
      </c>
      <c r="I437" s="37">
        <f>I438</f>
        <v>23500</v>
      </c>
      <c r="J437" s="37">
        <f>J438</f>
        <v>23500</v>
      </c>
    </row>
    <row r="438" spans="1:10" ht="173.25">
      <c r="A438" s="3" t="s">
        <v>108</v>
      </c>
      <c r="B438" s="4" t="s">
        <v>289</v>
      </c>
      <c r="C438" s="4" t="s">
        <v>67</v>
      </c>
      <c r="D438" s="4" t="s">
        <v>66</v>
      </c>
      <c r="E438" s="4" t="s">
        <v>177</v>
      </c>
      <c r="F438" s="4" t="s">
        <v>236</v>
      </c>
      <c r="G438" s="37">
        <v>23500</v>
      </c>
      <c r="H438" s="37">
        <f>G438</f>
        <v>23500</v>
      </c>
      <c r="I438" s="37">
        <v>23500</v>
      </c>
      <c r="J438" s="37">
        <f>I438</f>
        <v>23500</v>
      </c>
    </row>
    <row r="439" spans="1:10" ht="330.75">
      <c r="A439" s="3" t="s">
        <v>259</v>
      </c>
      <c r="B439" s="4" t="s">
        <v>289</v>
      </c>
      <c r="C439" s="4" t="s">
        <v>67</v>
      </c>
      <c r="D439" s="4" t="s">
        <v>66</v>
      </c>
      <c r="E439" s="4" t="s">
        <v>260</v>
      </c>
      <c r="F439" s="4"/>
      <c r="G439" s="37">
        <f>G440</f>
        <v>136800</v>
      </c>
      <c r="H439" s="37">
        <f>H440</f>
        <v>136800</v>
      </c>
      <c r="I439" s="37">
        <f>I440</f>
        <v>142200</v>
      </c>
      <c r="J439" s="37">
        <f>J440</f>
        <v>142200</v>
      </c>
    </row>
    <row r="440" spans="1:10" ht="31.5">
      <c r="A440" s="3" t="s">
        <v>45</v>
      </c>
      <c r="B440" s="4" t="s">
        <v>289</v>
      </c>
      <c r="C440" s="4" t="s">
        <v>67</v>
      </c>
      <c r="D440" s="4" t="s">
        <v>66</v>
      </c>
      <c r="E440" s="4" t="s">
        <v>260</v>
      </c>
      <c r="F440" s="4" t="s">
        <v>46</v>
      </c>
      <c r="G440" s="37">
        <v>136800</v>
      </c>
      <c r="H440" s="37">
        <f>G440</f>
        <v>136800</v>
      </c>
      <c r="I440" s="37">
        <v>142200</v>
      </c>
      <c r="J440" s="37">
        <f>I440</f>
        <v>142200</v>
      </c>
    </row>
    <row r="441" spans="1:10" ht="200.25" customHeight="1">
      <c r="A441" s="3" t="s">
        <v>261</v>
      </c>
      <c r="B441" s="4" t="s">
        <v>289</v>
      </c>
      <c r="C441" s="4" t="s">
        <v>67</v>
      </c>
      <c r="D441" s="4" t="s">
        <v>66</v>
      </c>
      <c r="E441" s="4" t="s">
        <v>262</v>
      </c>
      <c r="F441" s="4"/>
      <c r="G441" s="37">
        <f>G442</f>
        <v>209400</v>
      </c>
      <c r="H441" s="37">
        <f>H442</f>
        <v>209400</v>
      </c>
      <c r="I441" s="37">
        <f>I442</f>
        <v>104700</v>
      </c>
      <c r="J441" s="37">
        <f>J442</f>
        <v>104700</v>
      </c>
    </row>
    <row r="442" spans="1:10" ht="31.5">
      <c r="A442" s="3" t="s">
        <v>45</v>
      </c>
      <c r="B442" s="4" t="s">
        <v>289</v>
      </c>
      <c r="C442" s="4" t="s">
        <v>67</v>
      </c>
      <c r="D442" s="4" t="s">
        <v>66</v>
      </c>
      <c r="E442" s="4" t="s">
        <v>262</v>
      </c>
      <c r="F442" s="4" t="s">
        <v>46</v>
      </c>
      <c r="G442" s="37">
        <v>209400</v>
      </c>
      <c r="H442" s="37">
        <f>G442</f>
        <v>209400</v>
      </c>
      <c r="I442" s="37">
        <v>104700</v>
      </c>
      <c r="J442" s="37">
        <f>I442</f>
        <v>104700</v>
      </c>
    </row>
    <row r="443" spans="1:10" ht="15.75">
      <c r="A443" s="13" t="s">
        <v>99</v>
      </c>
      <c r="B443" s="5" t="s">
        <v>289</v>
      </c>
      <c r="C443" s="5" t="s">
        <v>67</v>
      </c>
      <c r="D443" s="5" t="s">
        <v>69</v>
      </c>
      <c r="E443" s="23"/>
      <c r="F443" s="23"/>
      <c r="G443" s="46">
        <f>G444</f>
        <v>46209800</v>
      </c>
      <c r="H443" s="46">
        <f>H444</f>
        <v>46209800</v>
      </c>
      <c r="I443" s="46">
        <f>I444</f>
        <v>47011700</v>
      </c>
      <c r="J443" s="46">
        <f>J444</f>
        <v>47011700</v>
      </c>
    </row>
    <row r="444" spans="1:10" ht="78.75">
      <c r="A444" s="3" t="s">
        <v>142</v>
      </c>
      <c r="B444" s="4" t="s">
        <v>289</v>
      </c>
      <c r="C444" s="4" t="s">
        <v>67</v>
      </c>
      <c r="D444" s="4" t="s">
        <v>69</v>
      </c>
      <c r="E444" s="4" t="s">
        <v>143</v>
      </c>
      <c r="F444" s="4"/>
      <c r="G444" s="37">
        <f>G452+G445</f>
        <v>46209800</v>
      </c>
      <c r="H444" s="37">
        <f>H452+H445</f>
        <v>46209800</v>
      </c>
      <c r="I444" s="37">
        <f>I452+I445</f>
        <v>47011700</v>
      </c>
      <c r="J444" s="37">
        <f>J452+J445</f>
        <v>47011700</v>
      </c>
    </row>
    <row r="445" spans="1:10" ht="47.25">
      <c r="A445" s="3" t="s">
        <v>164</v>
      </c>
      <c r="B445" s="4" t="s">
        <v>289</v>
      </c>
      <c r="C445" s="4" t="s">
        <v>67</v>
      </c>
      <c r="D445" s="4" t="s">
        <v>69</v>
      </c>
      <c r="E445" s="4" t="s">
        <v>165</v>
      </c>
      <c r="F445" s="4"/>
      <c r="G445" s="37">
        <f>G446+G450</f>
        <v>19730100</v>
      </c>
      <c r="H445" s="37">
        <f>H446+H450</f>
        <v>19730100</v>
      </c>
      <c r="I445" s="37">
        <f>I446+I450</f>
        <v>19774600</v>
      </c>
      <c r="J445" s="37">
        <f>J446+J450</f>
        <v>19774600</v>
      </c>
    </row>
    <row r="446" spans="1:10" ht="159" customHeight="1">
      <c r="A446" s="21" t="s">
        <v>181</v>
      </c>
      <c r="B446" s="122" t="s">
        <v>289</v>
      </c>
      <c r="C446" s="122" t="s">
        <v>67</v>
      </c>
      <c r="D446" s="122" t="s">
        <v>69</v>
      </c>
      <c r="E446" s="122" t="s">
        <v>183</v>
      </c>
      <c r="F446" s="122"/>
      <c r="G446" s="121">
        <f>G448+G449</f>
        <v>481200</v>
      </c>
      <c r="H446" s="121">
        <f>H448+H449</f>
        <v>481200</v>
      </c>
      <c r="I446" s="121">
        <f>I448+I449</f>
        <v>482300</v>
      </c>
      <c r="J446" s="121">
        <f>J448+J449</f>
        <v>482300</v>
      </c>
    </row>
    <row r="447" spans="1:10" ht="110.25">
      <c r="A447" s="3" t="s">
        <v>182</v>
      </c>
      <c r="B447" s="122"/>
      <c r="C447" s="122"/>
      <c r="D447" s="122"/>
      <c r="E447" s="122"/>
      <c r="F447" s="122"/>
      <c r="G447" s="121"/>
      <c r="H447" s="121"/>
      <c r="I447" s="121"/>
      <c r="J447" s="121"/>
    </row>
    <row r="448" spans="1:10" ht="31.5">
      <c r="A448" s="3" t="s">
        <v>45</v>
      </c>
      <c r="B448" s="4" t="s">
        <v>289</v>
      </c>
      <c r="C448" s="4" t="s">
        <v>67</v>
      </c>
      <c r="D448" s="4" t="s">
        <v>69</v>
      </c>
      <c r="E448" s="4" t="s">
        <v>183</v>
      </c>
      <c r="F448" s="4" t="s">
        <v>46</v>
      </c>
      <c r="G448" s="37">
        <v>192489</v>
      </c>
      <c r="H448" s="37">
        <f>G448</f>
        <v>192489</v>
      </c>
      <c r="I448" s="37">
        <v>192923</v>
      </c>
      <c r="J448" s="37">
        <f>I448</f>
        <v>192923</v>
      </c>
    </row>
    <row r="449" spans="1:10" ht="78.75">
      <c r="A449" s="3" t="s">
        <v>141</v>
      </c>
      <c r="B449" s="4" t="s">
        <v>289</v>
      </c>
      <c r="C449" s="4" t="s">
        <v>67</v>
      </c>
      <c r="D449" s="4" t="s">
        <v>69</v>
      </c>
      <c r="E449" s="4" t="s">
        <v>183</v>
      </c>
      <c r="F449" s="4" t="s">
        <v>241</v>
      </c>
      <c r="G449" s="37">
        <v>288711</v>
      </c>
      <c r="H449" s="37">
        <f>G449</f>
        <v>288711</v>
      </c>
      <c r="I449" s="37">
        <v>289377</v>
      </c>
      <c r="J449" s="37">
        <f>I449</f>
        <v>289377</v>
      </c>
    </row>
    <row r="450" spans="1:10" ht="137.25" customHeight="1">
      <c r="A450" s="3" t="s">
        <v>184</v>
      </c>
      <c r="B450" s="4" t="s">
        <v>289</v>
      </c>
      <c r="C450" s="4" t="s">
        <v>67</v>
      </c>
      <c r="D450" s="4" t="s">
        <v>69</v>
      </c>
      <c r="E450" s="4" t="s">
        <v>185</v>
      </c>
      <c r="F450" s="4"/>
      <c r="G450" s="37">
        <f>G451</f>
        <v>19248900</v>
      </c>
      <c r="H450" s="37">
        <f>H451</f>
        <v>19248900</v>
      </c>
      <c r="I450" s="37">
        <f>I451</f>
        <v>19292300</v>
      </c>
      <c r="J450" s="37">
        <f>J451</f>
        <v>19292300</v>
      </c>
    </row>
    <row r="451" spans="1:10" ht="31.5">
      <c r="A451" s="3" t="s">
        <v>45</v>
      </c>
      <c r="B451" s="4" t="s">
        <v>289</v>
      </c>
      <c r="C451" s="4" t="s">
        <v>67</v>
      </c>
      <c r="D451" s="4" t="s">
        <v>69</v>
      </c>
      <c r="E451" s="4" t="s">
        <v>185</v>
      </c>
      <c r="F451" s="4" t="s">
        <v>46</v>
      </c>
      <c r="G451" s="37">
        <v>19248900</v>
      </c>
      <c r="H451" s="37">
        <f>G451</f>
        <v>19248900</v>
      </c>
      <c r="I451" s="37">
        <v>19292300</v>
      </c>
      <c r="J451" s="37">
        <f>I451</f>
        <v>19292300</v>
      </c>
    </row>
    <row r="452" spans="1:10" ht="63">
      <c r="A452" s="21" t="s">
        <v>172</v>
      </c>
      <c r="B452" s="4" t="s">
        <v>289</v>
      </c>
      <c r="C452" s="4" t="s">
        <v>67</v>
      </c>
      <c r="D452" s="4" t="s">
        <v>69</v>
      </c>
      <c r="E452" s="4" t="s">
        <v>173</v>
      </c>
      <c r="F452" s="4"/>
      <c r="G452" s="37">
        <f>G453+G456+G458</f>
        <v>26479700</v>
      </c>
      <c r="H452" s="37">
        <f>H453+H456+H458</f>
        <v>26479700</v>
      </c>
      <c r="I452" s="37">
        <f>I453+I456+I458</f>
        <v>27237100</v>
      </c>
      <c r="J452" s="37">
        <f>J453+J456+J458</f>
        <v>27237100</v>
      </c>
    </row>
    <row r="453" spans="1:10" ht="129.75" customHeight="1">
      <c r="A453" s="56" t="s">
        <v>178</v>
      </c>
      <c r="B453" s="4" t="s">
        <v>289</v>
      </c>
      <c r="C453" s="4" t="s">
        <v>67</v>
      </c>
      <c r="D453" s="4" t="s">
        <v>69</v>
      </c>
      <c r="E453" s="4" t="s">
        <v>179</v>
      </c>
      <c r="F453" s="4"/>
      <c r="G453" s="37">
        <f>G454+G455</f>
        <v>21459800</v>
      </c>
      <c r="H453" s="37">
        <f>H454+H455</f>
        <v>21459800</v>
      </c>
      <c r="I453" s="37">
        <f>I454+I455</f>
        <v>22192600</v>
      </c>
      <c r="J453" s="37">
        <f>J454+J455</f>
        <v>22192600</v>
      </c>
    </row>
    <row r="454" spans="1:10" ht="47.25">
      <c r="A454" s="3" t="s">
        <v>111</v>
      </c>
      <c r="B454" s="4" t="s">
        <v>289</v>
      </c>
      <c r="C454" s="4" t="s">
        <v>67</v>
      </c>
      <c r="D454" s="4" t="s">
        <v>69</v>
      </c>
      <c r="E454" s="4" t="s">
        <v>179</v>
      </c>
      <c r="F454" s="4" t="s">
        <v>237</v>
      </c>
      <c r="G454" s="37">
        <v>7602000</v>
      </c>
      <c r="H454" s="37">
        <f>G454</f>
        <v>7602000</v>
      </c>
      <c r="I454" s="37">
        <v>7830060</v>
      </c>
      <c r="J454" s="37">
        <f>I454</f>
        <v>7830060</v>
      </c>
    </row>
    <row r="455" spans="1:10" ht="31.5">
      <c r="A455" s="3" t="s">
        <v>45</v>
      </c>
      <c r="B455" s="4" t="s">
        <v>289</v>
      </c>
      <c r="C455" s="4" t="s">
        <v>67</v>
      </c>
      <c r="D455" s="4" t="s">
        <v>69</v>
      </c>
      <c r="E455" s="4" t="s">
        <v>179</v>
      </c>
      <c r="F455" s="4" t="s">
        <v>46</v>
      </c>
      <c r="G455" s="37">
        <v>13857800</v>
      </c>
      <c r="H455" s="37">
        <f>G455</f>
        <v>13857800</v>
      </c>
      <c r="I455" s="37">
        <v>14362540</v>
      </c>
      <c r="J455" s="37">
        <f>I455</f>
        <v>14362540</v>
      </c>
    </row>
    <row r="456" spans="1:10" ht="175.5" customHeight="1">
      <c r="A456" s="49" t="s">
        <v>389</v>
      </c>
      <c r="B456" s="4" t="s">
        <v>289</v>
      </c>
      <c r="C456" s="4" t="s">
        <v>67</v>
      </c>
      <c r="D456" s="4" t="s">
        <v>69</v>
      </c>
      <c r="E456" s="4" t="s">
        <v>180</v>
      </c>
      <c r="F456" s="4"/>
      <c r="G456" s="37">
        <f>G457</f>
        <v>614900</v>
      </c>
      <c r="H456" s="37">
        <f>H457</f>
        <v>614900</v>
      </c>
      <c r="I456" s="37">
        <f>I457</f>
        <v>639500</v>
      </c>
      <c r="J456" s="37">
        <f>J457</f>
        <v>639500</v>
      </c>
    </row>
    <row r="457" spans="1:10" ht="47.25">
      <c r="A457" s="3" t="s">
        <v>111</v>
      </c>
      <c r="B457" s="4" t="s">
        <v>289</v>
      </c>
      <c r="C457" s="4" t="s">
        <v>67</v>
      </c>
      <c r="D457" s="4" t="s">
        <v>69</v>
      </c>
      <c r="E457" s="4" t="s">
        <v>180</v>
      </c>
      <c r="F457" s="4" t="s">
        <v>237</v>
      </c>
      <c r="G457" s="37">
        <v>614900</v>
      </c>
      <c r="H457" s="37">
        <f>G457</f>
        <v>614900</v>
      </c>
      <c r="I457" s="37">
        <v>639500</v>
      </c>
      <c r="J457" s="37">
        <f>I457</f>
        <v>639500</v>
      </c>
    </row>
    <row r="458" spans="1:10" ht="188.25" customHeight="1">
      <c r="A458" s="59" t="s">
        <v>39</v>
      </c>
      <c r="B458" s="4" t="s">
        <v>289</v>
      </c>
      <c r="C458" s="4" t="s">
        <v>67</v>
      </c>
      <c r="D458" s="4" t="s">
        <v>69</v>
      </c>
      <c r="E458" s="4" t="s">
        <v>417</v>
      </c>
      <c r="F458" s="4"/>
      <c r="G458" s="37">
        <f>G459+G460</f>
        <v>4405000</v>
      </c>
      <c r="H458" s="37">
        <f>H459+H460</f>
        <v>4405000</v>
      </c>
      <c r="I458" s="37">
        <f>I459+I460</f>
        <v>4405000</v>
      </c>
      <c r="J458" s="37">
        <f>J459+J460</f>
        <v>4405000</v>
      </c>
    </row>
    <row r="459" spans="1:10" ht="173.25">
      <c r="A459" s="3" t="s">
        <v>108</v>
      </c>
      <c r="B459" s="4" t="s">
        <v>289</v>
      </c>
      <c r="C459" s="4" t="s">
        <v>67</v>
      </c>
      <c r="D459" s="4" t="s">
        <v>69</v>
      </c>
      <c r="E459" s="4" t="s">
        <v>417</v>
      </c>
      <c r="F459" s="4" t="s">
        <v>236</v>
      </c>
      <c r="G459" s="37">
        <v>3699678</v>
      </c>
      <c r="H459" s="37">
        <f>G459</f>
        <v>3699678</v>
      </c>
      <c r="I459" s="37">
        <v>3699678</v>
      </c>
      <c r="J459" s="37">
        <f>I459</f>
        <v>3699678</v>
      </c>
    </row>
    <row r="460" spans="1:10" ht="47.25">
      <c r="A460" s="3" t="s">
        <v>111</v>
      </c>
      <c r="B460" s="4" t="s">
        <v>289</v>
      </c>
      <c r="C460" s="4" t="s">
        <v>67</v>
      </c>
      <c r="D460" s="4" t="s">
        <v>69</v>
      </c>
      <c r="E460" s="4" t="s">
        <v>417</v>
      </c>
      <c r="F460" s="4" t="s">
        <v>237</v>
      </c>
      <c r="G460" s="37">
        <v>705322</v>
      </c>
      <c r="H460" s="37">
        <f>G460</f>
        <v>705322</v>
      </c>
      <c r="I460" s="37">
        <v>705322</v>
      </c>
      <c r="J460" s="37">
        <f>I460</f>
        <v>705322</v>
      </c>
    </row>
    <row r="461" spans="1:10" s="14" customFormat="1" ht="136.5">
      <c r="A461" s="34" t="s">
        <v>96</v>
      </c>
      <c r="B461" s="24" t="s">
        <v>286</v>
      </c>
      <c r="C461" s="11"/>
      <c r="D461" s="11"/>
      <c r="E461" s="11"/>
      <c r="F461" s="11"/>
      <c r="G461" s="35">
        <f>G572+G516+G559+G477+G462+G470</f>
        <v>250002284</v>
      </c>
      <c r="H461" s="35">
        <f>H572+H516+H559+H477+H462+H470</f>
        <v>1574688</v>
      </c>
      <c r="I461" s="35">
        <f>I572+I516+I559+I477+I462+I470</f>
        <v>256668677</v>
      </c>
      <c r="J461" s="35">
        <f>J572+J516+J559+J477+J462+J470</f>
        <v>1661170</v>
      </c>
    </row>
    <row r="462" spans="1:10" s="14" customFormat="1" ht="31.5">
      <c r="A462" s="1" t="s">
        <v>78</v>
      </c>
      <c r="B462" s="2" t="s">
        <v>286</v>
      </c>
      <c r="C462" s="2" t="s">
        <v>59</v>
      </c>
      <c r="D462" s="9"/>
      <c r="E462" s="2"/>
      <c r="F462" s="2"/>
      <c r="G462" s="33">
        <f>G463</f>
        <v>7153375</v>
      </c>
      <c r="H462" s="36"/>
      <c r="I462" s="33">
        <f>I463</f>
        <v>7153375</v>
      </c>
      <c r="J462" s="36"/>
    </row>
    <row r="463" spans="1:10" s="14" customFormat="1" ht="126">
      <c r="A463" s="1" t="s">
        <v>229</v>
      </c>
      <c r="B463" s="2" t="s">
        <v>286</v>
      </c>
      <c r="C463" s="2" t="s">
        <v>59</v>
      </c>
      <c r="D463" s="2" t="s">
        <v>69</v>
      </c>
      <c r="E463" s="2"/>
      <c r="F463" s="2"/>
      <c r="G463" s="33">
        <f>G464</f>
        <v>7153375</v>
      </c>
      <c r="H463" s="36"/>
      <c r="I463" s="33">
        <f>I464</f>
        <v>7153375</v>
      </c>
      <c r="J463" s="36"/>
    </row>
    <row r="464" spans="1:10" s="14" customFormat="1" ht="110.25">
      <c r="A464" s="3" t="s">
        <v>119</v>
      </c>
      <c r="B464" s="4" t="s">
        <v>286</v>
      </c>
      <c r="C464" s="4" t="s">
        <v>59</v>
      </c>
      <c r="D464" s="4" t="s">
        <v>69</v>
      </c>
      <c r="E464" s="4" t="s">
        <v>120</v>
      </c>
      <c r="F464" s="2"/>
      <c r="G464" s="29">
        <f>G465</f>
        <v>7153375</v>
      </c>
      <c r="H464" s="36"/>
      <c r="I464" s="29">
        <f>I465</f>
        <v>7153375</v>
      </c>
      <c r="J464" s="36"/>
    </row>
    <row r="465" spans="1:10" s="14" customFormat="1" ht="110.25">
      <c r="A465" s="21" t="s">
        <v>382</v>
      </c>
      <c r="B465" s="4" t="s">
        <v>286</v>
      </c>
      <c r="C465" s="4" t="s">
        <v>59</v>
      </c>
      <c r="D465" s="4" t="s">
        <v>69</v>
      </c>
      <c r="E465" s="4" t="s">
        <v>383</v>
      </c>
      <c r="F465" s="4"/>
      <c r="G465" s="29">
        <f>G466+G468</f>
        <v>7153375</v>
      </c>
      <c r="H465" s="36"/>
      <c r="I465" s="29">
        <f>I466+I468</f>
        <v>7153375</v>
      </c>
      <c r="J465" s="36"/>
    </row>
    <row r="466" spans="1:10" s="14" customFormat="1" ht="47.25">
      <c r="A466" s="27" t="s">
        <v>110</v>
      </c>
      <c r="B466" s="4" t="s">
        <v>286</v>
      </c>
      <c r="C466" s="4" t="s">
        <v>59</v>
      </c>
      <c r="D466" s="4" t="s">
        <v>69</v>
      </c>
      <c r="E466" s="4" t="s">
        <v>384</v>
      </c>
      <c r="F466" s="4"/>
      <c r="G466" s="29">
        <f>G467</f>
        <v>7077375</v>
      </c>
      <c r="H466" s="36"/>
      <c r="I466" s="29">
        <f>I467</f>
        <v>7077375</v>
      </c>
      <c r="J466" s="36"/>
    </row>
    <row r="467" spans="1:10" s="14" customFormat="1" ht="173.25">
      <c r="A467" s="3" t="s">
        <v>108</v>
      </c>
      <c r="B467" s="4" t="s">
        <v>286</v>
      </c>
      <c r="C467" s="4" t="s">
        <v>59</v>
      </c>
      <c r="D467" s="4" t="s">
        <v>69</v>
      </c>
      <c r="E467" s="4" t="s">
        <v>384</v>
      </c>
      <c r="F467" s="4" t="s">
        <v>236</v>
      </c>
      <c r="G467" s="29">
        <v>7077375</v>
      </c>
      <c r="H467" s="36"/>
      <c r="I467" s="29">
        <v>7077375</v>
      </c>
      <c r="J467" s="36"/>
    </row>
    <row r="468" spans="1:10" s="14" customFormat="1" ht="47.25">
      <c r="A468" s="3" t="s">
        <v>126</v>
      </c>
      <c r="B468" s="4" t="s">
        <v>286</v>
      </c>
      <c r="C468" s="4" t="s">
        <v>59</v>
      </c>
      <c r="D468" s="4" t="s">
        <v>69</v>
      </c>
      <c r="E468" s="4" t="s">
        <v>385</v>
      </c>
      <c r="F468" s="4"/>
      <c r="G468" s="29">
        <f>G469</f>
        <v>76000</v>
      </c>
      <c r="H468" s="36"/>
      <c r="I468" s="29">
        <f>I469</f>
        <v>76000</v>
      </c>
      <c r="J468" s="36"/>
    </row>
    <row r="469" spans="1:10" s="14" customFormat="1" ht="47.25">
      <c r="A469" s="3" t="s">
        <v>111</v>
      </c>
      <c r="B469" s="4" t="s">
        <v>286</v>
      </c>
      <c r="C469" s="4" t="s">
        <v>59</v>
      </c>
      <c r="D469" s="4" t="s">
        <v>69</v>
      </c>
      <c r="E469" s="4" t="s">
        <v>385</v>
      </c>
      <c r="F469" s="4" t="s">
        <v>237</v>
      </c>
      <c r="G469" s="29">
        <v>76000</v>
      </c>
      <c r="H469" s="36"/>
      <c r="I469" s="29">
        <v>76000</v>
      </c>
      <c r="J469" s="36"/>
    </row>
    <row r="470" spans="1:10" s="14" customFormat="1" ht="31.5">
      <c r="A470" s="13" t="s">
        <v>80</v>
      </c>
      <c r="B470" s="5" t="s">
        <v>286</v>
      </c>
      <c r="C470" s="5" t="s">
        <v>69</v>
      </c>
      <c r="D470" s="5"/>
      <c r="E470" s="5"/>
      <c r="F470" s="5"/>
      <c r="G470" s="28">
        <f>G471</f>
        <v>1890746</v>
      </c>
      <c r="H470" s="35"/>
      <c r="I470" s="28">
        <f>I471</f>
        <v>1796209</v>
      </c>
      <c r="J470" s="35"/>
    </row>
    <row r="471" spans="1:10" s="14" customFormat="1" ht="18.75">
      <c r="A471" s="3" t="s">
        <v>227</v>
      </c>
      <c r="B471" s="4" t="s">
        <v>286</v>
      </c>
      <c r="C471" s="4" t="s">
        <v>69</v>
      </c>
      <c r="D471" s="4" t="s">
        <v>67</v>
      </c>
      <c r="E471" s="4"/>
      <c r="F471" s="4"/>
      <c r="G471" s="29">
        <f>G472</f>
        <v>1890746</v>
      </c>
      <c r="H471" s="36"/>
      <c r="I471" s="29">
        <f>I472</f>
        <v>1796209</v>
      </c>
      <c r="J471" s="36"/>
    </row>
    <row r="472" spans="1:10" s="14" customFormat="1" ht="94.5">
      <c r="A472" s="3" t="s">
        <v>113</v>
      </c>
      <c r="B472" s="4" t="s">
        <v>286</v>
      </c>
      <c r="C472" s="4" t="s">
        <v>69</v>
      </c>
      <c r="D472" s="4" t="s">
        <v>67</v>
      </c>
      <c r="E472" s="4" t="s">
        <v>114</v>
      </c>
      <c r="F472" s="4"/>
      <c r="G472" s="29">
        <f>G473</f>
        <v>1890746</v>
      </c>
      <c r="H472" s="36"/>
      <c r="I472" s="29">
        <f>I473</f>
        <v>1796209</v>
      </c>
      <c r="J472" s="36"/>
    </row>
    <row r="473" spans="1:10" s="14" customFormat="1" ht="78.75">
      <c r="A473" s="3" t="s">
        <v>115</v>
      </c>
      <c r="B473" s="4" t="s">
        <v>286</v>
      </c>
      <c r="C473" s="4" t="s">
        <v>69</v>
      </c>
      <c r="D473" s="4" t="s">
        <v>67</v>
      </c>
      <c r="E473" s="4" t="s">
        <v>116</v>
      </c>
      <c r="F473" s="4"/>
      <c r="G473" s="29">
        <f>G474</f>
        <v>1890746</v>
      </c>
      <c r="H473" s="36"/>
      <c r="I473" s="29">
        <f>I474</f>
        <v>1796209</v>
      </c>
      <c r="J473" s="36"/>
    </row>
    <row r="474" spans="1:10" s="14" customFormat="1" ht="63">
      <c r="A474" s="3" t="s">
        <v>117</v>
      </c>
      <c r="B474" s="4" t="s">
        <v>286</v>
      </c>
      <c r="C474" s="4" t="s">
        <v>69</v>
      </c>
      <c r="D474" s="4" t="s">
        <v>67</v>
      </c>
      <c r="E474" s="4" t="s">
        <v>118</v>
      </c>
      <c r="F474" s="4"/>
      <c r="G474" s="29">
        <f>G475+G476</f>
        <v>1890746</v>
      </c>
      <c r="H474" s="36"/>
      <c r="I474" s="29">
        <f>I475+I476</f>
        <v>1796209</v>
      </c>
      <c r="J474" s="36"/>
    </row>
    <row r="475" spans="1:10" s="14" customFormat="1" ht="47.25">
      <c r="A475" s="3" t="s">
        <v>111</v>
      </c>
      <c r="B475" s="4" t="s">
        <v>286</v>
      </c>
      <c r="C475" s="4" t="s">
        <v>69</v>
      </c>
      <c r="D475" s="4" t="s">
        <v>67</v>
      </c>
      <c r="E475" s="4" t="s">
        <v>118</v>
      </c>
      <c r="F475" s="4" t="s">
        <v>237</v>
      </c>
      <c r="G475" s="29">
        <v>225625</v>
      </c>
      <c r="H475" s="36"/>
      <c r="I475" s="29">
        <v>214344</v>
      </c>
      <c r="J475" s="36"/>
    </row>
    <row r="476" spans="1:10" s="14" customFormat="1" ht="78.75">
      <c r="A476" s="3" t="s">
        <v>141</v>
      </c>
      <c r="B476" s="4" t="s">
        <v>286</v>
      </c>
      <c r="C476" s="4" t="s">
        <v>69</v>
      </c>
      <c r="D476" s="4" t="s">
        <v>67</v>
      </c>
      <c r="E476" s="4" t="s">
        <v>118</v>
      </c>
      <c r="F476" s="4" t="s">
        <v>241</v>
      </c>
      <c r="G476" s="29">
        <v>1665121</v>
      </c>
      <c r="H476" s="36"/>
      <c r="I476" s="29">
        <v>1581865</v>
      </c>
      <c r="J476" s="36"/>
    </row>
    <row r="477" spans="1:10" s="14" customFormat="1" ht="18.75">
      <c r="A477" s="13" t="s">
        <v>70</v>
      </c>
      <c r="B477" s="5" t="s">
        <v>286</v>
      </c>
      <c r="C477" s="5" t="s">
        <v>62</v>
      </c>
      <c r="D477" s="5"/>
      <c r="E477" s="5"/>
      <c r="F477" s="5"/>
      <c r="G477" s="28">
        <f>G478+G494</f>
        <v>80745651</v>
      </c>
      <c r="H477" s="28"/>
      <c r="I477" s="28">
        <f>I478+I494</f>
        <v>82533573</v>
      </c>
      <c r="J477" s="28"/>
    </row>
    <row r="478" spans="1:10" s="14" customFormat="1" ht="18.75">
      <c r="A478" s="1" t="s">
        <v>72</v>
      </c>
      <c r="B478" s="2" t="s">
        <v>286</v>
      </c>
      <c r="C478" s="2" t="s">
        <v>62</v>
      </c>
      <c r="D478" s="2" t="s">
        <v>64</v>
      </c>
      <c r="E478" s="2"/>
      <c r="F478" s="2"/>
      <c r="G478" s="33">
        <f>G479+G482+G489</f>
        <v>64195303</v>
      </c>
      <c r="H478" s="33"/>
      <c r="I478" s="33">
        <f>I479+I482+I489</f>
        <v>65560644</v>
      </c>
      <c r="J478" s="33"/>
    </row>
    <row r="479" spans="1:10" s="14" customFormat="1" ht="94.5">
      <c r="A479" s="3" t="s">
        <v>135</v>
      </c>
      <c r="B479" s="4" t="s">
        <v>286</v>
      </c>
      <c r="C479" s="4" t="s">
        <v>62</v>
      </c>
      <c r="D479" s="4" t="s">
        <v>64</v>
      </c>
      <c r="E479" s="4" t="s">
        <v>136</v>
      </c>
      <c r="F479" s="4"/>
      <c r="G479" s="29">
        <f>G480</f>
        <v>60000</v>
      </c>
      <c r="H479" s="29"/>
      <c r="I479" s="29">
        <f>I480</f>
        <v>0</v>
      </c>
      <c r="J479" s="29"/>
    </row>
    <row r="480" spans="1:10" s="14" customFormat="1" ht="63">
      <c r="A480" s="3" t="s">
        <v>34</v>
      </c>
      <c r="B480" s="4" t="s">
        <v>286</v>
      </c>
      <c r="C480" s="4" t="s">
        <v>62</v>
      </c>
      <c r="D480" s="4" t="s">
        <v>64</v>
      </c>
      <c r="E480" s="4" t="s">
        <v>332</v>
      </c>
      <c r="F480" s="4"/>
      <c r="G480" s="29">
        <f>G481</f>
        <v>60000</v>
      </c>
      <c r="H480" s="29"/>
      <c r="I480" s="29">
        <f>I481</f>
        <v>0</v>
      </c>
      <c r="J480" s="29"/>
    </row>
    <row r="481" spans="1:10" s="16" customFormat="1" ht="78.75">
      <c r="A481" s="3" t="s">
        <v>141</v>
      </c>
      <c r="B481" s="4" t="s">
        <v>286</v>
      </c>
      <c r="C481" s="4" t="s">
        <v>62</v>
      </c>
      <c r="D481" s="4" t="s">
        <v>64</v>
      </c>
      <c r="E481" s="4" t="s">
        <v>332</v>
      </c>
      <c r="F481" s="4" t="s">
        <v>241</v>
      </c>
      <c r="G481" s="29">
        <v>60000</v>
      </c>
      <c r="H481" s="33"/>
      <c r="I481" s="29">
        <v>0</v>
      </c>
      <c r="J481" s="33"/>
    </row>
    <row r="482" spans="1:10" s="16" customFormat="1" ht="94.5">
      <c r="A482" s="3" t="s">
        <v>269</v>
      </c>
      <c r="B482" s="4" t="s">
        <v>286</v>
      </c>
      <c r="C482" s="4" t="s">
        <v>62</v>
      </c>
      <c r="D482" s="4" t="s">
        <v>64</v>
      </c>
      <c r="E482" s="4" t="s">
        <v>270</v>
      </c>
      <c r="F482" s="4"/>
      <c r="G482" s="29">
        <f>G483+G486</f>
        <v>63936203</v>
      </c>
      <c r="H482" s="33"/>
      <c r="I482" s="29">
        <f>I483+I486</f>
        <v>65361544</v>
      </c>
      <c r="J482" s="33"/>
    </row>
    <row r="483" spans="1:10" s="16" customFormat="1" ht="78.75">
      <c r="A483" s="3" t="s">
        <v>411</v>
      </c>
      <c r="B483" s="4" t="s">
        <v>286</v>
      </c>
      <c r="C483" s="4" t="s">
        <v>62</v>
      </c>
      <c r="D483" s="4" t="s">
        <v>64</v>
      </c>
      <c r="E483" s="4" t="s">
        <v>412</v>
      </c>
      <c r="F483" s="4"/>
      <c r="G483" s="29">
        <f>G484</f>
        <v>63936203</v>
      </c>
      <c r="H483" s="33"/>
      <c r="I483" s="29">
        <f>I484</f>
        <v>65361544</v>
      </c>
      <c r="J483" s="33"/>
    </row>
    <row r="484" spans="1:10" s="16" customFormat="1" ht="126">
      <c r="A484" s="3" t="s">
        <v>13</v>
      </c>
      <c r="B484" s="4" t="s">
        <v>286</v>
      </c>
      <c r="C484" s="4" t="s">
        <v>62</v>
      </c>
      <c r="D484" s="4" t="s">
        <v>64</v>
      </c>
      <c r="E484" s="4" t="s">
        <v>357</v>
      </c>
      <c r="F484" s="4"/>
      <c r="G484" s="29">
        <f>G485</f>
        <v>63936203</v>
      </c>
      <c r="H484" s="33"/>
      <c r="I484" s="29">
        <f>I485</f>
        <v>65361544</v>
      </c>
      <c r="J484" s="33"/>
    </row>
    <row r="485" spans="1:10" s="16" customFormat="1" ht="78.75">
      <c r="A485" s="3" t="s">
        <v>141</v>
      </c>
      <c r="B485" s="4" t="s">
        <v>286</v>
      </c>
      <c r="C485" s="4" t="s">
        <v>62</v>
      </c>
      <c r="D485" s="4" t="s">
        <v>64</v>
      </c>
      <c r="E485" s="4" t="s">
        <v>357</v>
      </c>
      <c r="F485" s="4" t="s">
        <v>241</v>
      </c>
      <c r="G485" s="29">
        <v>63936203</v>
      </c>
      <c r="H485" s="33"/>
      <c r="I485" s="29">
        <v>65361544</v>
      </c>
      <c r="J485" s="33"/>
    </row>
    <row r="486" spans="1:10" s="16" customFormat="1" ht="110.25">
      <c r="A486" s="3" t="s">
        <v>366</v>
      </c>
      <c r="B486" s="4" t="s">
        <v>286</v>
      </c>
      <c r="C486" s="4" t="s">
        <v>62</v>
      </c>
      <c r="D486" s="4" t="s">
        <v>64</v>
      </c>
      <c r="E486" s="4" t="s">
        <v>367</v>
      </c>
      <c r="F486" s="4"/>
      <c r="G486" s="29">
        <f>G487</f>
        <v>0</v>
      </c>
      <c r="H486" s="33"/>
      <c r="I486" s="29">
        <f>I487</f>
        <v>0</v>
      </c>
      <c r="J486" s="33"/>
    </row>
    <row r="487" spans="1:10" s="16" customFormat="1" ht="47.25">
      <c r="A487" s="3" t="s">
        <v>137</v>
      </c>
      <c r="B487" s="4" t="s">
        <v>286</v>
      </c>
      <c r="C487" s="4" t="s">
        <v>62</v>
      </c>
      <c r="D487" s="4" t="s">
        <v>64</v>
      </c>
      <c r="E487" s="4" t="s">
        <v>369</v>
      </c>
      <c r="F487" s="4"/>
      <c r="G487" s="29">
        <f>G488</f>
        <v>0</v>
      </c>
      <c r="H487" s="33"/>
      <c r="I487" s="29">
        <f>I488</f>
        <v>0</v>
      </c>
      <c r="J487" s="33"/>
    </row>
    <row r="488" spans="1:10" s="16" customFormat="1" ht="78.75">
      <c r="A488" s="3" t="s">
        <v>141</v>
      </c>
      <c r="B488" s="4" t="s">
        <v>286</v>
      </c>
      <c r="C488" s="4" t="s">
        <v>62</v>
      </c>
      <c r="D488" s="4" t="s">
        <v>64</v>
      </c>
      <c r="E488" s="4" t="s">
        <v>369</v>
      </c>
      <c r="F488" s="4" t="s">
        <v>241</v>
      </c>
      <c r="G488" s="29">
        <v>0</v>
      </c>
      <c r="H488" s="33"/>
      <c r="I488" s="29">
        <v>0</v>
      </c>
      <c r="J488" s="33"/>
    </row>
    <row r="489" spans="1:10" s="16" customFormat="1" ht="94.5">
      <c r="A489" s="3" t="s">
        <v>291</v>
      </c>
      <c r="B489" s="4" t="s">
        <v>286</v>
      </c>
      <c r="C489" s="4" t="s">
        <v>62</v>
      </c>
      <c r="D489" s="4" t="s">
        <v>64</v>
      </c>
      <c r="E489" s="4" t="s">
        <v>292</v>
      </c>
      <c r="F489" s="4"/>
      <c r="G489" s="29">
        <f>G490+G492</f>
        <v>199100</v>
      </c>
      <c r="H489" s="33"/>
      <c r="I489" s="29">
        <f>I490+I492</f>
        <v>199100</v>
      </c>
      <c r="J489" s="33"/>
    </row>
    <row r="490" spans="1:10" s="16" customFormat="1" ht="63">
      <c r="A490" s="3" t="s">
        <v>34</v>
      </c>
      <c r="B490" s="4" t="s">
        <v>286</v>
      </c>
      <c r="C490" s="4" t="s">
        <v>62</v>
      </c>
      <c r="D490" s="4" t="s">
        <v>64</v>
      </c>
      <c r="E490" s="4" t="s">
        <v>293</v>
      </c>
      <c r="F490" s="4"/>
      <c r="G490" s="29">
        <f>G491</f>
        <v>0</v>
      </c>
      <c r="H490" s="33"/>
      <c r="I490" s="29">
        <f>I491</f>
        <v>0</v>
      </c>
      <c r="J490" s="33"/>
    </row>
    <row r="491" spans="1:10" s="16" customFormat="1" ht="78.75">
      <c r="A491" s="3" t="s">
        <v>141</v>
      </c>
      <c r="B491" s="4" t="s">
        <v>286</v>
      </c>
      <c r="C491" s="4" t="s">
        <v>62</v>
      </c>
      <c r="D491" s="4" t="s">
        <v>64</v>
      </c>
      <c r="E491" s="4" t="s">
        <v>293</v>
      </c>
      <c r="F491" s="4" t="s">
        <v>241</v>
      </c>
      <c r="G491" s="29">
        <v>0</v>
      </c>
      <c r="H491" s="33"/>
      <c r="I491" s="29">
        <v>0</v>
      </c>
      <c r="J491" s="33"/>
    </row>
    <row r="492" spans="1:10" s="16" customFormat="1" ht="47.25">
      <c r="A492" s="3" t="s">
        <v>137</v>
      </c>
      <c r="B492" s="4" t="s">
        <v>286</v>
      </c>
      <c r="C492" s="4" t="s">
        <v>62</v>
      </c>
      <c r="D492" s="4" t="s">
        <v>64</v>
      </c>
      <c r="E492" s="4" t="s">
        <v>294</v>
      </c>
      <c r="F492" s="4"/>
      <c r="G492" s="29">
        <f>G493</f>
        <v>199100</v>
      </c>
      <c r="H492" s="33"/>
      <c r="I492" s="29">
        <f>I493</f>
        <v>199100</v>
      </c>
      <c r="J492" s="33"/>
    </row>
    <row r="493" spans="1:10" s="16" customFormat="1" ht="78.75">
      <c r="A493" s="3" t="s">
        <v>141</v>
      </c>
      <c r="B493" s="4" t="s">
        <v>286</v>
      </c>
      <c r="C493" s="4" t="s">
        <v>62</v>
      </c>
      <c r="D493" s="4" t="s">
        <v>64</v>
      </c>
      <c r="E493" s="4" t="s">
        <v>294</v>
      </c>
      <c r="F493" s="4" t="s">
        <v>241</v>
      </c>
      <c r="G493" s="29">
        <v>199100</v>
      </c>
      <c r="H493" s="33"/>
      <c r="I493" s="29">
        <v>199100</v>
      </c>
      <c r="J493" s="33"/>
    </row>
    <row r="494" spans="1:10" s="16" customFormat="1" ht="31.5">
      <c r="A494" s="1" t="s">
        <v>281</v>
      </c>
      <c r="B494" s="2" t="s">
        <v>286</v>
      </c>
      <c r="C494" s="2" t="s">
        <v>62</v>
      </c>
      <c r="D494" s="2" t="s">
        <v>62</v>
      </c>
      <c r="E494" s="2"/>
      <c r="F494" s="2"/>
      <c r="G494" s="33">
        <f>G507+G495+G511</f>
        <v>16550348</v>
      </c>
      <c r="H494" s="33"/>
      <c r="I494" s="33">
        <f>I507+I495+I511</f>
        <v>16972929</v>
      </c>
      <c r="J494" s="33"/>
    </row>
    <row r="495" spans="1:10" s="16" customFormat="1" ht="110.25">
      <c r="A495" s="3" t="s">
        <v>155</v>
      </c>
      <c r="B495" s="4" t="s">
        <v>286</v>
      </c>
      <c r="C495" s="4" t="s">
        <v>62</v>
      </c>
      <c r="D495" s="4" t="s">
        <v>62</v>
      </c>
      <c r="E495" s="4" t="s">
        <v>156</v>
      </c>
      <c r="F495" s="2"/>
      <c r="G495" s="29">
        <f>G496+G501+G504</f>
        <v>16461038</v>
      </c>
      <c r="H495" s="33"/>
      <c r="I495" s="29">
        <f>I496+I501+I504</f>
        <v>16878549</v>
      </c>
      <c r="J495" s="33"/>
    </row>
    <row r="496" spans="1:10" s="16" customFormat="1" ht="40.5" customHeight="1">
      <c r="A496" s="3" t="s">
        <v>371</v>
      </c>
      <c r="B496" s="4" t="s">
        <v>286</v>
      </c>
      <c r="C496" s="4" t="s">
        <v>62</v>
      </c>
      <c r="D496" s="4" t="s">
        <v>62</v>
      </c>
      <c r="E496" s="4" t="s">
        <v>372</v>
      </c>
      <c r="F496" s="4"/>
      <c r="G496" s="29">
        <f>G497+G499</f>
        <v>922000</v>
      </c>
      <c r="H496" s="29"/>
      <c r="I496" s="29">
        <f>I497+I499</f>
        <v>922000</v>
      </c>
      <c r="J496" s="29"/>
    </row>
    <row r="497" spans="1:10" s="16" customFormat="1" ht="47.25">
      <c r="A497" s="3" t="s">
        <v>373</v>
      </c>
      <c r="B497" s="4" t="s">
        <v>286</v>
      </c>
      <c r="C497" s="4" t="s">
        <v>62</v>
      </c>
      <c r="D497" s="4" t="s">
        <v>62</v>
      </c>
      <c r="E497" s="4" t="s">
        <v>374</v>
      </c>
      <c r="F497" s="4"/>
      <c r="G497" s="29">
        <f>G498</f>
        <v>300000</v>
      </c>
      <c r="H497" s="29"/>
      <c r="I497" s="29">
        <f>I498</f>
        <v>300000</v>
      </c>
      <c r="J497" s="29"/>
    </row>
    <row r="498" spans="1:10" s="16" customFormat="1" ht="47.25">
      <c r="A498" s="3" t="s">
        <v>111</v>
      </c>
      <c r="B498" s="4" t="s">
        <v>286</v>
      </c>
      <c r="C498" s="4" t="s">
        <v>62</v>
      </c>
      <c r="D498" s="4" t="s">
        <v>62</v>
      </c>
      <c r="E498" s="4" t="s">
        <v>374</v>
      </c>
      <c r="F498" s="4" t="s">
        <v>237</v>
      </c>
      <c r="G498" s="29">
        <v>300000</v>
      </c>
      <c r="H498" s="29"/>
      <c r="I498" s="29">
        <v>300000</v>
      </c>
      <c r="J498" s="29"/>
    </row>
    <row r="499" spans="1:10" s="16" customFormat="1" ht="47.25">
      <c r="A499" s="3" t="s">
        <v>137</v>
      </c>
      <c r="B499" s="4" t="s">
        <v>286</v>
      </c>
      <c r="C499" s="4" t="s">
        <v>62</v>
      </c>
      <c r="D499" s="4" t="s">
        <v>62</v>
      </c>
      <c r="E499" s="4" t="s">
        <v>375</v>
      </c>
      <c r="F499" s="4"/>
      <c r="G499" s="29">
        <f>G500</f>
        <v>622000</v>
      </c>
      <c r="H499" s="29"/>
      <c r="I499" s="29">
        <f>I500</f>
        <v>622000</v>
      </c>
      <c r="J499" s="29"/>
    </row>
    <row r="500" spans="1:10" s="16" customFormat="1" ht="47.25">
      <c r="A500" s="3" t="s">
        <v>111</v>
      </c>
      <c r="B500" s="4" t="s">
        <v>286</v>
      </c>
      <c r="C500" s="4" t="s">
        <v>62</v>
      </c>
      <c r="D500" s="4" t="s">
        <v>62</v>
      </c>
      <c r="E500" s="4" t="s">
        <v>375</v>
      </c>
      <c r="F500" s="4" t="s">
        <v>237</v>
      </c>
      <c r="G500" s="29">
        <v>622000</v>
      </c>
      <c r="H500" s="29"/>
      <c r="I500" s="29">
        <v>622000</v>
      </c>
      <c r="J500" s="29"/>
    </row>
    <row r="501" spans="1:10" s="16" customFormat="1" ht="47.25">
      <c r="A501" s="3" t="s">
        <v>376</v>
      </c>
      <c r="B501" s="4" t="s">
        <v>286</v>
      </c>
      <c r="C501" s="4" t="s">
        <v>62</v>
      </c>
      <c r="D501" s="4" t="s">
        <v>62</v>
      </c>
      <c r="E501" s="4" t="s">
        <v>377</v>
      </c>
      <c r="F501" s="4"/>
      <c r="G501" s="29">
        <f>G502</f>
        <v>15539038</v>
      </c>
      <c r="H501" s="29"/>
      <c r="I501" s="29">
        <f>I502</f>
        <v>15956549</v>
      </c>
      <c r="J501" s="29"/>
    </row>
    <row r="502" spans="1:10" s="16" customFormat="1" ht="126">
      <c r="A502" s="3" t="s">
        <v>13</v>
      </c>
      <c r="B502" s="4" t="s">
        <v>286</v>
      </c>
      <c r="C502" s="4" t="s">
        <v>62</v>
      </c>
      <c r="D502" s="4" t="s">
        <v>62</v>
      </c>
      <c r="E502" s="4" t="s">
        <v>378</v>
      </c>
      <c r="F502" s="4"/>
      <c r="G502" s="29">
        <f>G503</f>
        <v>15539038</v>
      </c>
      <c r="H502" s="29"/>
      <c r="I502" s="29">
        <f>I503</f>
        <v>15956549</v>
      </c>
      <c r="J502" s="29"/>
    </row>
    <row r="503" spans="1:10" s="16" customFormat="1" ht="78.75">
      <c r="A503" s="3" t="s">
        <v>141</v>
      </c>
      <c r="B503" s="4" t="s">
        <v>286</v>
      </c>
      <c r="C503" s="4" t="s">
        <v>62</v>
      </c>
      <c r="D503" s="4" t="s">
        <v>62</v>
      </c>
      <c r="E503" s="4" t="s">
        <v>378</v>
      </c>
      <c r="F503" s="4" t="s">
        <v>241</v>
      </c>
      <c r="G503" s="29">
        <v>15539038</v>
      </c>
      <c r="H503" s="29"/>
      <c r="I503" s="29">
        <v>15956549</v>
      </c>
      <c r="J503" s="29"/>
    </row>
    <row r="504" spans="1:10" s="16" customFormat="1" ht="15.75">
      <c r="A504" s="57" t="s">
        <v>379</v>
      </c>
      <c r="B504" s="4" t="s">
        <v>286</v>
      </c>
      <c r="C504" s="4" t="s">
        <v>62</v>
      </c>
      <c r="D504" s="4" t="s">
        <v>62</v>
      </c>
      <c r="E504" s="4" t="s">
        <v>380</v>
      </c>
      <c r="F504" s="4"/>
      <c r="G504" s="29">
        <f>G505</f>
        <v>0</v>
      </c>
      <c r="H504" s="29"/>
      <c r="I504" s="29">
        <f>I505</f>
        <v>0</v>
      </c>
      <c r="J504" s="29"/>
    </row>
    <row r="505" spans="1:10" s="16" customFormat="1" ht="47.25">
      <c r="A505" s="3" t="s">
        <v>137</v>
      </c>
      <c r="B505" s="4" t="s">
        <v>286</v>
      </c>
      <c r="C505" s="4" t="s">
        <v>62</v>
      </c>
      <c r="D505" s="4" t="s">
        <v>62</v>
      </c>
      <c r="E505" s="4" t="s">
        <v>381</v>
      </c>
      <c r="F505" s="4"/>
      <c r="G505" s="29">
        <f>G506</f>
        <v>0</v>
      </c>
      <c r="H505" s="29"/>
      <c r="I505" s="29">
        <f>I506</f>
        <v>0</v>
      </c>
      <c r="J505" s="29"/>
    </row>
    <row r="506" spans="1:10" s="16" customFormat="1" ht="78.75">
      <c r="A506" s="3" t="s">
        <v>141</v>
      </c>
      <c r="B506" s="4" t="s">
        <v>286</v>
      </c>
      <c r="C506" s="4" t="s">
        <v>62</v>
      </c>
      <c r="D506" s="4" t="s">
        <v>62</v>
      </c>
      <c r="E506" s="4" t="s">
        <v>381</v>
      </c>
      <c r="F506" s="4" t="s">
        <v>241</v>
      </c>
      <c r="G506" s="29">
        <v>0</v>
      </c>
      <c r="H506" s="29"/>
      <c r="I506" s="29">
        <v>0</v>
      </c>
      <c r="J506" s="29"/>
    </row>
    <row r="507" spans="1:10" s="16" customFormat="1" ht="94.5">
      <c r="A507" s="3" t="s">
        <v>339</v>
      </c>
      <c r="B507" s="4" t="s">
        <v>286</v>
      </c>
      <c r="C507" s="4" t="s">
        <v>62</v>
      </c>
      <c r="D507" s="4" t="s">
        <v>62</v>
      </c>
      <c r="E507" s="4" t="s">
        <v>340</v>
      </c>
      <c r="F507" s="4"/>
      <c r="G507" s="29">
        <f>G508</f>
        <v>56110</v>
      </c>
      <c r="H507" s="33"/>
      <c r="I507" s="29">
        <f>I508</f>
        <v>61180</v>
      </c>
      <c r="J507" s="33"/>
    </row>
    <row r="508" spans="1:10" s="16" customFormat="1" ht="110.25">
      <c r="A508" s="3" t="s">
        <v>345</v>
      </c>
      <c r="B508" s="4" t="s">
        <v>286</v>
      </c>
      <c r="C508" s="4" t="s">
        <v>62</v>
      </c>
      <c r="D508" s="4" t="s">
        <v>62</v>
      </c>
      <c r="E508" s="4" t="s">
        <v>346</v>
      </c>
      <c r="F508" s="4"/>
      <c r="G508" s="29">
        <f>G509</f>
        <v>56110</v>
      </c>
      <c r="H508" s="33"/>
      <c r="I508" s="29">
        <f>I509</f>
        <v>61180</v>
      </c>
      <c r="J508" s="33"/>
    </row>
    <row r="509" spans="1:10" s="16" customFormat="1" ht="47.25">
      <c r="A509" s="3" t="s">
        <v>137</v>
      </c>
      <c r="B509" s="4" t="s">
        <v>286</v>
      </c>
      <c r="C509" s="4" t="s">
        <v>62</v>
      </c>
      <c r="D509" s="4" t="s">
        <v>62</v>
      </c>
      <c r="E509" s="4" t="s">
        <v>347</v>
      </c>
      <c r="F509" s="4"/>
      <c r="G509" s="29">
        <f>G510</f>
        <v>56110</v>
      </c>
      <c r="H509" s="33"/>
      <c r="I509" s="29">
        <f>I510</f>
        <v>61180</v>
      </c>
      <c r="J509" s="33"/>
    </row>
    <row r="510" spans="1:10" s="16" customFormat="1" ht="78.75">
      <c r="A510" s="3" t="s">
        <v>141</v>
      </c>
      <c r="B510" s="4" t="s">
        <v>286</v>
      </c>
      <c r="C510" s="4" t="s">
        <v>62</v>
      </c>
      <c r="D510" s="4" t="s">
        <v>62</v>
      </c>
      <c r="E510" s="4" t="s">
        <v>347</v>
      </c>
      <c r="F510" s="4" t="s">
        <v>241</v>
      </c>
      <c r="G510" s="29">
        <v>56110</v>
      </c>
      <c r="H510" s="33"/>
      <c r="I510" s="29">
        <v>61180</v>
      </c>
      <c r="J510" s="33"/>
    </row>
    <row r="511" spans="1:10" s="16" customFormat="1" ht="94.5">
      <c r="A511" s="3" t="s">
        <v>291</v>
      </c>
      <c r="B511" s="4" t="s">
        <v>286</v>
      </c>
      <c r="C511" s="4" t="s">
        <v>62</v>
      </c>
      <c r="D511" s="4" t="s">
        <v>62</v>
      </c>
      <c r="E511" s="4" t="s">
        <v>292</v>
      </c>
      <c r="F511" s="4"/>
      <c r="G511" s="29">
        <f>G512+G514</f>
        <v>33200</v>
      </c>
      <c r="H511" s="33"/>
      <c r="I511" s="29">
        <f>I512+I514</f>
        <v>33200</v>
      </c>
      <c r="J511" s="33"/>
    </row>
    <row r="512" spans="1:10" s="16" customFormat="1" ht="63">
      <c r="A512" s="3" t="s">
        <v>34</v>
      </c>
      <c r="B512" s="4" t="s">
        <v>286</v>
      </c>
      <c r="C512" s="4" t="s">
        <v>62</v>
      </c>
      <c r="D512" s="4" t="s">
        <v>62</v>
      </c>
      <c r="E512" s="4" t="s">
        <v>293</v>
      </c>
      <c r="F512" s="4"/>
      <c r="G512" s="29">
        <f>G513</f>
        <v>0</v>
      </c>
      <c r="H512" s="33"/>
      <c r="I512" s="29">
        <f>I513</f>
        <v>0</v>
      </c>
      <c r="J512" s="33"/>
    </row>
    <row r="513" spans="1:10" s="16" customFormat="1" ht="78.75">
      <c r="A513" s="3" t="s">
        <v>141</v>
      </c>
      <c r="B513" s="4" t="s">
        <v>286</v>
      </c>
      <c r="C513" s="4" t="s">
        <v>62</v>
      </c>
      <c r="D513" s="4" t="s">
        <v>62</v>
      </c>
      <c r="E513" s="4" t="s">
        <v>293</v>
      </c>
      <c r="F513" s="4" t="s">
        <v>241</v>
      </c>
      <c r="G513" s="29">
        <v>0</v>
      </c>
      <c r="H513" s="33"/>
      <c r="I513" s="29">
        <v>0</v>
      </c>
      <c r="J513" s="33"/>
    </row>
    <row r="514" spans="1:10" s="16" customFormat="1" ht="47.25">
      <c r="A514" s="3" t="s">
        <v>137</v>
      </c>
      <c r="B514" s="4" t="s">
        <v>286</v>
      </c>
      <c r="C514" s="4" t="s">
        <v>62</v>
      </c>
      <c r="D514" s="4" t="s">
        <v>62</v>
      </c>
      <c r="E514" s="4" t="s">
        <v>294</v>
      </c>
      <c r="F514" s="4"/>
      <c r="G514" s="29">
        <f>G515</f>
        <v>33200</v>
      </c>
      <c r="H514" s="33"/>
      <c r="I514" s="29">
        <f>I515</f>
        <v>33200</v>
      </c>
      <c r="J514" s="33"/>
    </row>
    <row r="515" spans="1:10" s="16" customFormat="1" ht="78.75">
      <c r="A515" s="3" t="s">
        <v>141</v>
      </c>
      <c r="B515" s="4" t="s">
        <v>286</v>
      </c>
      <c r="C515" s="4" t="s">
        <v>62</v>
      </c>
      <c r="D515" s="4" t="s">
        <v>62</v>
      </c>
      <c r="E515" s="4" t="s">
        <v>294</v>
      </c>
      <c r="F515" s="4" t="s">
        <v>241</v>
      </c>
      <c r="G515" s="29">
        <v>33200</v>
      </c>
      <c r="H515" s="33"/>
      <c r="I515" s="29">
        <v>33200</v>
      </c>
      <c r="J515" s="33"/>
    </row>
    <row r="516" spans="1:10" ht="31.5">
      <c r="A516" s="13" t="s">
        <v>238</v>
      </c>
      <c r="B516" s="5" t="s">
        <v>286</v>
      </c>
      <c r="C516" s="5" t="s">
        <v>63</v>
      </c>
      <c r="D516" s="5" t="s">
        <v>89</v>
      </c>
      <c r="E516" s="23"/>
      <c r="F516" s="23"/>
      <c r="G516" s="28">
        <f>G517</f>
        <v>157922302</v>
      </c>
      <c r="H516" s="28">
        <f>H517</f>
        <v>863478</v>
      </c>
      <c r="I516" s="28">
        <f>I517</f>
        <v>162843367</v>
      </c>
      <c r="J516" s="28">
        <f>J517</f>
        <v>898017</v>
      </c>
    </row>
    <row r="517" spans="1:10" ht="15.75">
      <c r="A517" s="1" t="s">
        <v>84</v>
      </c>
      <c r="B517" s="2" t="s">
        <v>286</v>
      </c>
      <c r="C517" s="2" t="s">
        <v>63</v>
      </c>
      <c r="D517" s="2" t="s">
        <v>59</v>
      </c>
      <c r="E517" s="4"/>
      <c r="F517" s="4"/>
      <c r="G517" s="33">
        <f>G527+G518+G550+G523+G554</f>
        <v>157922302</v>
      </c>
      <c r="H517" s="33">
        <f>H527</f>
        <v>863478</v>
      </c>
      <c r="I517" s="33">
        <f>I527+I518+I550+I523+I554</f>
        <v>162843367</v>
      </c>
      <c r="J517" s="33">
        <f>J527</f>
        <v>898017</v>
      </c>
    </row>
    <row r="518" spans="1:10" ht="94.5">
      <c r="A518" s="3" t="s">
        <v>135</v>
      </c>
      <c r="B518" s="4" t="s">
        <v>286</v>
      </c>
      <c r="C518" s="4" t="s">
        <v>63</v>
      </c>
      <c r="D518" s="4" t="s">
        <v>59</v>
      </c>
      <c r="E518" s="4" t="s">
        <v>136</v>
      </c>
      <c r="F518" s="4"/>
      <c r="G518" s="29">
        <f>G519+G521</f>
        <v>810000</v>
      </c>
      <c r="H518" s="29"/>
      <c r="I518" s="29">
        <f>I519+I521</f>
        <v>2750000</v>
      </c>
      <c r="J518" s="29"/>
    </row>
    <row r="519" spans="1:10" ht="63">
      <c r="A519" s="3" t="s">
        <v>34</v>
      </c>
      <c r="B519" s="4" t="s">
        <v>286</v>
      </c>
      <c r="C519" s="4" t="s">
        <v>63</v>
      </c>
      <c r="D519" s="4" t="s">
        <v>59</v>
      </c>
      <c r="E519" s="4" t="s">
        <v>332</v>
      </c>
      <c r="F519" s="4"/>
      <c r="G519" s="29">
        <f>G520</f>
        <v>810000</v>
      </c>
      <c r="H519" s="29"/>
      <c r="I519" s="29">
        <f>I520</f>
        <v>2050000</v>
      </c>
      <c r="J519" s="29"/>
    </row>
    <row r="520" spans="1:10" ht="78.75">
      <c r="A520" s="3" t="s">
        <v>141</v>
      </c>
      <c r="B520" s="4" t="s">
        <v>286</v>
      </c>
      <c r="C520" s="4" t="s">
        <v>63</v>
      </c>
      <c r="D520" s="4" t="s">
        <v>59</v>
      </c>
      <c r="E520" s="4" t="s">
        <v>332</v>
      </c>
      <c r="F520" s="4" t="s">
        <v>241</v>
      </c>
      <c r="G520" s="29">
        <f>2810000-2000000</f>
        <v>810000</v>
      </c>
      <c r="H520" s="29"/>
      <c r="I520" s="29">
        <f>50000+2000000</f>
        <v>2050000</v>
      </c>
      <c r="J520" s="29"/>
    </row>
    <row r="521" spans="1:10" ht="47.25">
      <c r="A521" s="3" t="s">
        <v>137</v>
      </c>
      <c r="B521" s="4" t="s">
        <v>286</v>
      </c>
      <c r="C521" s="4" t="s">
        <v>63</v>
      </c>
      <c r="D521" s="4" t="s">
        <v>59</v>
      </c>
      <c r="E521" s="4" t="s">
        <v>138</v>
      </c>
      <c r="F521" s="4"/>
      <c r="G521" s="29">
        <f>G522</f>
        <v>0</v>
      </c>
      <c r="H521" s="29"/>
      <c r="I521" s="29">
        <f>I522</f>
        <v>700000</v>
      </c>
      <c r="J521" s="29"/>
    </row>
    <row r="522" spans="1:10" ht="78.75">
      <c r="A522" s="3" t="s">
        <v>141</v>
      </c>
      <c r="B522" s="4" t="s">
        <v>286</v>
      </c>
      <c r="C522" s="4" t="s">
        <v>63</v>
      </c>
      <c r="D522" s="4" t="s">
        <v>59</v>
      </c>
      <c r="E522" s="4" t="s">
        <v>138</v>
      </c>
      <c r="F522" s="4" t="s">
        <v>241</v>
      </c>
      <c r="G522" s="29">
        <f>600000-600000</f>
        <v>0</v>
      </c>
      <c r="H522" s="29"/>
      <c r="I522" s="29">
        <f>100000+600000</f>
        <v>700000</v>
      </c>
      <c r="J522" s="29"/>
    </row>
    <row r="523" spans="1:10" ht="110.25">
      <c r="A523" s="3" t="s">
        <v>155</v>
      </c>
      <c r="B523" s="4" t="s">
        <v>286</v>
      </c>
      <c r="C523" s="4" t="s">
        <v>63</v>
      </c>
      <c r="D523" s="4" t="s">
        <v>59</v>
      </c>
      <c r="E523" s="4" t="s">
        <v>156</v>
      </c>
      <c r="F523" s="4"/>
      <c r="G523" s="29">
        <f>G524</f>
        <v>0</v>
      </c>
      <c r="H523" s="29"/>
      <c r="I523" s="29">
        <f>I524</f>
        <v>0</v>
      </c>
      <c r="J523" s="29"/>
    </row>
    <row r="524" spans="1:10" ht="15.75">
      <c r="A524" s="57" t="s">
        <v>379</v>
      </c>
      <c r="B524" s="4" t="s">
        <v>286</v>
      </c>
      <c r="C524" s="4" t="s">
        <v>63</v>
      </c>
      <c r="D524" s="4" t="s">
        <v>59</v>
      </c>
      <c r="E524" s="4" t="s">
        <v>380</v>
      </c>
      <c r="F524" s="4"/>
      <c r="G524" s="29">
        <f>G525</f>
        <v>0</v>
      </c>
      <c r="H524" s="29"/>
      <c r="I524" s="29">
        <f>I525</f>
        <v>0</v>
      </c>
      <c r="J524" s="29"/>
    </row>
    <row r="525" spans="1:10" ht="47.25">
      <c r="A525" s="3" t="s">
        <v>137</v>
      </c>
      <c r="B525" s="4" t="s">
        <v>286</v>
      </c>
      <c r="C525" s="4" t="s">
        <v>63</v>
      </c>
      <c r="D525" s="4" t="s">
        <v>59</v>
      </c>
      <c r="E525" s="4" t="s">
        <v>381</v>
      </c>
      <c r="F525" s="4"/>
      <c r="G525" s="29">
        <f>G526</f>
        <v>0</v>
      </c>
      <c r="H525" s="29"/>
      <c r="I525" s="29">
        <f>I526</f>
        <v>0</v>
      </c>
      <c r="J525" s="29"/>
    </row>
    <row r="526" spans="1:10" ht="78.75">
      <c r="A526" s="3" t="s">
        <v>141</v>
      </c>
      <c r="B526" s="4" t="s">
        <v>286</v>
      </c>
      <c r="C526" s="4" t="s">
        <v>63</v>
      </c>
      <c r="D526" s="4" t="s">
        <v>59</v>
      </c>
      <c r="E526" s="4" t="s">
        <v>381</v>
      </c>
      <c r="F526" s="4" t="s">
        <v>241</v>
      </c>
      <c r="G526" s="29">
        <v>0</v>
      </c>
      <c r="H526" s="29"/>
      <c r="I526" s="29">
        <v>0</v>
      </c>
      <c r="J526" s="29"/>
    </row>
    <row r="527" spans="1:10" ht="94.5">
      <c r="A527" s="3" t="s">
        <v>269</v>
      </c>
      <c r="B527" s="4" t="s">
        <v>286</v>
      </c>
      <c r="C527" s="4" t="s">
        <v>63</v>
      </c>
      <c r="D527" s="4" t="s">
        <v>59</v>
      </c>
      <c r="E527" s="4" t="s">
        <v>270</v>
      </c>
      <c r="F527" s="4"/>
      <c r="G527" s="29">
        <f>G535+G528+G542+G545</f>
        <v>156072812</v>
      </c>
      <c r="H527" s="29">
        <f>H535+H528</f>
        <v>863478</v>
      </c>
      <c r="I527" s="29">
        <f>I535+I528+I542+I545</f>
        <v>159036407</v>
      </c>
      <c r="J527" s="29">
        <f>J535+J528</f>
        <v>898017</v>
      </c>
    </row>
    <row r="528" spans="1:10" ht="78.75">
      <c r="A528" s="3" t="s">
        <v>411</v>
      </c>
      <c r="B528" s="4" t="s">
        <v>286</v>
      </c>
      <c r="C528" s="4" t="s">
        <v>63</v>
      </c>
      <c r="D528" s="4" t="s">
        <v>59</v>
      </c>
      <c r="E528" s="4" t="s">
        <v>412</v>
      </c>
      <c r="F528" s="4"/>
      <c r="G528" s="29">
        <f>G533+G531+G529</f>
        <v>94016126</v>
      </c>
      <c r="H528" s="29">
        <f>H533</f>
        <v>656522</v>
      </c>
      <c r="I528" s="29">
        <f>I533+I531+I529</f>
        <v>94989414</v>
      </c>
      <c r="J528" s="29">
        <f>J533</f>
        <v>676522</v>
      </c>
    </row>
    <row r="529" spans="1:10" ht="126">
      <c r="A529" s="3" t="s">
        <v>13</v>
      </c>
      <c r="B529" s="4" t="s">
        <v>286</v>
      </c>
      <c r="C529" s="4" t="s">
        <v>63</v>
      </c>
      <c r="D529" s="4" t="s">
        <v>59</v>
      </c>
      <c r="E529" s="4" t="s">
        <v>357</v>
      </c>
      <c r="F529" s="4"/>
      <c r="G529" s="29">
        <f>G530</f>
        <v>91616604</v>
      </c>
      <c r="H529" s="29"/>
      <c r="I529" s="29">
        <f>I530</f>
        <v>94312892</v>
      </c>
      <c r="J529" s="29"/>
    </row>
    <row r="530" spans="1:10" ht="78.75">
      <c r="A530" s="3" t="s">
        <v>141</v>
      </c>
      <c r="B530" s="4" t="s">
        <v>286</v>
      </c>
      <c r="C530" s="4" t="s">
        <v>63</v>
      </c>
      <c r="D530" s="4" t="s">
        <v>59</v>
      </c>
      <c r="E530" s="4" t="s">
        <v>357</v>
      </c>
      <c r="F530" s="4" t="s">
        <v>241</v>
      </c>
      <c r="G530" s="29">
        <f>78616604+13000000</f>
        <v>91616604</v>
      </c>
      <c r="H530" s="29"/>
      <c r="I530" s="29">
        <f>81312892+13000000</f>
        <v>94312892</v>
      </c>
      <c r="J530" s="29"/>
    </row>
    <row r="531" spans="1:10" ht="47.25">
      <c r="A531" s="3" t="s">
        <v>137</v>
      </c>
      <c r="B531" s="4" t="s">
        <v>286</v>
      </c>
      <c r="C531" s="4" t="s">
        <v>63</v>
      </c>
      <c r="D531" s="4" t="s">
        <v>59</v>
      </c>
      <c r="E531" s="4" t="s">
        <v>356</v>
      </c>
      <c r="F531" s="4"/>
      <c r="G531" s="29">
        <f>G532</f>
        <v>1743000</v>
      </c>
      <c r="H531" s="29"/>
      <c r="I531" s="29">
        <f>I532</f>
        <v>0</v>
      </c>
      <c r="J531" s="29"/>
    </row>
    <row r="532" spans="1:10" ht="47.25">
      <c r="A532" s="3" t="s">
        <v>111</v>
      </c>
      <c r="B532" s="4" t="s">
        <v>286</v>
      </c>
      <c r="C532" s="4" t="s">
        <v>63</v>
      </c>
      <c r="D532" s="4" t="s">
        <v>59</v>
      </c>
      <c r="E532" s="4" t="s">
        <v>356</v>
      </c>
      <c r="F532" s="4" t="s">
        <v>237</v>
      </c>
      <c r="G532" s="29">
        <v>1743000</v>
      </c>
      <c r="H532" s="29"/>
      <c r="I532" s="29">
        <v>0</v>
      </c>
      <c r="J532" s="29"/>
    </row>
    <row r="533" spans="1:10" ht="173.25">
      <c r="A533" s="3" t="s">
        <v>279</v>
      </c>
      <c r="B533" s="4" t="s">
        <v>286</v>
      </c>
      <c r="C533" s="4" t="s">
        <v>63</v>
      </c>
      <c r="D533" s="4" t="s">
        <v>59</v>
      </c>
      <c r="E533" s="4" t="s">
        <v>413</v>
      </c>
      <c r="F533" s="4"/>
      <c r="G533" s="29">
        <f>G534</f>
        <v>656522</v>
      </c>
      <c r="H533" s="29">
        <f>H534</f>
        <v>656522</v>
      </c>
      <c r="I533" s="29">
        <f>I534</f>
        <v>676522</v>
      </c>
      <c r="J533" s="29">
        <f>J534</f>
        <v>676522</v>
      </c>
    </row>
    <row r="534" spans="1:10" ht="78.75">
      <c r="A534" s="3" t="s">
        <v>141</v>
      </c>
      <c r="B534" s="4" t="s">
        <v>286</v>
      </c>
      <c r="C534" s="4" t="s">
        <v>63</v>
      </c>
      <c r="D534" s="4" t="s">
        <v>59</v>
      </c>
      <c r="E534" s="4" t="s">
        <v>413</v>
      </c>
      <c r="F534" s="4" t="s">
        <v>241</v>
      </c>
      <c r="G534" s="29">
        <v>656522</v>
      </c>
      <c r="H534" s="29">
        <f>G534</f>
        <v>656522</v>
      </c>
      <c r="I534" s="29">
        <v>676522</v>
      </c>
      <c r="J534" s="29">
        <f>I534</f>
        <v>676522</v>
      </c>
    </row>
    <row r="535" spans="1:10" ht="47.25">
      <c r="A535" s="3" t="s">
        <v>271</v>
      </c>
      <c r="B535" s="4" t="s">
        <v>286</v>
      </c>
      <c r="C535" s="4" t="s">
        <v>63</v>
      </c>
      <c r="D535" s="4" t="s">
        <v>59</v>
      </c>
      <c r="E535" s="4" t="s">
        <v>272</v>
      </c>
      <c r="F535" s="4"/>
      <c r="G535" s="29">
        <f>G538+G540+G536</f>
        <v>50598878</v>
      </c>
      <c r="H535" s="29">
        <f>H538+H540</f>
        <v>206956</v>
      </c>
      <c r="I535" s="29">
        <f>I538+I540+I536</f>
        <v>52248018</v>
      </c>
      <c r="J535" s="29">
        <f>J538+J540</f>
        <v>221495</v>
      </c>
    </row>
    <row r="536" spans="1:10" ht="126">
      <c r="A536" s="3" t="s">
        <v>13</v>
      </c>
      <c r="B536" s="4" t="s">
        <v>286</v>
      </c>
      <c r="C536" s="4" t="s">
        <v>63</v>
      </c>
      <c r="D536" s="4" t="s">
        <v>59</v>
      </c>
      <c r="E536" s="4" t="s">
        <v>358</v>
      </c>
      <c r="F536" s="4"/>
      <c r="G536" s="29">
        <f>G537</f>
        <v>50391922</v>
      </c>
      <c r="H536" s="29"/>
      <c r="I536" s="29">
        <f>I537</f>
        <v>52026523</v>
      </c>
      <c r="J536" s="29"/>
    </row>
    <row r="537" spans="1:10" ht="78.75">
      <c r="A537" s="3" t="s">
        <v>141</v>
      </c>
      <c r="B537" s="4" t="s">
        <v>286</v>
      </c>
      <c r="C537" s="4" t="s">
        <v>63</v>
      </c>
      <c r="D537" s="4" t="s">
        <v>59</v>
      </c>
      <c r="E537" s="4" t="s">
        <v>358</v>
      </c>
      <c r="F537" s="4" t="s">
        <v>241</v>
      </c>
      <c r="G537" s="29">
        <v>50391922</v>
      </c>
      <c r="H537" s="29"/>
      <c r="I537" s="29">
        <v>52026523</v>
      </c>
      <c r="J537" s="29"/>
    </row>
    <row r="538" spans="1:10" s="16" customFormat="1" ht="141.75" customHeight="1" hidden="1">
      <c r="A538" s="3" t="s">
        <v>273</v>
      </c>
      <c r="B538" s="4" t="s">
        <v>286</v>
      </c>
      <c r="C538" s="4" t="s">
        <v>63</v>
      </c>
      <c r="D538" s="4" t="s">
        <v>59</v>
      </c>
      <c r="E538" s="4" t="s">
        <v>274</v>
      </c>
      <c r="F538" s="4"/>
      <c r="G538" s="29">
        <f>G539</f>
        <v>0</v>
      </c>
      <c r="H538" s="29">
        <f>H539</f>
        <v>0</v>
      </c>
      <c r="I538" s="29">
        <f>I539</f>
        <v>0</v>
      </c>
      <c r="J538" s="29">
        <f>J539</f>
        <v>0</v>
      </c>
    </row>
    <row r="539" spans="1:10" ht="78.75" hidden="1">
      <c r="A539" s="3" t="s">
        <v>141</v>
      </c>
      <c r="B539" s="4" t="s">
        <v>286</v>
      </c>
      <c r="C539" s="4" t="s">
        <v>63</v>
      </c>
      <c r="D539" s="4" t="s">
        <v>59</v>
      </c>
      <c r="E539" s="4" t="s">
        <v>274</v>
      </c>
      <c r="F539" s="4" t="s">
        <v>241</v>
      </c>
      <c r="G539" s="29">
        <v>0</v>
      </c>
      <c r="H539" s="29">
        <f>G539</f>
        <v>0</v>
      </c>
      <c r="I539" s="29">
        <v>0</v>
      </c>
      <c r="J539" s="29">
        <f>I539</f>
        <v>0</v>
      </c>
    </row>
    <row r="540" spans="1:10" ht="173.25">
      <c r="A540" s="3" t="s">
        <v>279</v>
      </c>
      <c r="B540" s="4" t="s">
        <v>286</v>
      </c>
      <c r="C540" s="4" t="s">
        <v>63</v>
      </c>
      <c r="D540" s="4" t="s">
        <v>59</v>
      </c>
      <c r="E540" s="4" t="s">
        <v>414</v>
      </c>
      <c r="F540" s="4"/>
      <c r="G540" s="29">
        <f>G541</f>
        <v>206956</v>
      </c>
      <c r="H540" s="29">
        <f>H541</f>
        <v>206956</v>
      </c>
      <c r="I540" s="29">
        <f>I541</f>
        <v>221495</v>
      </c>
      <c r="J540" s="29">
        <f>J541</f>
        <v>221495</v>
      </c>
    </row>
    <row r="541" spans="1:10" ht="78.75">
      <c r="A541" s="3" t="s">
        <v>141</v>
      </c>
      <c r="B541" s="4" t="s">
        <v>286</v>
      </c>
      <c r="C541" s="4" t="s">
        <v>63</v>
      </c>
      <c r="D541" s="4" t="s">
        <v>59</v>
      </c>
      <c r="E541" s="4" t="s">
        <v>414</v>
      </c>
      <c r="F541" s="4" t="s">
        <v>241</v>
      </c>
      <c r="G541" s="29">
        <v>206956</v>
      </c>
      <c r="H541" s="29">
        <f>G541</f>
        <v>206956</v>
      </c>
      <c r="I541" s="29">
        <v>221495</v>
      </c>
      <c r="J541" s="29">
        <f>I541</f>
        <v>221495</v>
      </c>
    </row>
    <row r="542" spans="1:10" ht="47.25">
      <c r="A542" s="3" t="s">
        <v>359</v>
      </c>
      <c r="B542" s="4" t="s">
        <v>286</v>
      </c>
      <c r="C542" s="4" t="s">
        <v>63</v>
      </c>
      <c r="D542" s="4" t="s">
        <v>59</v>
      </c>
      <c r="E542" s="4" t="s">
        <v>360</v>
      </c>
      <c r="F542" s="4"/>
      <c r="G542" s="29">
        <f>G543</f>
        <v>11457808</v>
      </c>
      <c r="H542" s="29"/>
      <c r="I542" s="29">
        <f>I543</f>
        <v>11798975</v>
      </c>
      <c r="J542" s="29"/>
    </row>
    <row r="543" spans="1:10" ht="126">
      <c r="A543" s="3" t="s">
        <v>13</v>
      </c>
      <c r="B543" s="4" t="s">
        <v>286</v>
      </c>
      <c r="C543" s="4" t="s">
        <v>63</v>
      </c>
      <c r="D543" s="4" t="s">
        <v>59</v>
      </c>
      <c r="E543" s="4" t="s">
        <v>361</v>
      </c>
      <c r="F543" s="4"/>
      <c r="G543" s="29">
        <f>G544</f>
        <v>11457808</v>
      </c>
      <c r="H543" s="29"/>
      <c r="I543" s="29">
        <f>I544</f>
        <v>11798975</v>
      </c>
      <c r="J543" s="29"/>
    </row>
    <row r="544" spans="1:10" ht="78.75">
      <c r="A544" s="3" t="s">
        <v>141</v>
      </c>
      <c r="B544" s="4" t="s">
        <v>286</v>
      </c>
      <c r="C544" s="4" t="s">
        <v>63</v>
      </c>
      <c r="D544" s="4" t="s">
        <v>59</v>
      </c>
      <c r="E544" s="4" t="s">
        <v>361</v>
      </c>
      <c r="F544" s="4" t="s">
        <v>241</v>
      </c>
      <c r="G544" s="29">
        <v>11457808</v>
      </c>
      <c r="H544" s="29"/>
      <c r="I544" s="29">
        <v>11798975</v>
      </c>
      <c r="J544" s="29"/>
    </row>
    <row r="545" spans="1:10" ht="110.25">
      <c r="A545" s="3" t="s">
        <v>366</v>
      </c>
      <c r="B545" s="4" t="s">
        <v>286</v>
      </c>
      <c r="C545" s="4" t="s">
        <v>63</v>
      </c>
      <c r="D545" s="4" t="s">
        <v>59</v>
      </c>
      <c r="E545" s="4" t="s">
        <v>367</v>
      </c>
      <c r="F545" s="4"/>
      <c r="G545" s="29">
        <f>G546+G548</f>
        <v>0</v>
      </c>
      <c r="H545" s="29"/>
      <c r="I545" s="29">
        <f>I546+I548</f>
        <v>0</v>
      </c>
      <c r="J545" s="29"/>
    </row>
    <row r="546" spans="1:10" ht="63">
      <c r="A546" s="3" t="s">
        <v>34</v>
      </c>
      <c r="B546" s="4" t="s">
        <v>286</v>
      </c>
      <c r="C546" s="4" t="s">
        <v>63</v>
      </c>
      <c r="D546" s="4" t="s">
        <v>59</v>
      </c>
      <c r="E546" s="4" t="s">
        <v>368</v>
      </c>
      <c r="F546" s="4"/>
      <c r="G546" s="29">
        <f>G547</f>
        <v>0</v>
      </c>
      <c r="H546" s="29"/>
      <c r="I546" s="29">
        <f>I547</f>
        <v>0</v>
      </c>
      <c r="J546" s="29"/>
    </row>
    <row r="547" spans="1:10" ht="78.75">
      <c r="A547" s="3" t="s">
        <v>141</v>
      </c>
      <c r="B547" s="4" t="s">
        <v>286</v>
      </c>
      <c r="C547" s="4" t="s">
        <v>63</v>
      </c>
      <c r="D547" s="4" t="s">
        <v>59</v>
      </c>
      <c r="E547" s="4" t="s">
        <v>368</v>
      </c>
      <c r="F547" s="4" t="s">
        <v>241</v>
      </c>
      <c r="G547" s="29">
        <v>0</v>
      </c>
      <c r="H547" s="29"/>
      <c r="I547" s="29">
        <v>0</v>
      </c>
      <c r="J547" s="29"/>
    </row>
    <row r="548" spans="1:10" ht="47.25">
      <c r="A548" s="3" t="s">
        <v>137</v>
      </c>
      <c r="B548" s="4" t="s">
        <v>286</v>
      </c>
      <c r="C548" s="4" t="s">
        <v>63</v>
      </c>
      <c r="D548" s="4" t="s">
        <v>59</v>
      </c>
      <c r="E548" s="4" t="s">
        <v>369</v>
      </c>
      <c r="F548" s="4"/>
      <c r="G548" s="29">
        <f>G549</f>
        <v>0</v>
      </c>
      <c r="H548" s="29"/>
      <c r="I548" s="29">
        <f>I549</f>
        <v>0</v>
      </c>
      <c r="J548" s="29"/>
    </row>
    <row r="549" spans="1:10" ht="78.75">
      <c r="A549" s="3" t="s">
        <v>141</v>
      </c>
      <c r="B549" s="4" t="s">
        <v>286</v>
      </c>
      <c r="C549" s="4" t="s">
        <v>63</v>
      </c>
      <c r="D549" s="4" t="s">
        <v>59</v>
      </c>
      <c r="E549" s="4" t="s">
        <v>369</v>
      </c>
      <c r="F549" s="4" t="s">
        <v>241</v>
      </c>
      <c r="G549" s="29">
        <v>0</v>
      </c>
      <c r="H549" s="29"/>
      <c r="I549" s="29">
        <v>0</v>
      </c>
      <c r="J549" s="29"/>
    </row>
    <row r="550" spans="1:10" ht="94.5">
      <c r="A550" s="3" t="s">
        <v>339</v>
      </c>
      <c r="B550" s="4" t="s">
        <v>286</v>
      </c>
      <c r="C550" s="4" t="s">
        <v>63</v>
      </c>
      <c r="D550" s="4" t="s">
        <v>59</v>
      </c>
      <c r="E550" s="4" t="s">
        <v>340</v>
      </c>
      <c r="F550" s="4"/>
      <c r="G550" s="29">
        <f>G551</f>
        <v>193490</v>
      </c>
      <c r="H550" s="29"/>
      <c r="I550" s="29">
        <f>I551</f>
        <v>210960</v>
      </c>
      <c r="J550" s="29"/>
    </row>
    <row r="551" spans="1:10" ht="110.25">
      <c r="A551" s="3" t="s">
        <v>345</v>
      </c>
      <c r="B551" s="4" t="s">
        <v>286</v>
      </c>
      <c r="C551" s="4" t="s">
        <v>63</v>
      </c>
      <c r="D551" s="4" t="s">
        <v>59</v>
      </c>
      <c r="E551" s="4" t="s">
        <v>346</v>
      </c>
      <c r="F551" s="4"/>
      <c r="G551" s="29">
        <f>G552</f>
        <v>193490</v>
      </c>
      <c r="H551" s="29"/>
      <c r="I551" s="29">
        <f>I552</f>
        <v>210960</v>
      </c>
      <c r="J551" s="29"/>
    </row>
    <row r="552" spans="1:10" ht="47.25">
      <c r="A552" s="3" t="s">
        <v>137</v>
      </c>
      <c r="B552" s="4" t="s">
        <v>286</v>
      </c>
      <c r="C552" s="4" t="s">
        <v>63</v>
      </c>
      <c r="D552" s="4" t="s">
        <v>59</v>
      </c>
      <c r="E552" s="4" t="s">
        <v>347</v>
      </c>
      <c r="F552" s="4"/>
      <c r="G552" s="29">
        <f>G553</f>
        <v>193490</v>
      </c>
      <c r="H552" s="29"/>
      <c r="I552" s="29">
        <f>I553</f>
        <v>210960</v>
      </c>
      <c r="J552" s="29"/>
    </row>
    <row r="553" spans="1:10" ht="78.75">
      <c r="A553" s="3" t="s">
        <v>141</v>
      </c>
      <c r="B553" s="4" t="s">
        <v>286</v>
      </c>
      <c r="C553" s="4" t="s">
        <v>63</v>
      </c>
      <c r="D553" s="4" t="s">
        <v>59</v>
      </c>
      <c r="E553" s="4" t="s">
        <v>347</v>
      </c>
      <c r="F553" s="4" t="s">
        <v>241</v>
      </c>
      <c r="G553" s="29">
        <v>193490</v>
      </c>
      <c r="H553" s="29"/>
      <c r="I553" s="29">
        <v>210960</v>
      </c>
      <c r="J553" s="29"/>
    </row>
    <row r="554" spans="1:10" ht="94.5">
      <c r="A554" s="3" t="s">
        <v>291</v>
      </c>
      <c r="B554" s="4" t="s">
        <v>286</v>
      </c>
      <c r="C554" s="4" t="s">
        <v>63</v>
      </c>
      <c r="D554" s="4" t="s">
        <v>59</v>
      </c>
      <c r="E554" s="4" t="s">
        <v>292</v>
      </c>
      <c r="F554" s="4"/>
      <c r="G554" s="29">
        <f>G555+G557</f>
        <v>846000</v>
      </c>
      <c r="H554" s="29"/>
      <c r="I554" s="29">
        <f>I555+I557</f>
        <v>846000</v>
      </c>
      <c r="J554" s="29"/>
    </row>
    <row r="555" spans="1:10" ht="63" hidden="1">
      <c r="A555" s="3" t="s">
        <v>34</v>
      </c>
      <c r="B555" s="4" t="s">
        <v>286</v>
      </c>
      <c r="C555" s="4" t="s">
        <v>63</v>
      </c>
      <c r="D555" s="4" t="s">
        <v>59</v>
      </c>
      <c r="E555" s="4" t="s">
        <v>293</v>
      </c>
      <c r="F555" s="4"/>
      <c r="G555" s="29">
        <f>G556</f>
        <v>0</v>
      </c>
      <c r="H555" s="29"/>
      <c r="I555" s="29">
        <f>I556</f>
        <v>0</v>
      </c>
      <c r="J555" s="29"/>
    </row>
    <row r="556" spans="1:10" ht="78.75" hidden="1">
      <c r="A556" s="3" t="s">
        <v>141</v>
      </c>
      <c r="B556" s="4" t="s">
        <v>286</v>
      </c>
      <c r="C556" s="4" t="s">
        <v>63</v>
      </c>
      <c r="D556" s="4" t="s">
        <v>59</v>
      </c>
      <c r="E556" s="4" t="s">
        <v>293</v>
      </c>
      <c r="F556" s="4" t="s">
        <v>241</v>
      </c>
      <c r="G556" s="29">
        <v>0</v>
      </c>
      <c r="H556" s="29"/>
      <c r="I556" s="29">
        <v>0</v>
      </c>
      <c r="J556" s="29"/>
    </row>
    <row r="557" spans="1:10" ht="47.25">
      <c r="A557" s="3" t="s">
        <v>137</v>
      </c>
      <c r="B557" s="4" t="s">
        <v>286</v>
      </c>
      <c r="C557" s="4" t="s">
        <v>63</v>
      </c>
      <c r="D557" s="4" t="s">
        <v>59</v>
      </c>
      <c r="E557" s="4" t="s">
        <v>294</v>
      </c>
      <c r="F557" s="4"/>
      <c r="G557" s="29">
        <f>G558</f>
        <v>846000</v>
      </c>
      <c r="H557" s="29"/>
      <c r="I557" s="29">
        <f>I558</f>
        <v>846000</v>
      </c>
      <c r="J557" s="29"/>
    </row>
    <row r="558" spans="1:10" ht="78.75">
      <c r="A558" s="3" t="s">
        <v>141</v>
      </c>
      <c r="B558" s="4" t="s">
        <v>286</v>
      </c>
      <c r="C558" s="4" t="s">
        <v>63</v>
      </c>
      <c r="D558" s="4" t="s">
        <v>59</v>
      </c>
      <c r="E558" s="4" t="s">
        <v>294</v>
      </c>
      <c r="F558" s="4" t="s">
        <v>241</v>
      </c>
      <c r="G558" s="29">
        <v>846000</v>
      </c>
      <c r="H558" s="29"/>
      <c r="I558" s="29">
        <v>846000</v>
      </c>
      <c r="J558" s="29"/>
    </row>
    <row r="559" spans="1:10" ht="15.75">
      <c r="A559" s="13" t="s">
        <v>73</v>
      </c>
      <c r="B559" s="5" t="s">
        <v>286</v>
      </c>
      <c r="C559" s="5" t="s">
        <v>67</v>
      </c>
      <c r="D559" s="5"/>
      <c r="E559" s="5"/>
      <c r="F559" s="23"/>
      <c r="G559" s="28">
        <f aca="true" t="shared" si="9" ref="G559:J560">G560</f>
        <v>636710</v>
      </c>
      <c r="H559" s="28">
        <f t="shared" si="9"/>
        <v>636710</v>
      </c>
      <c r="I559" s="28">
        <f t="shared" si="9"/>
        <v>688653</v>
      </c>
      <c r="J559" s="28">
        <f t="shared" si="9"/>
        <v>688653</v>
      </c>
    </row>
    <row r="560" spans="1:10" ht="31.5">
      <c r="A560" s="1" t="s">
        <v>85</v>
      </c>
      <c r="B560" s="2" t="s">
        <v>286</v>
      </c>
      <c r="C560" s="2" t="s">
        <v>67</v>
      </c>
      <c r="D560" s="2" t="s">
        <v>66</v>
      </c>
      <c r="E560" s="2"/>
      <c r="F560" s="4"/>
      <c r="G560" s="33">
        <f t="shared" si="9"/>
        <v>636710</v>
      </c>
      <c r="H560" s="33">
        <f t="shared" si="9"/>
        <v>636710</v>
      </c>
      <c r="I560" s="33">
        <f t="shared" si="9"/>
        <v>688653</v>
      </c>
      <c r="J560" s="33">
        <f t="shared" si="9"/>
        <v>688653</v>
      </c>
    </row>
    <row r="561" spans="1:10" ht="94.5">
      <c r="A561" s="3" t="s">
        <v>269</v>
      </c>
      <c r="B561" s="4" t="s">
        <v>286</v>
      </c>
      <c r="C561" s="4" t="s">
        <v>67</v>
      </c>
      <c r="D561" s="4" t="s">
        <v>66</v>
      </c>
      <c r="E561" s="4" t="s">
        <v>270</v>
      </c>
      <c r="F561" s="4"/>
      <c r="G561" s="29">
        <f>G562+G567</f>
        <v>636710</v>
      </c>
      <c r="H561" s="29">
        <f>H562+H567</f>
        <v>636710</v>
      </c>
      <c r="I561" s="29">
        <f>I562+I567</f>
        <v>688653</v>
      </c>
      <c r="J561" s="29">
        <f>J562+J567</f>
        <v>688653</v>
      </c>
    </row>
    <row r="562" spans="1:10" ht="78.75">
      <c r="A562" s="3" t="s">
        <v>411</v>
      </c>
      <c r="B562" s="4" t="s">
        <v>286</v>
      </c>
      <c r="C562" s="4" t="s">
        <v>67</v>
      </c>
      <c r="D562" s="4" t="s">
        <v>66</v>
      </c>
      <c r="E562" s="4" t="s">
        <v>412</v>
      </c>
      <c r="F562" s="4"/>
      <c r="G562" s="29">
        <f>G565+G563</f>
        <v>480775</v>
      </c>
      <c r="H562" s="29">
        <f>H565+H563</f>
        <v>480775</v>
      </c>
      <c r="I562" s="29">
        <f>I565+I563</f>
        <v>483805</v>
      </c>
      <c r="J562" s="29">
        <f>J565+J563</f>
        <v>483805</v>
      </c>
    </row>
    <row r="563" spans="1:10" ht="173.25">
      <c r="A563" s="3" t="s">
        <v>5</v>
      </c>
      <c r="B563" s="4" t="s">
        <v>286</v>
      </c>
      <c r="C563" s="4" t="s">
        <v>67</v>
      </c>
      <c r="D563" s="4" t="s">
        <v>66</v>
      </c>
      <c r="E563" s="4" t="s">
        <v>6</v>
      </c>
      <c r="F563" s="4"/>
      <c r="G563" s="29">
        <f>G564</f>
        <v>2323</v>
      </c>
      <c r="H563" s="29">
        <f>H564</f>
        <v>2323</v>
      </c>
      <c r="I563" s="29">
        <f>I564</f>
        <v>2323</v>
      </c>
      <c r="J563" s="29">
        <f>J564</f>
        <v>2323</v>
      </c>
    </row>
    <row r="564" spans="1:10" ht="78.75">
      <c r="A564" s="3" t="s">
        <v>141</v>
      </c>
      <c r="B564" s="4" t="s">
        <v>286</v>
      </c>
      <c r="C564" s="4" t="s">
        <v>67</v>
      </c>
      <c r="D564" s="4" t="s">
        <v>66</v>
      </c>
      <c r="E564" s="4" t="s">
        <v>6</v>
      </c>
      <c r="F564" s="4" t="s">
        <v>241</v>
      </c>
      <c r="G564" s="29">
        <v>2323</v>
      </c>
      <c r="H564" s="29">
        <f>G564</f>
        <v>2323</v>
      </c>
      <c r="I564" s="29">
        <v>2323</v>
      </c>
      <c r="J564" s="29">
        <f>I564</f>
        <v>2323</v>
      </c>
    </row>
    <row r="565" spans="1:10" ht="157.5">
      <c r="A565" s="3" t="s">
        <v>0</v>
      </c>
      <c r="B565" s="4" t="s">
        <v>286</v>
      </c>
      <c r="C565" s="4" t="s">
        <v>67</v>
      </c>
      <c r="D565" s="4" t="s">
        <v>66</v>
      </c>
      <c r="E565" s="4" t="s">
        <v>3</v>
      </c>
      <c r="F565" s="4"/>
      <c r="G565" s="29">
        <f>G566</f>
        <v>478452</v>
      </c>
      <c r="H565" s="29">
        <f>H566</f>
        <v>478452</v>
      </c>
      <c r="I565" s="29">
        <f>I566</f>
        <v>481482</v>
      </c>
      <c r="J565" s="29">
        <f>J566</f>
        <v>481482</v>
      </c>
    </row>
    <row r="566" spans="1:10" ht="78.75">
      <c r="A566" s="3" t="s">
        <v>141</v>
      </c>
      <c r="B566" s="4" t="s">
        <v>286</v>
      </c>
      <c r="C566" s="4" t="s">
        <v>67</v>
      </c>
      <c r="D566" s="4" t="s">
        <v>66</v>
      </c>
      <c r="E566" s="4" t="s">
        <v>3</v>
      </c>
      <c r="F566" s="4" t="s">
        <v>241</v>
      </c>
      <c r="G566" s="29">
        <v>478452</v>
      </c>
      <c r="H566" s="29">
        <f>G566</f>
        <v>478452</v>
      </c>
      <c r="I566" s="29">
        <v>481482</v>
      </c>
      <c r="J566" s="29">
        <f>I566</f>
        <v>481482</v>
      </c>
    </row>
    <row r="567" spans="1:10" ht="47.25">
      <c r="A567" s="3" t="s">
        <v>271</v>
      </c>
      <c r="B567" s="4" t="s">
        <v>286</v>
      </c>
      <c r="C567" s="4" t="s">
        <v>67</v>
      </c>
      <c r="D567" s="4" t="s">
        <v>66</v>
      </c>
      <c r="E567" s="4" t="s">
        <v>272</v>
      </c>
      <c r="F567" s="4"/>
      <c r="G567" s="29">
        <f>G570+G568</f>
        <v>155935</v>
      </c>
      <c r="H567" s="29">
        <f>H570+H568</f>
        <v>155935</v>
      </c>
      <c r="I567" s="29">
        <f>I570+I568</f>
        <v>204848</v>
      </c>
      <c r="J567" s="29">
        <f>J570+J568</f>
        <v>204848</v>
      </c>
    </row>
    <row r="568" spans="1:10" ht="173.25">
      <c r="A568" s="3" t="s">
        <v>5</v>
      </c>
      <c r="B568" s="4" t="s">
        <v>286</v>
      </c>
      <c r="C568" s="4" t="s">
        <v>67</v>
      </c>
      <c r="D568" s="4" t="s">
        <v>66</v>
      </c>
      <c r="E568" s="4" t="s">
        <v>7</v>
      </c>
      <c r="F568" s="4"/>
      <c r="G568" s="29">
        <f>G569</f>
        <v>707</v>
      </c>
      <c r="H568" s="29">
        <f>H569</f>
        <v>707</v>
      </c>
      <c r="I568" s="29">
        <f>I569</f>
        <v>707</v>
      </c>
      <c r="J568" s="29">
        <f>J569</f>
        <v>707</v>
      </c>
    </row>
    <row r="569" spans="1:10" ht="78.75">
      <c r="A569" s="3" t="s">
        <v>141</v>
      </c>
      <c r="B569" s="4" t="s">
        <v>286</v>
      </c>
      <c r="C569" s="4" t="s">
        <v>67</v>
      </c>
      <c r="D569" s="4" t="s">
        <v>66</v>
      </c>
      <c r="E569" s="4" t="s">
        <v>7</v>
      </c>
      <c r="F569" s="4" t="s">
        <v>241</v>
      </c>
      <c r="G569" s="29">
        <v>707</v>
      </c>
      <c r="H569" s="29">
        <f>G569</f>
        <v>707</v>
      </c>
      <c r="I569" s="29">
        <v>707</v>
      </c>
      <c r="J569" s="29">
        <f>I569</f>
        <v>707</v>
      </c>
    </row>
    <row r="570" spans="1:10" ht="157.5">
      <c r="A570" s="3" t="s">
        <v>0</v>
      </c>
      <c r="B570" s="4" t="s">
        <v>286</v>
      </c>
      <c r="C570" s="4" t="s">
        <v>67</v>
      </c>
      <c r="D570" s="4" t="s">
        <v>66</v>
      </c>
      <c r="E570" s="4" t="s">
        <v>4</v>
      </c>
      <c r="F570" s="4"/>
      <c r="G570" s="29">
        <f>G571</f>
        <v>155228</v>
      </c>
      <c r="H570" s="29">
        <f>H571</f>
        <v>155228</v>
      </c>
      <c r="I570" s="29">
        <f>I571</f>
        <v>204141</v>
      </c>
      <c r="J570" s="29">
        <f>J571</f>
        <v>204141</v>
      </c>
    </row>
    <row r="571" spans="1:10" ht="78.75">
      <c r="A571" s="3" t="s">
        <v>141</v>
      </c>
      <c r="B571" s="4" t="s">
        <v>286</v>
      </c>
      <c r="C571" s="4" t="s">
        <v>67</v>
      </c>
      <c r="D571" s="4" t="s">
        <v>66</v>
      </c>
      <c r="E571" s="4" t="s">
        <v>4</v>
      </c>
      <c r="F571" s="4" t="s">
        <v>241</v>
      </c>
      <c r="G571" s="29">
        <v>155228</v>
      </c>
      <c r="H571" s="29">
        <f>G571</f>
        <v>155228</v>
      </c>
      <c r="I571" s="29">
        <v>204141</v>
      </c>
      <c r="J571" s="29">
        <f>I571</f>
        <v>204141</v>
      </c>
    </row>
    <row r="572" spans="1:10" ht="31.5">
      <c r="A572" s="39" t="s">
        <v>388</v>
      </c>
      <c r="B572" s="5" t="s">
        <v>286</v>
      </c>
      <c r="C572" s="5" t="s">
        <v>391</v>
      </c>
      <c r="D572" s="5" t="s">
        <v>89</v>
      </c>
      <c r="E572" s="11"/>
      <c r="F572" s="11"/>
      <c r="G572" s="32">
        <f>G578+G573</f>
        <v>1653500</v>
      </c>
      <c r="H572" s="32">
        <f>H578</f>
        <v>74500</v>
      </c>
      <c r="I572" s="32">
        <f>I578+I573</f>
        <v>1653500</v>
      </c>
      <c r="J572" s="32">
        <f>J578</f>
        <v>74500</v>
      </c>
    </row>
    <row r="573" spans="1:10" ht="18.75">
      <c r="A573" s="50" t="s">
        <v>225</v>
      </c>
      <c r="B573" s="2" t="s">
        <v>286</v>
      </c>
      <c r="C573" s="2" t="s">
        <v>391</v>
      </c>
      <c r="D573" s="2" t="s">
        <v>59</v>
      </c>
      <c r="E573" s="9"/>
      <c r="F573" s="9"/>
      <c r="G573" s="33">
        <f>G574</f>
        <v>1579000</v>
      </c>
      <c r="H573" s="33"/>
      <c r="I573" s="33">
        <f>I574</f>
        <v>1579000</v>
      </c>
      <c r="J573" s="33"/>
    </row>
    <row r="574" spans="1:10" ht="110.25">
      <c r="A574" s="27" t="s">
        <v>155</v>
      </c>
      <c r="B574" s="4" t="s">
        <v>286</v>
      </c>
      <c r="C574" s="4" t="s">
        <v>391</v>
      </c>
      <c r="D574" s="4" t="s">
        <v>59</v>
      </c>
      <c r="E574" s="4" t="s">
        <v>156</v>
      </c>
      <c r="F574" s="38"/>
      <c r="G574" s="29">
        <f>G575</f>
        <v>1579000</v>
      </c>
      <c r="H574" s="29"/>
      <c r="I574" s="29">
        <f>I575</f>
        <v>1579000</v>
      </c>
      <c r="J574" s="29"/>
    </row>
    <row r="575" spans="1:10" ht="47.25">
      <c r="A575" s="27" t="s">
        <v>157</v>
      </c>
      <c r="B575" s="4" t="s">
        <v>286</v>
      </c>
      <c r="C575" s="4" t="s">
        <v>391</v>
      </c>
      <c r="D575" s="4" t="s">
        <v>59</v>
      </c>
      <c r="E575" s="4" t="s">
        <v>158</v>
      </c>
      <c r="F575" s="38"/>
      <c r="G575" s="29">
        <f>G576</f>
        <v>1579000</v>
      </c>
      <c r="H575" s="29"/>
      <c r="I575" s="29">
        <f>I576</f>
        <v>1579000</v>
      </c>
      <c r="J575" s="29"/>
    </row>
    <row r="576" spans="1:10" ht="47.25">
      <c r="A576" s="27" t="s">
        <v>137</v>
      </c>
      <c r="B576" s="4" t="s">
        <v>286</v>
      </c>
      <c r="C576" s="4" t="s">
        <v>391</v>
      </c>
      <c r="D576" s="4" t="s">
        <v>59</v>
      </c>
      <c r="E576" s="4" t="s">
        <v>370</v>
      </c>
      <c r="F576" s="38"/>
      <c r="G576" s="29">
        <f>G577</f>
        <v>1579000</v>
      </c>
      <c r="H576" s="29"/>
      <c r="I576" s="29">
        <f>I577</f>
        <v>1579000</v>
      </c>
      <c r="J576" s="29"/>
    </row>
    <row r="577" spans="1:10" ht="47.25">
      <c r="A577" s="3" t="s">
        <v>111</v>
      </c>
      <c r="B577" s="4" t="s">
        <v>286</v>
      </c>
      <c r="C577" s="4" t="s">
        <v>391</v>
      </c>
      <c r="D577" s="4" t="s">
        <v>59</v>
      </c>
      <c r="E577" s="4" t="s">
        <v>370</v>
      </c>
      <c r="F577" s="4" t="s">
        <v>237</v>
      </c>
      <c r="G577" s="29">
        <v>1579000</v>
      </c>
      <c r="H577" s="29"/>
      <c r="I577" s="29">
        <v>1579000</v>
      </c>
      <c r="J577" s="29"/>
    </row>
    <row r="578" spans="1:10" ht="48" customHeight="1">
      <c r="A578" s="1" t="s">
        <v>154</v>
      </c>
      <c r="B578" s="2" t="s">
        <v>286</v>
      </c>
      <c r="C578" s="2" t="s">
        <v>391</v>
      </c>
      <c r="D578" s="2" t="s">
        <v>61</v>
      </c>
      <c r="E578" s="9"/>
      <c r="F578" s="9"/>
      <c r="G578" s="33">
        <f aca="true" t="shared" si="10" ref="G578:J581">G579</f>
        <v>74500</v>
      </c>
      <c r="H578" s="33">
        <f t="shared" si="10"/>
        <v>74500</v>
      </c>
      <c r="I578" s="33">
        <f t="shared" si="10"/>
        <v>74500</v>
      </c>
      <c r="J578" s="33">
        <f t="shared" si="10"/>
        <v>74500</v>
      </c>
    </row>
    <row r="579" spans="1:10" ht="110.25">
      <c r="A579" s="3" t="s">
        <v>155</v>
      </c>
      <c r="B579" s="4" t="s">
        <v>286</v>
      </c>
      <c r="C579" s="4" t="s">
        <v>391</v>
      </c>
      <c r="D579" s="4" t="s">
        <v>61</v>
      </c>
      <c r="E579" s="4" t="s">
        <v>156</v>
      </c>
      <c r="F579" s="4"/>
      <c r="G579" s="29">
        <f t="shared" si="10"/>
        <v>74500</v>
      </c>
      <c r="H579" s="29">
        <f t="shared" si="10"/>
        <v>74500</v>
      </c>
      <c r="I579" s="29">
        <f t="shared" si="10"/>
        <v>74500</v>
      </c>
      <c r="J579" s="29">
        <f t="shared" si="10"/>
        <v>74500</v>
      </c>
    </row>
    <row r="580" spans="1:10" ht="47.25">
      <c r="A580" s="27" t="s">
        <v>157</v>
      </c>
      <c r="B580" s="4" t="s">
        <v>286</v>
      </c>
      <c r="C580" s="4" t="s">
        <v>391</v>
      </c>
      <c r="D580" s="4" t="s">
        <v>61</v>
      </c>
      <c r="E580" s="4" t="s">
        <v>158</v>
      </c>
      <c r="F580" s="4"/>
      <c r="G580" s="29">
        <f t="shared" si="10"/>
        <v>74500</v>
      </c>
      <c r="H580" s="29">
        <f t="shared" si="10"/>
        <v>74500</v>
      </c>
      <c r="I580" s="29">
        <f t="shared" si="10"/>
        <v>74500</v>
      </c>
      <c r="J580" s="29">
        <f t="shared" si="10"/>
        <v>74500</v>
      </c>
    </row>
    <row r="581" spans="1:10" ht="225.75" customHeight="1">
      <c r="A581" s="27" t="s">
        <v>159</v>
      </c>
      <c r="B581" s="4" t="s">
        <v>286</v>
      </c>
      <c r="C581" s="4" t="s">
        <v>391</v>
      </c>
      <c r="D581" s="4" t="s">
        <v>61</v>
      </c>
      <c r="E581" s="4" t="s">
        <v>160</v>
      </c>
      <c r="F581" s="4"/>
      <c r="G581" s="29">
        <f t="shared" si="10"/>
        <v>74500</v>
      </c>
      <c r="H581" s="29">
        <f t="shared" si="10"/>
        <v>74500</v>
      </c>
      <c r="I581" s="29">
        <f t="shared" si="10"/>
        <v>74500</v>
      </c>
      <c r="J581" s="29">
        <f t="shared" si="10"/>
        <v>74500</v>
      </c>
    </row>
    <row r="582" spans="1:10" ht="173.25">
      <c r="A582" s="3" t="s">
        <v>108</v>
      </c>
      <c r="B582" s="4" t="s">
        <v>286</v>
      </c>
      <c r="C582" s="4" t="s">
        <v>391</v>
      </c>
      <c r="D582" s="4" t="s">
        <v>61</v>
      </c>
      <c r="E582" s="4" t="s">
        <v>160</v>
      </c>
      <c r="F582" s="4" t="s">
        <v>236</v>
      </c>
      <c r="G582" s="29">
        <v>74500</v>
      </c>
      <c r="H582" s="29">
        <f>G582</f>
        <v>74500</v>
      </c>
      <c r="I582" s="29">
        <v>74500</v>
      </c>
      <c r="J582" s="29">
        <f>I582</f>
        <v>74500</v>
      </c>
    </row>
    <row r="583" spans="1:10" ht="58.5">
      <c r="A583" s="34" t="s">
        <v>406</v>
      </c>
      <c r="B583" s="24" t="s">
        <v>102</v>
      </c>
      <c r="C583" s="24"/>
      <c r="D583" s="24"/>
      <c r="E583" s="24"/>
      <c r="F583" s="24"/>
      <c r="G583" s="28">
        <f>G584+G598</f>
        <v>2084170</v>
      </c>
      <c r="H583" s="28"/>
      <c r="I583" s="28">
        <f>I584+I598</f>
        <v>2080109</v>
      </c>
      <c r="J583" s="28"/>
    </row>
    <row r="584" spans="1:10" ht="31.5">
      <c r="A584" s="1" t="s">
        <v>78</v>
      </c>
      <c r="B584" s="2" t="s">
        <v>102</v>
      </c>
      <c r="C584" s="2" t="s">
        <v>59</v>
      </c>
      <c r="D584" s="2"/>
      <c r="E584" s="2"/>
      <c r="F584" s="2"/>
      <c r="G584" s="29">
        <f>G585</f>
        <v>2002945</v>
      </c>
      <c r="H584" s="29"/>
      <c r="I584" s="29">
        <f>I585</f>
        <v>2002945</v>
      </c>
      <c r="J584" s="29"/>
    </row>
    <row r="585" spans="1:10" ht="110.25">
      <c r="A585" s="1" t="s">
        <v>103</v>
      </c>
      <c r="B585" s="2" t="s">
        <v>102</v>
      </c>
      <c r="C585" s="2" t="s">
        <v>59</v>
      </c>
      <c r="D585" s="2" t="s">
        <v>60</v>
      </c>
      <c r="E585" s="2"/>
      <c r="F585" s="2"/>
      <c r="G585" s="29">
        <f>G586</f>
        <v>2002945</v>
      </c>
      <c r="H585" s="29"/>
      <c r="I585" s="29">
        <f>I586</f>
        <v>2002945</v>
      </c>
      <c r="J585" s="29"/>
    </row>
    <row r="586" spans="1:10" ht="31.5">
      <c r="A586" s="27" t="s">
        <v>105</v>
      </c>
      <c r="B586" s="4" t="s">
        <v>102</v>
      </c>
      <c r="C586" s="4" t="s">
        <v>59</v>
      </c>
      <c r="D586" s="4" t="s">
        <v>60</v>
      </c>
      <c r="E586" s="4" t="s">
        <v>106</v>
      </c>
      <c r="F586" s="4"/>
      <c r="G586" s="29">
        <f>G587+G589</f>
        <v>2002945</v>
      </c>
      <c r="H586" s="29"/>
      <c r="I586" s="29">
        <f>I587+I589</f>
        <v>2002945</v>
      </c>
      <c r="J586" s="29"/>
    </row>
    <row r="587" spans="1:10" ht="47.25">
      <c r="A587" s="27" t="s">
        <v>110</v>
      </c>
      <c r="B587" s="4" t="s">
        <v>102</v>
      </c>
      <c r="C587" s="4" t="s">
        <v>59</v>
      </c>
      <c r="D587" s="4" t="s">
        <v>60</v>
      </c>
      <c r="E587" s="4" t="s">
        <v>109</v>
      </c>
      <c r="F587" s="4"/>
      <c r="G587" s="29">
        <f>G588</f>
        <v>1882768</v>
      </c>
      <c r="H587" s="29"/>
      <c r="I587" s="29">
        <f>I588</f>
        <v>1882768</v>
      </c>
      <c r="J587" s="29"/>
    </row>
    <row r="588" spans="1:10" ht="173.25">
      <c r="A588" s="3" t="s">
        <v>108</v>
      </c>
      <c r="B588" s="4" t="s">
        <v>102</v>
      </c>
      <c r="C588" s="4" t="s">
        <v>59</v>
      </c>
      <c r="D588" s="4" t="s">
        <v>60</v>
      </c>
      <c r="E588" s="4" t="s">
        <v>109</v>
      </c>
      <c r="F588" s="4" t="s">
        <v>236</v>
      </c>
      <c r="G588" s="29">
        <v>1882768</v>
      </c>
      <c r="H588" s="29"/>
      <c r="I588" s="29">
        <v>1882768</v>
      </c>
      <c r="J588" s="29"/>
    </row>
    <row r="589" spans="1:10" ht="47.25">
      <c r="A589" s="3" t="s">
        <v>126</v>
      </c>
      <c r="B589" s="4" t="s">
        <v>102</v>
      </c>
      <c r="C589" s="4" t="s">
        <v>59</v>
      </c>
      <c r="D589" s="4" t="s">
        <v>60</v>
      </c>
      <c r="E589" s="4" t="s">
        <v>353</v>
      </c>
      <c r="F589" s="4"/>
      <c r="G589" s="29">
        <f>G590</f>
        <v>120177</v>
      </c>
      <c r="H589" s="29"/>
      <c r="I589" s="29">
        <f>I590</f>
        <v>120177</v>
      </c>
      <c r="J589" s="29"/>
    </row>
    <row r="590" spans="1:10" ht="47.25">
      <c r="A590" s="3" t="s">
        <v>111</v>
      </c>
      <c r="B590" s="4" t="s">
        <v>102</v>
      </c>
      <c r="C590" s="4" t="s">
        <v>59</v>
      </c>
      <c r="D590" s="4" t="s">
        <v>60</v>
      </c>
      <c r="E590" s="4" t="s">
        <v>353</v>
      </c>
      <c r="F590" s="4" t="s">
        <v>237</v>
      </c>
      <c r="G590" s="29">
        <v>120177</v>
      </c>
      <c r="H590" s="29"/>
      <c r="I590" s="29">
        <v>120177</v>
      </c>
      <c r="J590" s="29"/>
    </row>
    <row r="591" spans="1:10" ht="15.75" hidden="1">
      <c r="A591" s="3"/>
      <c r="B591" s="4"/>
      <c r="C591" s="4"/>
      <c r="D591" s="4"/>
      <c r="E591" s="4"/>
      <c r="F591" s="4"/>
      <c r="G591" s="29"/>
      <c r="H591" s="29"/>
      <c r="I591" s="29"/>
      <c r="J591" s="29"/>
    </row>
    <row r="592" spans="1:10" ht="15.75" hidden="1">
      <c r="A592" s="57"/>
      <c r="B592" s="4"/>
      <c r="C592" s="4"/>
      <c r="D592" s="4"/>
      <c r="E592" s="4"/>
      <c r="F592" s="4"/>
      <c r="G592" s="29"/>
      <c r="H592" s="29"/>
      <c r="I592" s="29"/>
      <c r="J592" s="29"/>
    </row>
    <row r="593" spans="1:10" ht="15.75" hidden="1">
      <c r="A593" s="3"/>
      <c r="B593" s="4"/>
      <c r="C593" s="4"/>
      <c r="D593" s="4"/>
      <c r="E593" s="4"/>
      <c r="F593" s="4"/>
      <c r="G593" s="29"/>
      <c r="H593" s="29"/>
      <c r="I593" s="29"/>
      <c r="J593" s="29"/>
    </row>
    <row r="594" spans="1:10" ht="15.75" hidden="1">
      <c r="A594" s="3"/>
      <c r="B594" s="4"/>
      <c r="C594" s="4"/>
      <c r="D594" s="4"/>
      <c r="E594" s="4"/>
      <c r="F594" s="4"/>
      <c r="G594" s="29"/>
      <c r="H594" s="29"/>
      <c r="I594" s="29"/>
      <c r="J594" s="29"/>
    </row>
    <row r="595" spans="1:10" ht="15.75" hidden="1">
      <c r="A595" s="3"/>
      <c r="B595" s="4"/>
      <c r="C595" s="4"/>
      <c r="D595" s="4"/>
      <c r="E595" s="4"/>
      <c r="F595" s="4"/>
      <c r="G595" s="29"/>
      <c r="H595" s="29"/>
      <c r="I595" s="29"/>
      <c r="J595" s="29"/>
    </row>
    <row r="596" spans="1:10" ht="15.75" hidden="1">
      <c r="A596" s="57"/>
      <c r="B596" s="4"/>
      <c r="C596" s="4"/>
      <c r="D596" s="4"/>
      <c r="E596" s="4"/>
      <c r="F596" s="4"/>
      <c r="G596" s="29"/>
      <c r="H596" s="29"/>
      <c r="I596" s="29"/>
      <c r="J596" s="29"/>
    </row>
    <row r="597" spans="1:10" ht="15.75" hidden="1">
      <c r="A597" s="3"/>
      <c r="B597" s="4"/>
      <c r="C597" s="4"/>
      <c r="D597" s="4"/>
      <c r="E597" s="4"/>
      <c r="F597" s="4"/>
      <c r="G597" s="29"/>
      <c r="H597" s="29"/>
      <c r="I597" s="29"/>
      <c r="J597" s="29"/>
    </row>
    <row r="598" spans="1:10" ht="31.5">
      <c r="A598" s="13" t="s">
        <v>80</v>
      </c>
      <c r="B598" s="5" t="s">
        <v>102</v>
      </c>
      <c r="C598" s="5" t="s">
        <v>69</v>
      </c>
      <c r="D598" s="5"/>
      <c r="E598" s="5"/>
      <c r="F598" s="5"/>
      <c r="G598" s="28">
        <f>G599</f>
        <v>81225</v>
      </c>
      <c r="H598" s="28"/>
      <c r="I598" s="28">
        <f>I599</f>
        <v>77164</v>
      </c>
      <c r="J598" s="28"/>
    </row>
    <row r="599" spans="1:10" ht="15.75">
      <c r="A599" s="3" t="s">
        <v>227</v>
      </c>
      <c r="B599" s="4" t="s">
        <v>102</v>
      </c>
      <c r="C599" s="4" t="s">
        <v>69</v>
      </c>
      <c r="D599" s="4" t="s">
        <v>67</v>
      </c>
      <c r="E599" s="4"/>
      <c r="F599" s="4"/>
      <c r="G599" s="29">
        <f>G600</f>
        <v>81225</v>
      </c>
      <c r="H599" s="33"/>
      <c r="I599" s="29">
        <f>I600</f>
        <v>77164</v>
      </c>
      <c r="J599" s="33"/>
    </row>
    <row r="600" spans="1:10" ht="94.5">
      <c r="A600" s="3" t="s">
        <v>113</v>
      </c>
      <c r="B600" s="4" t="s">
        <v>102</v>
      </c>
      <c r="C600" s="4" t="s">
        <v>69</v>
      </c>
      <c r="D600" s="4" t="s">
        <v>67</v>
      </c>
      <c r="E600" s="4" t="s">
        <v>114</v>
      </c>
      <c r="F600" s="4"/>
      <c r="G600" s="29">
        <f>G601</f>
        <v>81225</v>
      </c>
      <c r="H600" s="29"/>
      <c r="I600" s="29">
        <f>I601</f>
        <v>77164</v>
      </c>
      <c r="J600" s="29"/>
    </row>
    <row r="601" spans="1:10" ht="78.75">
      <c r="A601" s="3" t="s">
        <v>115</v>
      </c>
      <c r="B601" s="4" t="s">
        <v>102</v>
      </c>
      <c r="C601" s="4" t="s">
        <v>69</v>
      </c>
      <c r="D601" s="4" t="s">
        <v>67</v>
      </c>
      <c r="E601" s="4" t="s">
        <v>116</v>
      </c>
      <c r="F601" s="4"/>
      <c r="G601" s="29">
        <f>G602</f>
        <v>81225</v>
      </c>
      <c r="H601" s="29"/>
      <c r="I601" s="29">
        <f>I602</f>
        <v>77164</v>
      </c>
      <c r="J601" s="29"/>
    </row>
    <row r="602" spans="1:10" ht="63">
      <c r="A602" s="3" t="s">
        <v>117</v>
      </c>
      <c r="B602" s="4" t="s">
        <v>102</v>
      </c>
      <c r="C602" s="4" t="s">
        <v>69</v>
      </c>
      <c r="D602" s="4" t="s">
        <v>67</v>
      </c>
      <c r="E602" s="4" t="s">
        <v>118</v>
      </c>
      <c r="F602" s="4"/>
      <c r="G602" s="29">
        <f>G603</f>
        <v>81225</v>
      </c>
      <c r="H602" s="29"/>
      <c r="I602" s="29">
        <f>I603</f>
        <v>77164</v>
      </c>
      <c r="J602" s="29"/>
    </row>
    <row r="603" spans="1:10" ht="47.25">
      <c r="A603" s="3" t="s">
        <v>111</v>
      </c>
      <c r="B603" s="4" t="s">
        <v>102</v>
      </c>
      <c r="C603" s="4" t="s">
        <v>69</v>
      </c>
      <c r="D603" s="4" t="s">
        <v>67</v>
      </c>
      <c r="E603" s="4" t="s">
        <v>118</v>
      </c>
      <c r="F603" s="4" t="s">
        <v>237</v>
      </c>
      <c r="G603" s="29">
        <v>81225</v>
      </c>
      <c r="H603" s="29"/>
      <c r="I603" s="29">
        <v>77164</v>
      </c>
      <c r="J603" s="29"/>
    </row>
    <row r="604" spans="1:10" s="14" customFormat="1" ht="18.75">
      <c r="A604" s="52" t="s">
        <v>168</v>
      </c>
      <c r="B604" s="53"/>
      <c r="C604" s="53"/>
      <c r="D604" s="53"/>
      <c r="E604" s="53"/>
      <c r="F604" s="53"/>
      <c r="G604" s="55">
        <f>G12+G32+G329+G461+G163+G308+G583</f>
        <v>2089161035.28</v>
      </c>
      <c r="H604" s="55">
        <f>H12+H32+H329+H461+H163+H308+H583</f>
        <v>813462100</v>
      </c>
      <c r="I604" s="55">
        <f>I12+I32+I329+I461+I163+I308+I583</f>
        <v>2014669232</v>
      </c>
      <c r="J604" s="55">
        <f>J12+J32+J329+J461+J163+J308+J583</f>
        <v>805928400</v>
      </c>
    </row>
    <row r="605" spans="1:10" ht="21.75" customHeight="1">
      <c r="A605" s="17"/>
      <c r="B605" s="17"/>
      <c r="C605" s="18"/>
      <c r="D605" s="18"/>
      <c r="E605" s="18"/>
      <c r="F605" s="18"/>
      <c r="G605" s="17"/>
      <c r="H605" s="17"/>
      <c r="I605" s="17"/>
      <c r="J605" s="17"/>
    </row>
    <row r="606" spans="1:10" ht="15.75" hidden="1">
      <c r="A606" s="17"/>
      <c r="B606" s="17"/>
      <c r="C606" s="18"/>
      <c r="D606" s="18"/>
      <c r="E606" s="18"/>
      <c r="F606" s="18"/>
      <c r="G606" s="45"/>
      <c r="H606" s="45"/>
      <c r="I606" s="45"/>
      <c r="J606" s="45"/>
    </row>
    <row r="607" spans="1:10" ht="15.75">
      <c r="A607" s="17"/>
      <c r="B607" s="17"/>
      <c r="C607" s="18"/>
      <c r="D607" s="18"/>
      <c r="E607" s="18"/>
      <c r="F607" s="18"/>
      <c r="G607" s="45"/>
      <c r="H607" s="45"/>
      <c r="I607" s="45"/>
      <c r="J607" s="17"/>
    </row>
    <row r="608" spans="1:10" ht="15.75">
      <c r="A608" s="17"/>
      <c r="B608" s="17"/>
      <c r="C608" s="18"/>
      <c r="D608" s="18"/>
      <c r="E608" s="18"/>
      <c r="F608" s="18"/>
      <c r="G608" s="45"/>
      <c r="H608" s="17"/>
      <c r="I608" s="45"/>
      <c r="J608" s="17"/>
    </row>
    <row r="609" spans="1:10" ht="15.75">
      <c r="A609" s="17"/>
      <c r="B609" s="17"/>
      <c r="C609" s="18"/>
      <c r="D609" s="18"/>
      <c r="E609" s="18"/>
      <c r="F609" s="18"/>
      <c r="G609" s="45"/>
      <c r="H609" s="17"/>
      <c r="I609" s="45"/>
      <c r="J609" s="17"/>
    </row>
    <row r="610" spans="1:10" ht="30.75" customHeight="1">
      <c r="A610" s="17"/>
      <c r="B610" s="17"/>
      <c r="C610" s="18"/>
      <c r="D610" s="18"/>
      <c r="E610" s="18"/>
      <c r="F610" s="18"/>
      <c r="G610" s="45"/>
      <c r="H610" s="17"/>
      <c r="I610" s="45"/>
      <c r="J610" s="17"/>
    </row>
    <row r="611" spans="1:10" ht="15.75">
      <c r="A611" s="17"/>
      <c r="B611" s="17"/>
      <c r="C611" s="18"/>
      <c r="D611" s="18"/>
      <c r="E611" s="18"/>
      <c r="F611" s="18"/>
      <c r="G611" s="45"/>
      <c r="H611" s="17"/>
      <c r="I611" s="45"/>
      <c r="J611" s="17"/>
    </row>
    <row r="612" spans="1:10" ht="15.75">
      <c r="A612" s="17"/>
      <c r="B612" s="17"/>
      <c r="C612" s="18"/>
      <c r="D612" s="18"/>
      <c r="E612" s="18"/>
      <c r="F612" s="18"/>
      <c r="G612" s="45"/>
      <c r="H612" s="17"/>
      <c r="I612" s="45"/>
      <c r="J612" s="17"/>
    </row>
    <row r="613" spans="1:10" ht="15.75">
      <c r="A613" s="17"/>
      <c r="B613" s="17"/>
      <c r="C613" s="18"/>
      <c r="D613" s="18"/>
      <c r="E613" s="18"/>
      <c r="F613" s="18"/>
      <c r="G613" s="45"/>
      <c r="H613" s="17"/>
      <c r="I613" s="45"/>
      <c r="J613" s="17"/>
    </row>
    <row r="614" spans="1:10" ht="15.75">
      <c r="A614" s="17"/>
      <c r="B614" s="17"/>
      <c r="C614" s="18"/>
      <c r="D614" s="18"/>
      <c r="E614" s="18"/>
      <c r="F614" s="18"/>
      <c r="G614" s="45"/>
      <c r="H614" s="17"/>
      <c r="I614" s="45"/>
      <c r="J614" s="17"/>
    </row>
    <row r="615" spans="1:10" ht="15.75">
      <c r="A615" s="17"/>
      <c r="B615" s="17"/>
      <c r="C615" s="18"/>
      <c r="D615" s="18"/>
      <c r="E615" s="18"/>
      <c r="F615" s="18"/>
      <c r="G615" s="45"/>
      <c r="H615" s="17"/>
      <c r="I615" s="45"/>
      <c r="J615" s="17"/>
    </row>
    <row r="616" spans="1:10" ht="15.75">
      <c r="A616" s="17"/>
      <c r="B616" s="17"/>
      <c r="C616" s="18"/>
      <c r="D616" s="18"/>
      <c r="E616" s="18"/>
      <c r="F616" s="18"/>
      <c r="G616" s="45"/>
      <c r="H616" s="17"/>
      <c r="I616" s="45"/>
      <c r="J616" s="17"/>
    </row>
    <row r="617" spans="1:10" ht="15.75">
      <c r="A617" s="17"/>
      <c r="B617" s="17"/>
      <c r="C617" s="18"/>
      <c r="D617" s="18"/>
      <c r="E617" s="18"/>
      <c r="F617" s="18"/>
      <c r="G617" s="45"/>
      <c r="H617" s="17"/>
      <c r="I617" s="45"/>
      <c r="J617" s="17"/>
    </row>
    <row r="618" spans="1:10" ht="15.75">
      <c r="A618" s="17"/>
      <c r="B618" s="17"/>
      <c r="C618" s="18"/>
      <c r="D618" s="18"/>
      <c r="E618" s="18"/>
      <c r="F618" s="18"/>
      <c r="G618" s="45"/>
      <c r="H618" s="17"/>
      <c r="I618" s="45"/>
      <c r="J618" s="17"/>
    </row>
    <row r="619" spans="1:10" ht="15.75">
      <c r="A619" s="17"/>
      <c r="B619" s="17"/>
      <c r="C619" s="18"/>
      <c r="D619" s="18"/>
      <c r="E619" s="18"/>
      <c r="F619" s="18"/>
      <c r="G619" s="45"/>
      <c r="H619" s="17"/>
      <c r="I619" s="45"/>
      <c r="J619" s="17"/>
    </row>
    <row r="620" spans="1:10" ht="15.75">
      <c r="A620" s="17"/>
      <c r="B620" s="17"/>
      <c r="C620" s="18"/>
      <c r="D620" s="18"/>
      <c r="E620" s="18"/>
      <c r="F620" s="18"/>
      <c r="G620" s="45"/>
      <c r="H620" s="17"/>
      <c r="I620" s="45"/>
      <c r="J620" s="17"/>
    </row>
    <row r="621" spans="1:10" ht="15.75">
      <c r="A621" s="17"/>
      <c r="B621" s="17"/>
      <c r="C621" s="18"/>
      <c r="D621" s="18"/>
      <c r="E621" s="18"/>
      <c r="F621" s="18"/>
      <c r="G621" s="45"/>
      <c r="H621" s="17"/>
      <c r="I621" s="45"/>
      <c r="J621" s="17"/>
    </row>
    <row r="622" spans="1:10" ht="15.75">
      <c r="A622" s="17"/>
      <c r="B622" s="17"/>
      <c r="C622" s="18"/>
      <c r="D622" s="18"/>
      <c r="E622" s="18"/>
      <c r="F622" s="18"/>
      <c r="G622" s="45"/>
      <c r="H622" s="17"/>
      <c r="I622" s="45"/>
      <c r="J622" s="17"/>
    </row>
    <row r="623" spans="1:10" ht="15.75">
      <c r="A623" s="17"/>
      <c r="B623" s="17"/>
      <c r="C623" s="18"/>
      <c r="D623" s="18"/>
      <c r="E623" s="18"/>
      <c r="F623" s="18"/>
      <c r="G623" s="45"/>
      <c r="H623" s="17"/>
      <c r="I623" s="45"/>
      <c r="J623" s="17"/>
    </row>
    <row r="624" spans="1:10" ht="15.75">
      <c r="A624" s="17"/>
      <c r="B624" s="17"/>
      <c r="C624" s="18"/>
      <c r="D624" s="18"/>
      <c r="E624" s="18"/>
      <c r="F624" s="18"/>
      <c r="G624" s="45"/>
      <c r="H624" s="17"/>
      <c r="I624" s="45"/>
      <c r="J624" s="17"/>
    </row>
    <row r="625" spans="1:10" ht="15.75">
      <c r="A625" s="17"/>
      <c r="B625" s="17"/>
      <c r="C625" s="18"/>
      <c r="D625" s="18"/>
      <c r="E625" s="18"/>
      <c r="F625" s="18"/>
      <c r="G625" s="45"/>
      <c r="H625" s="17"/>
      <c r="I625" s="45"/>
      <c r="J625" s="17"/>
    </row>
    <row r="626" spans="1:10" ht="15.75">
      <c r="A626" s="17"/>
      <c r="B626" s="17"/>
      <c r="C626" s="18"/>
      <c r="D626" s="18"/>
      <c r="E626" s="18"/>
      <c r="F626" s="18"/>
      <c r="G626" s="45"/>
      <c r="H626" s="17"/>
      <c r="I626" s="45"/>
      <c r="J626" s="17"/>
    </row>
    <row r="627" spans="1:10" ht="15.75">
      <c r="A627" s="17"/>
      <c r="B627" s="17"/>
      <c r="C627" s="18"/>
      <c r="D627" s="18"/>
      <c r="E627" s="18"/>
      <c r="F627" s="18"/>
      <c r="G627" s="45"/>
      <c r="H627" s="17"/>
      <c r="I627" s="45"/>
      <c r="J627" s="17"/>
    </row>
    <row r="628" spans="1:10" ht="15.75">
      <c r="A628" s="17"/>
      <c r="B628" s="17"/>
      <c r="C628" s="18"/>
      <c r="D628" s="18"/>
      <c r="E628" s="18"/>
      <c r="F628" s="18"/>
      <c r="G628" s="45"/>
      <c r="H628" s="17"/>
      <c r="I628" s="45"/>
      <c r="J628" s="17"/>
    </row>
    <row r="629" spans="1:10" ht="15.75">
      <c r="A629" s="17"/>
      <c r="B629" s="17"/>
      <c r="C629" s="18"/>
      <c r="D629" s="18"/>
      <c r="E629" s="18"/>
      <c r="F629" s="18"/>
      <c r="G629" s="45"/>
      <c r="H629" s="17"/>
      <c r="I629" s="45"/>
      <c r="J629" s="17"/>
    </row>
    <row r="630" spans="1:10" ht="15.75">
      <c r="A630" s="17"/>
      <c r="B630" s="17"/>
      <c r="C630" s="18"/>
      <c r="D630" s="18"/>
      <c r="E630" s="18"/>
      <c r="F630" s="18"/>
      <c r="G630" s="45"/>
      <c r="H630" s="17"/>
      <c r="I630" s="45"/>
      <c r="J630" s="17"/>
    </row>
    <row r="631" spans="1:10" ht="15.75">
      <c r="A631" s="17"/>
      <c r="B631" s="17"/>
      <c r="C631" s="18"/>
      <c r="D631" s="18"/>
      <c r="E631" s="18"/>
      <c r="F631" s="18"/>
      <c r="G631" s="45"/>
      <c r="H631" s="17"/>
      <c r="I631" s="45"/>
      <c r="J631" s="17"/>
    </row>
    <row r="632" spans="1:10" ht="15.75">
      <c r="A632" s="17"/>
      <c r="B632" s="17"/>
      <c r="C632" s="18"/>
      <c r="D632" s="18"/>
      <c r="E632" s="18"/>
      <c r="F632" s="18"/>
      <c r="G632" s="45"/>
      <c r="H632" s="17"/>
      <c r="I632" s="45"/>
      <c r="J632" s="17"/>
    </row>
    <row r="633" spans="1:10" ht="15.75">
      <c r="A633" s="17"/>
      <c r="B633" s="17"/>
      <c r="C633" s="18"/>
      <c r="D633" s="18"/>
      <c r="E633" s="18"/>
      <c r="F633" s="18"/>
      <c r="G633" s="45"/>
      <c r="H633" s="17"/>
      <c r="I633" s="45"/>
      <c r="J633" s="17"/>
    </row>
    <row r="634" spans="1:10" ht="15.75">
      <c r="A634" s="17"/>
      <c r="B634" s="17"/>
      <c r="C634" s="18"/>
      <c r="D634" s="18"/>
      <c r="E634" s="18"/>
      <c r="F634" s="18"/>
      <c r="G634" s="45"/>
      <c r="H634" s="17"/>
      <c r="I634" s="45"/>
      <c r="J634" s="17"/>
    </row>
    <row r="635" spans="1:10" ht="15.75">
      <c r="A635" s="17"/>
      <c r="B635" s="17"/>
      <c r="C635" s="18"/>
      <c r="D635" s="18"/>
      <c r="E635" s="18"/>
      <c r="F635" s="18"/>
      <c r="G635" s="45"/>
      <c r="H635" s="17"/>
      <c r="I635" s="45"/>
      <c r="J635" s="17"/>
    </row>
    <row r="636" spans="1:10" ht="15.75">
      <c r="A636" s="17"/>
      <c r="B636" s="17"/>
      <c r="C636" s="18"/>
      <c r="D636" s="18"/>
      <c r="E636" s="18"/>
      <c r="F636" s="18"/>
      <c r="G636" s="45"/>
      <c r="H636" s="17"/>
      <c r="I636" s="45"/>
      <c r="J636" s="17"/>
    </row>
    <row r="637" spans="1:10" ht="15.75">
      <c r="A637" s="17"/>
      <c r="B637" s="17"/>
      <c r="C637" s="18"/>
      <c r="D637" s="18"/>
      <c r="E637" s="18"/>
      <c r="F637" s="18"/>
      <c r="G637" s="45"/>
      <c r="H637" s="17"/>
      <c r="I637" s="45"/>
      <c r="J637" s="17"/>
    </row>
    <row r="638" spans="1:10" ht="15.75">
      <c r="A638" s="17"/>
      <c r="B638" s="17"/>
      <c r="C638" s="18"/>
      <c r="D638" s="18"/>
      <c r="E638" s="18"/>
      <c r="F638" s="18"/>
      <c r="G638" s="45"/>
      <c r="H638" s="17"/>
      <c r="I638" s="45"/>
      <c r="J638" s="17"/>
    </row>
    <row r="639" spans="1:10" ht="15.75">
      <c r="A639" s="17"/>
      <c r="B639" s="17"/>
      <c r="C639" s="18"/>
      <c r="D639" s="18"/>
      <c r="E639" s="18"/>
      <c r="F639" s="18"/>
      <c r="G639" s="45"/>
      <c r="H639" s="17"/>
      <c r="I639" s="45"/>
      <c r="J639" s="17"/>
    </row>
    <row r="640" spans="1:10" ht="15.75">
      <c r="A640" s="17"/>
      <c r="B640" s="17"/>
      <c r="C640" s="18"/>
      <c r="D640" s="18"/>
      <c r="E640" s="18"/>
      <c r="F640" s="18"/>
      <c r="G640" s="45"/>
      <c r="H640" s="17"/>
      <c r="I640" s="45"/>
      <c r="J640" s="17"/>
    </row>
    <row r="641" spans="1:10" ht="15.75">
      <c r="A641" s="17"/>
      <c r="B641" s="17"/>
      <c r="C641" s="18"/>
      <c r="D641" s="18"/>
      <c r="E641" s="18"/>
      <c r="F641" s="18"/>
      <c r="G641" s="17"/>
      <c r="H641" s="17"/>
      <c r="I641" s="17"/>
      <c r="J641" s="17"/>
    </row>
    <row r="642" spans="1:10" ht="15.75">
      <c r="A642" s="17"/>
      <c r="B642" s="17"/>
      <c r="C642" s="18"/>
      <c r="D642" s="18"/>
      <c r="E642" s="18"/>
      <c r="F642" s="18"/>
      <c r="G642" s="17"/>
      <c r="H642" s="17"/>
      <c r="I642" s="17"/>
      <c r="J642" s="17"/>
    </row>
    <row r="643" spans="1:10" ht="15.75">
      <c r="A643" s="17"/>
      <c r="B643" s="17"/>
      <c r="C643" s="18"/>
      <c r="D643" s="18"/>
      <c r="E643" s="18"/>
      <c r="F643" s="18"/>
      <c r="G643" s="17"/>
      <c r="H643" s="17"/>
      <c r="I643" s="17"/>
      <c r="J643" s="17"/>
    </row>
    <row r="644" spans="1:10" ht="15.75">
      <c r="A644" s="17"/>
      <c r="B644" s="17"/>
      <c r="C644" s="18"/>
      <c r="D644" s="18"/>
      <c r="E644" s="18"/>
      <c r="F644" s="18"/>
      <c r="G644" s="17"/>
      <c r="H644" s="17"/>
      <c r="I644" s="17"/>
      <c r="J644" s="17"/>
    </row>
    <row r="645" spans="1:10" ht="15.75">
      <c r="A645" s="17"/>
      <c r="B645" s="17"/>
      <c r="C645" s="18"/>
      <c r="D645" s="18"/>
      <c r="E645" s="18"/>
      <c r="F645" s="18"/>
      <c r="G645" s="17"/>
      <c r="H645" s="17"/>
      <c r="I645" s="17"/>
      <c r="J645" s="17"/>
    </row>
    <row r="646" spans="1:10" ht="15.75">
      <c r="A646" s="17"/>
      <c r="B646" s="17"/>
      <c r="C646" s="18"/>
      <c r="D646" s="18"/>
      <c r="E646" s="18"/>
      <c r="F646" s="18"/>
      <c r="G646" s="17"/>
      <c r="H646" s="17"/>
      <c r="I646" s="17"/>
      <c r="J646" s="17"/>
    </row>
    <row r="647" spans="1:10" ht="15.75">
      <c r="A647" s="17"/>
      <c r="B647" s="17"/>
      <c r="C647" s="18"/>
      <c r="D647" s="18"/>
      <c r="E647" s="18"/>
      <c r="F647" s="18"/>
      <c r="G647" s="17"/>
      <c r="H647" s="17"/>
      <c r="I647" s="17"/>
      <c r="J647" s="17"/>
    </row>
    <row r="648" spans="1:10" ht="15.75">
      <c r="A648" s="17"/>
      <c r="B648" s="17"/>
      <c r="C648" s="18"/>
      <c r="D648" s="18"/>
      <c r="E648" s="18"/>
      <c r="F648" s="18"/>
      <c r="G648" s="17"/>
      <c r="H648" s="17"/>
      <c r="I648" s="17"/>
      <c r="J648" s="17"/>
    </row>
    <row r="649" spans="1:10" ht="15.75">
      <c r="A649" s="17"/>
      <c r="B649" s="17"/>
      <c r="C649" s="18"/>
      <c r="D649" s="18"/>
      <c r="E649" s="18"/>
      <c r="F649" s="18"/>
      <c r="G649" s="17"/>
      <c r="H649" s="17"/>
      <c r="I649" s="17"/>
      <c r="J649" s="17"/>
    </row>
    <row r="650" spans="1:10" ht="15.75">
      <c r="A650" s="17"/>
      <c r="B650" s="17"/>
      <c r="C650" s="18"/>
      <c r="D650" s="18"/>
      <c r="E650" s="18"/>
      <c r="F650" s="18"/>
      <c r="G650" s="17"/>
      <c r="H650" s="17"/>
      <c r="I650" s="17"/>
      <c r="J650" s="17"/>
    </row>
    <row r="651" spans="1:10" ht="15.75">
      <c r="A651" s="17"/>
      <c r="B651" s="17"/>
      <c r="C651" s="18"/>
      <c r="D651" s="18"/>
      <c r="E651" s="18"/>
      <c r="F651" s="18"/>
      <c r="G651" s="17"/>
      <c r="H651" s="17"/>
      <c r="I651" s="17"/>
      <c r="J651" s="17"/>
    </row>
    <row r="652" spans="1:10" ht="15.75">
      <c r="A652" s="17"/>
      <c r="B652" s="17"/>
      <c r="C652" s="18"/>
      <c r="D652" s="18"/>
      <c r="E652" s="18"/>
      <c r="F652" s="18"/>
      <c r="G652" s="17"/>
      <c r="H652" s="17"/>
      <c r="I652" s="17"/>
      <c r="J652" s="17"/>
    </row>
    <row r="653" spans="1:10" ht="15.75">
      <c r="A653" s="17"/>
      <c r="B653" s="17"/>
      <c r="C653" s="18"/>
      <c r="D653" s="18"/>
      <c r="E653" s="18"/>
      <c r="F653" s="18"/>
      <c r="G653" s="17"/>
      <c r="H653" s="17"/>
      <c r="I653" s="17"/>
      <c r="J653" s="17"/>
    </row>
    <row r="654" spans="1:10" ht="15.75">
      <c r="A654" s="17"/>
      <c r="B654" s="17"/>
      <c r="C654" s="18"/>
      <c r="D654" s="18"/>
      <c r="E654" s="18"/>
      <c r="F654" s="18"/>
      <c r="G654" s="17"/>
      <c r="H654" s="17"/>
      <c r="I654" s="17"/>
      <c r="J654" s="17"/>
    </row>
    <row r="655" spans="1:10" ht="15.75">
      <c r="A655" s="17"/>
      <c r="B655" s="17"/>
      <c r="C655" s="18"/>
      <c r="D655" s="18"/>
      <c r="E655" s="18"/>
      <c r="F655" s="18"/>
      <c r="G655" s="17"/>
      <c r="H655" s="17"/>
      <c r="I655" s="17"/>
      <c r="J655" s="17"/>
    </row>
    <row r="656" spans="1:10" ht="15.75">
      <c r="A656" s="17"/>
      <c r="B656" s="17"/>
      <c r="C656" s="18"/>
      <c r="D656" s="18"/>
      <c r="E656" s="18"/>
      <c r="F656" s="18"/>
      <c r="G656" s="17"/>
      <c r="H656" s="17"/>
      <c r="I656" s="17"/>
      <c r="J656" s="17"/>
    </row>
    <row r="657" spans="1:10" ht="15.75">
      <c r="A657" s="17"/>
      <c r="B657" s="17"/>
      <c r="C657" s="18"/>
      <c r="D657" s="18"/>
      <c r="E657" s="18"/>
      <c r="F657" s="18"/>
      <c r="G657" s="17"/>
      <c r="H657" s="17"/>
      <c r="I657" s="17"/>
      <c r="J657" s="17"/>
    </row>
    <row r="658" spans="1:10" ht="15.75">
      <c r="A658" s="17"/>
      <c r="B658" s="17"/>
      <c r="C658" s="18"/>
      <c r="D658" s="18"/>
      <c r="E658" s="18"/>
      <c r="F658" s="18"/>
      <c r="G658" s="17"/>
      <c r="H658" s="17"/>
      <c r="I658" s="17"/>
      <c r="J658" s="17"/>
    </row>
    <row r="659" spans="1:10" ht="15.75">
      <c r="A659" s="17"/>
      <c r="B659" s="17"/>
      <c r="C659" s="18"/>
      <c r="D659" s="18"/>
      <c r="E659" s="18"/>
      <c r="F659" s="18"/>
      <c r="G659" s="17"/>
      <c r="H659" s="17"/>
      <c r="I659" s="17"/>
      <c r="J659" s="17"/>
    </row>
    <row r="660" spans="1:10" ht="15.75">
      <c r="A660" s="17"/>
      <c r="B660" s="17"/>
      <c r="C660" s="18"/>
      <c r="D660" s="18"/>
      <c r="E660" s="18"/>
      <c r="F660" s="18"/>
      <c r="G660" s="17"/>
      <c r="H660" s="17"/>
      <c r="I660" s="17"/>
      <c r="J660" s="17"/>
    </row>
    <row r="661" spans="1:10" ht="15.75">
      <c r="A661" s="17"/>
      <c r="B661" s="17"/>
      <c r="C661" s="18"/>
      <c r="D661" s="18"/>
      <c r="E661" s="18"/>
      <c r="F661" s="18"/>
      <c r="G661" s="17"/>
      <c r="H661" s="17"/>
      <c r="I661" s="17"/>
      <c r="J661" s="17"/>
    </row>
    <row r="662" spans="1:10" ht="15.75">
      <c r="A662" s="17"/>
      <c r="B662" s="17"/>
      <c r="C662" s="18"/>
      <c r="D662" s="18"/>
      <c r="E662" s="18"/>
      <c r="F662" s="18"/>
      <c r="G662" s="17"/>
      <c r="H662" s="17"/>
      <c r="I662" s="17"/>
      <c r="J662" s="17"/>
    </row>
    <row r="663" spans="1:10" ht="15.75">
      <c r="A663" s="17"/>
      <c r="B663" s="17"/>
      <c r="C663" s="18"/>
      <c r="D663" s="18"/>
      <c r="E663" s="18"/>
      <c r="F663" s="18"/>
      <c r="G663" s="17"/>
      <c r="H663" s="17"/>
      <c r="I663" s="17"/>
      <c r="J663" s="17"/>
    </row>
    <row r="664" spans="1:10" ht="15.75">
      <c r="A664" s="17"/>
      <c r="B664" s="17"/>
      <c r="C664" s="18"/>
      <c r="D664" s="18"/>
      <c r="E664" s="18"/>
      <c r="F664" s="18"/>
      <c r="G664" s="17"/>
      <c r="H664" s="17"/>
      <c r="I664" s="17"/>
      <c r="J664" s="17"/>
    </row>
    <row r="665" spans="1:10" ht="15.75">
      <c r="A665" s="17"/>
      <c r="B665" s="17"/>
      <c r="C665" s="18"/>
      <c r="D665" s="18"/>
      <c r="E665" s="18"/>
      <c r="F665" s="18"/>
      <c r="G665" s="17"/>
      <c r="H665" s="17"/>
      <c r="I665" s="17"/>
      <c r="J665" s="17"/>
    </row>
    <row r="666" spans="1:10" ht="15.75">
      <c r="A666" s="17"/>
      <c r="B666" s="17"/>
      <c r="C666" s="18"/>
      <c r="D666" s="18"/>
      <c r="E666" s="18"/>
      <c r="F666" s="18"/>
      <c r="G666" s="17"/>
      <c r="H666" s="17"/>
      <c r="I666" s="17"/>
      <c r="J666" s="17"/>
    </row>
    <row r="667" spans="1:10" ht="15.75">
      <c r="A667" s="17"/>
      <c r="B667" s="17"/>
      <c r="C667" s="18"/>
      <c r="D667" s="18"/>
      <c r="E667" s="18"/>
      <c r="F667" s="18"/>
      <c r="G667" s="17"/>
      <c r="H667" s="17"/>
      <c r="I667" s="17"/>
      <c r="J667" s="17"/>
    </row>
    <row r="668" spans="1:10" ht="15.75">
      <c r="A668" s="17"/>
      <c r="B668" s="17"/>
      <c r="C668" s="18"/>
      <c r="D668" s="18"/>
      <c r="E668" s="18"/>
      <c r="F668" s="18"/>
      <c r="G668" s="17"/>
      <c r="H668" s="17"/>
      <c r="I668" s="17"/>
      <c r="J668" s="17"/>
    </row>
    <row r="669" spans="1:10" ht="15.75">
      <c r="A669" s="17"/>
      <c r="B669" s="17"/>
      <c r="C669" s="18"/>
      <c r="D669" s="18"/>
      <c r="E669" s="18"/>
      <c r="F669" s="18"/>
      <c r="G669" s="17"/>
      <c r="H669" s="17"/>
      <c r="I669" s="17"/>
      <c r="J669" s="17"/>
    </row>
    <row r="670" spans="1:10" ht="15.75">
      <c r="A670" s="17"/>
      <c r="B670" s="17"/>
      <c r="C670" s="18"/>
      <c r="D670" s="18"/>
      <c r="E670" s="18"/>
      <c r="F670" s="18"/>
      <c r="G670" s="17"/>
      <c r="H670" s="17"/>
      <c r="I670" s="17"/>
      <c r="J670" s="17"/>
    </row>
    <row r="671" spans="1:10" ht="15.75">
      <c r="A671" s="17"/>
      <c r="B671" s="17"/>
      <c r="C671" s="18"/>
      <c r="D671" s="18"/>
      <c r="E671" s="18"/>
      <c r="F671" s="18"/>
      <c r="G671" s="17"/>
      <c r="H671" s="17"/>
      <c r="I671" s="17"/>
      <c r="J671" s="17"/>
    </row>
    <row r="672" spans="1:10" ht="15.75">
      <c r="A672" s="17"/>
      <c r="B672" s="17"/>
      <c r="C672" s="18"/>
      <c r="D672" s="18"/>
      <c r="E672" s="18"/>
      <c r="F672" s="18"/>
      <c r="G672" s="17"/>
      <c r="H672" s="17"/>
      <c r="I672" s="17"/>
      <c r="J672" s="17"/>
    </row>
    <row r="673" spans="1:10" ht="15.75">
      <c r="A673" s="17"/>
      <c r="B673" s="17"/>
      <c r="C673" s="18"/>
      <c r="D673" s="18"/>
      <c r="E673" s="18"/>
      <c r="F673" s="18"/>
      <c r="G673" s="17"/>
      <c r="H673" s="17"/>
      <c r="I673" s="17"/>
      <c r="J673" s="17"/>
    </row>
    <row r="674" spans="1:10" ht="15.75">
      <c r="A674" s="17"/>
      <c r="B674" s="17"/>
      <c r="C674" s="18"/>
      <c r="D674" s="18"/>
      <c r="E674" s="18"/>
      <c r="F674" s="18"/>
      <c r="G674" s="17"/>
      <c r="H674" s="17"/>
      <c r="I674" s="17"/>
      <c r="J674" s="17"/>
    </row>
    <row r="675" spans="1:10" ht="15.75">
      <c r="A675" s="17"/>
      <c r="B675" s="17"/>
      <c r="C675" s="18"/>
      <c r="D675" s="18"/>
      <c r="E675" s="18"/>
      <c r="F675" s="18"/>
      <c r="G675" s="17"/>
      <c r="H675" s="17"/>
      <c r="I675" s="17"/>
      <c r="J675" s="17"/>
    </row>
    <row r="676" spans="1:10" ht="15.75">
      <c r="A676" s="17"/>
      <c r="B676" s="17"/>
      <c r="C676" s="18"/>
      <c r="D676" s="18"/>
      <c r="E676" s="18"/>
      <c r="F676" s="18"/>
      <c r="G676" s="17"/>
      <c r="H676" s="17"/>
      <c r="I676" s="17"/>
      <c r="J676" s="17"/>
    </row>
    <row r="677" spans="1:10" ht="15.75">
      <c r="A677" s="17"/>
      <c r="B677" s="17"/>
      <c r="C677" s="18"/>
      <c r="D677" s="18"/>
      <c r="E677" s="18"/>
      <c r="F677" s="18"/>
      <c r="G677" s="17"/>
      <c r="H677" s="17"/>
      <c r="I677" s="17"/>
      <c r="J677" s="17"/>
    </row>
    <row r="678" spans="1:10" ht="15.75">
      <c r="A678" s="17"/>
      <c r="B678" s="17"/>
      <c r="C678" s="18"/>
      <c r="D678" s="18"/>
      <c r="E678" s="18"/>
      <c r="F678" s="18"/>
      <c r="G678" s="17"/>
      <c r="H678" s="17"/>
      <c r="I678" s="17"/>
      <c r="J678" s="17"/>
    </row>
    <row r="679" spans="1:10" ht="15.75">
      <c r="A679" s="17"/>
      <c r="B679" s="17"/>
      <c r="C679" s="18"/>
      <c r="D679" s="18"/>
      <c r="E679" s="18"/>
      <c r="F679" s="18"/>
      <c r="G679" s="17"/>
      <c r="H679" s="17"/>
      <c r="I679" s="17"/>
      <c r="J679" s="17"/>
    </row>
    <row r="680" spans="1:10" ht="15.75">
      <c r="A680" s="17"/>
      <c r="B680" s="17"/>
      <c r="C680" s="18"/>
      <c r="D680" s="18"/>
      <c r="E680" s="18"/>
      <c r="F680" s="18"/>
      <c r="G680" s="17"/>
      <c r="H680" s="17"/>
      <c r="I680" s="17"/>
      <c r="J680" s="17"/>
    </row>
    <row r="681" spans="1:10" ht="15.75">
      <c r="A681" s="17"/>
      <c r="B681" s="17"/>
      <c r="C681" s="18"/>
      <c r="D681" s="18"/>
      <c r="E681" s="18"/>
      <c r="F681" s="18"/>
      <c r="G681" s="17"/>
      <c r="H681" s="17"/>
      <c r="I681" s="17"/>
      <c r="J681" s="17"/>
    </row>
    <row r="682" spans="1:10" ht="15.75">
      <c r="A682" s="17"/>
      <c r="B682" s="17"/>
      <c r="C682" s="18"/>
      <c r="D682" s="18"/>
      <c r="E682" s="18"/>
      <c r="F682" s="18"/>
      <c r="G682" s="17"/>
      <c r="H682" s="17"/>
      <c r="I682" s="17"/>
      <c r="J682" s="17"/>
    </row>
    <row r="683" spans="1:10" ht="15.75">
      <c r="A683" s="17"/>
      <c r="B683" s="17"/>
      <c r="C683" s="18"/>
      <c r="D683" s="18"/>
      <c r="E683" s="18"/>
      <c r="F683" s="18"/>
      <c r="G683" s="17"/>
      <c r="H683" s="17"/>
      <c r="I683" s="17"/>
      <c r="J683" s="17"/>
    </row>
    <row r="684" spans="1:10" ht="15.75">
      <c r="A684" s="17"/>
      <c r="B684" s="17"/>
      <c r="C684" s="18"/>
      <c r="D684" s="18"/>
      <c r="E684" s="18"/>
      <c r="F684" s="18"/>
      <c r="G684" s="17"/>
      <c r="H684" s="17"/>
      <c r="I684" s="17"/>
      <c r="J684" s="17"/>
    </row>
    <row r="685" spans="1:10" ht="15.75">
      <c r="A685" s="17"/>
      <c r="B685" s="17"/>
      <c r="C685" s="18"/>
      <c r="D685" s="18"/>
      <c r="E685" s="18"/>
      <c r="F685" s="18"/>
      <c r="G685" s="17"/>
      <c r="H685" s="17"/>
      <c r="I685" s="17"/>
      <c r="J685" s="17"/>
    </row>
    <row r="686" spans="1:10" ht="15.75">
      <c r="A686" s="17"/>
      <c r="B686" s="17"/>
      <c r="C686" s="18"/>
      <c r="D686" s="18"/>
      <c r="E686" s="18"/>
      <c r="F686" s="18"/>
      <c r="G686" s="17"/>
      <c r="H686" s="17"/>
      <c r="I686" s="17"/>
      <c r="J686" s="17"/>
    </row>
    <row r="687" spans="1:10" ht="15.75">
      <c r="A687" s="17"/>
      <c r="B687" s="17"/>
      <c r="C687" s="18"/>
      <c r="D687" s="18"/>
      <c r="E687" s="18"/>
      <c r="F687" s="18"/>
      <c r="G687" s="17"/>
      <c r="H687" s="17"/>
      <c r="I687" s="17"/>
      <c r="J687" s="17"/>
    </row>
    <row r="688" spans="1:10" ht="15.75">
      <c r="A688" s="17"/>
      <c r="B688" s="17"/>
      <c r="C688" s="18"/>
      <c r="D688" s="18"/>
      <c r="E688" s="18"/>
      <c r="F688" s="18"/>
      <c r="G688" s="17"/>
      <c r="H688" s="17"/>
      <c r="I688" s="17"/>
      <c r="J688" s="17"/>
    </row>
    <row r="689" spans="1:10" ht="15.75">
      <c r="A689" s="17"/>
      <c r="B689" s="17"/>
      <c r="C689" s="18"/>
      <c r="D689" s="18"/>
      <c r="E689" s="18"/>
      <c r="F689" s="18"/>
      <c r="G689" s="17"/>
      <c r="H689" s="17"/>
      <c r="I689" s="17"/>
      <c r="J689" s="17"/>
    </row>
    <row r="690" spans="1:10" ht="15.75">
      <c r="A690" s="17"/>
      <c r="B690" s="17"/>
      <c r="C690" s="18"/>
      <c r="D690" s="18"/>
      <c r="E690" s="18"/>
      <c r="F690" s="18"/>
      <c r="G690" s="17"/>
      <c r="H690" s="17"/>
      <c r="I690" s="17"/>
      <c r="J690" s="17"/>
    </row>
    <row r="691" spans="1:10" ht="15.75">
      <c r="A691" s="17"/>
      <c r="B691" s="17"/>
      <c r="C691" s="18"/>
      <c r="D691" s="18"/>
      <c r="E691" s="18"/>
      <c r="F691" s="18"/>
      <c r="G691" s="17"/>
      <c r="H691" s="17"/>
      <c r="I691" s="17"/>
      <c r="J691" s="17"/>
    </row>
    <row r="692" spans="1:10" ht="15.75">
      <c r="A692" s="17"/>
      <c r="B692" s="17"/>
      <c r="C692" s="18"/>
      <c r="D692" s="18"/>
      <c r="E692" s="18"/>
      <c r="F692" s="18"/>
      <c r="G692" s="17"/>
      <c r="H692" s="17"/>
      <c r="I692" s="17"/>
      <c r="J692" s="17"/>
    </row>
    <row r="693" spans="1:10" ht="15.75">
      <c r="A693" s="17"/>
      <c r="B693" s="17"/>
      <c r="C693" s="18"/>
      <c r="D693" s="18"/>
      <c r="E693" s="18"/>
      <c r="F693" s="18"/>
      <c r="G693" s="17"/>
      <c r="H693" s="17"/>
      <c r="I693" s="17"/>
      <c r="J693" s="17"/>
    </row>
    <row r="694" spans="1:10" ht="15.75">
      <c r="A694" s="17"/>
      <c r="B694" s="17"/>
      <c r="C694" s="18"/>
      <c r="D694" s="18"/>
      <c r="E694" s="18"/>
      <c r="F694" s="18"/>
      <c r="G694" s="17"/>
      <c r="H694" s="17"/>
      <c r="I694" s="17"/>
      <c r="J694" s="17"/>
    </row>
    <row r="695" spans="1:10" ht="15.75">
      <c r="A695" s="17"/>
      <c r="B695" s="17"/>
      <c r="C695" s="18"/>
      <c r="D695" s="18"/>
      <c r="E695" s="18"/>
      <c r="F695" s="18"/>
      <c r="G695" s="17"/>
      <c r="H695" s="17"/>
      <c r="I695" s="17"/>
      <c r="J695" s="17"/>
    </row>
    <row r="696" spans="1:10" ht="15.75">
      <c r="A696" s="17"/>
      <c r="B696" s="17"/>
      <c r="C696" s="18"/>
      <c r="D696" s="18"/>
      <c r="E696" s="18"/>
      <c r="F696" s="18"/>
      <c r="G696" s="17"/>
      <c r="H696" s="17"/>
      <c r="I696" s="17"/>
      <c r="J696" s="17"/>
    </row>
    <row r="697" spans="1:10" ht="15.75">
      <c r="A697" s="17"/>
      <c r="B697" s="17"/>
      <c r="C697" s="18"/>
      <c r="D697" s="18"/>
      <c r="E697" s="18"/>
      <c r="F697" s="18"/>
      <c r="G697" s="17"/>
      <c r="H697" s="17"/>
      <c r="I697" s="17"/>
      <c r="J697" s="17"/>
    </row>
    <row r="698" spans="1:10" ht="15.75">
      <c r="A698" s="17"/>
      <c r="B698" s="17"/>
      <c r="C698" s="18"/>
      <c r="D698" s="18"/>
      <c r="E698" s="18"/>
      <c r="F698" s="18"/>
      <c r="G698" s="17"/>
      <c r="H698" s="17"/>
      <c r="I698" s="17"/>
      <c r="J698" s="17"/>
    </row>
    <row r="699" spans="1:10" ht="15.75">
      <c r="A699" s="17"/>
      <c r="B699" s="17"/>
      <c r="C699" s="18"/>
      <c r="D699" s="18"/>
      <c r="E699" s="18"/>
      <c r="F699" s="18"/>
      <c r="G699" s="17"/>
      <c r="H699" s="17"/>
      <c r="I699" s="17"/>
      <c r="J699" s="17"/>
    </row>
    <row r="700" spans="1:10" ht="15.75">
      <c r="A700" s="17"/>
      <c r="B700" s="17"/>
      <c r="C700" s="18"/>
      <c r="D700" s="18"/>
      <c r="E700" s="18"/>
      <c r="F700" s="18"/>
      <c r="G700" s="17"/>
      <c r="H700" s="17"/>
      <c r="I700" s="17"/>
      <c r="J700" s="17"/>
    </row>
    <row r="701" spans="1:10" ht="15.75">
      <c r="A701" s="17"/>
      <c r="B701" s="17"/>
      <c r="C701" s="18"/>
      <c r="D701" s="18"/>
      <c r="E701" s="18"/>
      <c r="F701" s="18"/>
      <c r="G701" s="17"/>
      <c r="H701" s="17"/>
      <c r="I701" s="17"/>
      <c r="J701" s="17"/>
    </row>
    <row r="702" spans="1:10" ht="15.75">
      <c r="A702" s="17"/>
      <c r="B702" s="17"/>
      <c r="C702" s="18"/>
      <c r="D702" s="18"/>
      <c r="E702" s="18"/>
      <c r="F702" s="18"/>
      <c r="G702" s="17"/>
      <c r="H702" s="17"/>
      <c r="I702" s="17"/>
      <c r="J702" s="17"/>
    </row>
    <row r="703" spans="1:10" ht="15.75">
      <c r="A703" s="17"/>
      <c r="B703" s="17"/>
      <c r="C703" s="18"/>
      <c r="D703" s="18"/>
      <c r="E703" s="18"/>
      <c r="F703" s="18"/>
      <c r="G703" s="17"/>
      <c r="H703" s="17"/>
      <c r="I703" s="17"/>
      <c r="J703" s="17"/>
    </row>
    <row r="704" spans="1:10" ht="15.75">
      <c r="A704" s="17"/>
      <c r="B704" s="17"/>
      <c r="C704" s="18"/>
      <c r="D704" s="18"/>
      <c r="E704" s="18"/>
      <c r="F704" s="18"/>
      <c r="G704" s="17"/>
      <c r="H704" s="17"/>
      <c r="I704" s="17"/>
      <c r="J704" s="17"/>
    </row>
    <row r="705" spans="1:10" ht="15.75">
      <c r="A705" s="17"/>
      <c r="B705" s="17"/>
      <c r="C705" s="18"/>
      <c r="D705" s="18"/>
      <c r="E705" s="18"/>
      <c r="F705" s="18"/>
      <c r="G705" s="17"/>
      <c r="H705" s="17"/>
      <c r="I705" s="17"/>
      <c r="J705" s="17"/>
    </row>
    <row r="706" spans="1:10" ht="15.75">
      <c r="A706" s="17"/>
      <c r="B706" s="17"/>
      <c r="C706" s="18"/>
      <c r="D706" s="18"/>
      <c r="E706" s="18"/>
      <c r="F706" s="18"/>
      <c r="G706" s="17"/>
      <c r="H706" s="17"/>
      <c r="I706" s="17"/>
      <c r="J706" s="17"/>
    </row>
    <row r="707" spans="1:10" ht="15.75">
      <c r="A707" s="17"/>
      <c r="B707" s="17"/>
      <c r="C707" s="18"/>
      <c r="D707" s="18"/>
      <c r="E707" s="18"/>
      <c r="F707" s="18"/>
      <c r="G707" s="17"/>
      <c r="H707" s="17"/>
      <c r="I707" s="17"/>
      <c r="J707" s="17"/>
    </row>
    <row r="708" spans="1:10" ht="15.75">
      <c r="A708" s="17"/>
      <c r="B708" s="17"/>
      <c r="C708" s="18"/>
      <c r="D708" s="18"/>
      <c r="E708" s="18"/>
      <c r="F708" s="18"/>
      <c r="G708" s="17"/>
      <c r="H708" s="17"/>
      <c r="I708" s="17"/>
      <c r="J708" s="17"/>
    </row>
    <row r="709" spans="1:10" ht="15.75">
      <c r="A709" s="17"/>
      <c r="B709" s="17"/>
      <c r="C709" s="18"/>
      <c r="D709" s="18"/>
      <c r="E709" s="18"/>
      <c r="F709" s="18"/>
      <c r="G709" s="17"/>
      <c r="H709" s="17"/>
      <c r="I709" s="17"/>
      <c r="J709" s="17"/>
    </row>
    <row r="710" spans="1:10" ht="15.75">
      <c r="A710" s="17"/>
      <c r="B710" s="17"/>
      <c r="C710" s="18"/>
      <c r="D710" s="18"/>
      <c r="E710" s="18"/>
      <c r="F710" s="18"/>
      <c r="G710" s="17"/>
      <c r="H710" s="17"/>
      <c r="I710" s="17"/>
      <c r="J710" s="17"/>
    </row>
    <row r="711" spans="1:10" ht="15.75">
      <c r="A711" s="17"/>
      <c r="B711" s="17"/>
      <c r="C711" s="18"/>
      <c r="D711" s="18"/>
      <c r="E711" s="18"/>
      <c r="F711" s="18"/>
      <c r="G711" s="17"/>
      <c r="H711" s="17"/>
      <c r="I711" s="17"/>
      <c r="J711" s="17"/>
    </row>
    <row r="712" spans="1:10" ht="15.75">
      <c r="A712" s="17"/>
      <c r="B712" s="17"/>
      <c r="C712" s="18"/>
      <c r="D712" s="18"/>
      <c r="E712" s="18"/>
      <c r="F712" s="18"/>
      <c r="G712" s="17"/>
      <c r="H712" s="17"/>
      <c r="I712" s="17"/>
      <c r="J712" s="17"/>
    </row>
    <row r="713" spans="1:10" ht="15.75">
      <c r="A713" s="17"/>
      <c r="B713" s="17"/>
      <c r="C713" s="18"/>
      <c r="D713" s="18"/>
      <c r="E713" s="18"/>
      <c r="F713" s="18"/>
      <c r="G713" s="17"/>
      <c r="H713" s="17"/>
      <c r="I713" s="17"/>
      <c r="J713" s="17"/>
    </row>
    <row r="714" spans="1:10" ht="15.75">
      <c r="A714" s="17"/>
      <c r="B714" s="17"/>
      <c r="C714" s="18"/>
      <c r="D714" s="18"/>
      <c r="E714" s="18"/>
      <c r="F714" s="18"/>
      <c r="G714" s="17"/>
      <c r="H714" s="17"/>
      <c r="I714" s="17"/>
      <c r="J714" s="17"/>
    </row>
    <row r="715" spans="1:10" ht="15.75">
      <c r="A715" s="17"/>
      <c r="B715" s="17"/>
      <c r="C715" s="18"/>
      <c r="D715" s="18"/>
      <c r="E715" s="18"/>
      <c r="F715" s="18"/>
      <c r="G715" s="17"/>
      <c r="H715" s="17"/>
      <c r="I715" s="17"/>
      <c r="J715" s="17"/>
    </row>
    <row r="716" spans="1:10" ht="15.75">
      <c r="A716" s="17"/>
      <c r="B716" s="17"/>
      <c r="C716" s="18"/>
      <c r="D716" s="18"/>
      <c r="E716" s="18"/>
      <c r="F716" s="18"/>
      <c r="G716" s="17"/>
      <c r="H716" s="17"/>
      <c r="I716" s="17"/>
      <c r="J716" s="17"/>
    </row>
    <row r="717" spans="1:10" ht="15.75">
      <c r="A717" s="17"/>
      <c r="B717" s="17"/>
      <c r="C717" s="18"/>
      <c r="D717" s="18"/>
      <c r="E717" s="18"/>
      <c r="F717" s="18"/>
      <c r="G717" s="17"/>
      <c r="H717" s="17"/>
      <c r="I717" s="17"/>
      <c r="J717" s="17"/>
    </row>
    <row r="718" spans="1:10" ht="15.75">
      <c r="A718" s="17"/>
      <c r="B718" s="17"/>
      <c r="C718" s="18"/>
      <c r="D718" s="18"/>
      <c r="E718" s="18"/>
      <c r="F718" s="18"/>
      <c r="G718" s="17"/>
      <c r="H718" s="17"/>
      <c r="I718" s="17"/>
      <c r="J718" s="17"/>
    </row>
    <row r="719" spans="1:10" ht="15.75">
      <c r="A719" s="17"/>
      <c r="B719" s="17"/>
      <c r="C719" s="18"/>
      <c r="D719" s="18"/>
      <c r="E719" s="18"/>
      <c r="F719" s="18"/>
      <c r="G719" s="17"/>
      <c r="H719" s="17"/>
      <c r="I719" s="17"/>
      <c r="J719" s="17"/>
    </row>
    <row r="720" spans="1:10" ht="15.75">
      <c r="A720" s="17"/>
      <c r="B720" s="17"/>
      <c r="C720" s="18"/>
      <c r="D720" s="18"/>
      <c r="E720" s="18"/>
      <c r="F720" s="18"/>
      <c r="G720" s="17"/>
      <c r="H720" s="17"/>
      <c r="I720" s="17"/>
      <c r="J720" s="17"/>
    </row>
    <row r="721" spans="1:10" ht="15.75">
      <c r="A721" s="17"/>
      <c r="B721" s="17"/>
      <c r="C721" s="18"/>
      <c r="D721" s="18"/>
      <c r="E721" s="18"/>
      <c r="F721" s="18"/>
      <c r="G721" s="17"/>
      <c r="H721" s="17"/>
      <c r="I721" s="17"/>
      <c r="J721" s="17"/>
    </row>
    <row r="722" spans="1:10" ht="15.75">
      <c r="A722" s="17"/>
      <c r="B722" s="17"/>
      <c r="C722" s="18"/>
      <c r="D722" s="18"/>
      <c r="E722" s="18"/>
      <c r="F722" s="18"/>
      <c r="G722" s="17"/>
      <c r="H722" s="17"/>
      <c r="I722" s="17"/>
      <c r="J722" s="17"/>
    </row>
    <row r="723" spans="1:10" ht="15.75">
      <c r="A723" s="17"/>
      <c r="B723" s="17"/>
      <c r="C723" s="18"/>
      <c r="D723" s="18"/>
      <c r="E723" s="18"/>
      <c r="F723" s="18"/>
      <c r="G723" s="17"/>
      <c r="H723" s="17"/>
      <c r="I723" s="17"/>
      <c r="J723" s="17"/>
    </row>
    <row r="724" spans="1:10" ht="15.75">
      <c r="A724" s="17"/>
      <c r="B724" s="17"/>
      <c r="C724" s="18"/>
      <c r="D724" s="18"/>
      <c r="E724" s="18"/>
      <c r="F724" s="18"/>
      <c r="G724" s="17"/>
      <c r="H724" s="17"/>
      <c r="I724" s="17"/>
      <c r="J724" s="17"/>
    </row>
    <row r="725" spans="1:10" ht="15.75">
      <c r="A725" s="17"/>
      <c r="B725" s="17"/>
      <c r="C725" s="18"/>
      <c r="D725" s="18"/>
      <c r="E725" s="18"/>
      <c r="F725" s="18"/>
      <c r="G725" s="17"/>
      <c r="H725" s="17"/>
      <c r="I725" s="17"/>
      <c r="J725" s="17"/>
    </row>
    <row r="726" spans="1:10" ht="15.75">
      <c r="A726" s="17"/>
      <c r="B726" s="17"/>
      <c r="C726" s="18"/>
      <c r="D726" s="18"/>
      <c r="E726" s="18"/>
      <c r="F726" s="18"/>
      <c r="G726" s="17"/>
      <c r="H726" s="17"/>
      <c r="I726" s="17"/>
      <c r="J726" s="17"/>
    </row>
    <row r="727" spans="1:10" ht="15.75">
      <c r="A727" s="17"/>
      <c r="B727" s="17"/>
      <c r="C727" s="18"/>
      <c r="D727" s="18"/>
      <c r="E727" s="18"/>
      <c r="F727" s="18"/>
      <c r="G727" s="17"/>
      <c r="H727" s="17"/>
      <c r="I727" s="17"/>
      <c r="J727" s="17"/>
    </row>
    <row r="728" spans="1:10" ht="15.75">
      <c r="A728" s="17"/>
      <c r="B728" s="17"/>
      <c r="C728" s="18"/>
      <c r="D728" s="18"/>
      <c r="E728" s="18"/>
      <c r="F728" s="18"/>
      <c r="G728" s="17"/>
      <c r="H728" s="17"/>
      <c r="I728" s="17"/>
      <c r="J728" s="17"/>
    </row>
    <row r="729" spans="1:10" ht="15.75">
      <c r="A729" s="17"/>
      <c r="B729" s="17"/>
      <c r="C729" s="18"/>
      <c r="D729" s="18"/>
      <c r="E729" s="18"/>
      <c r="F729" s="18"/>
      <c r="G729" s="17"/>
      <c r="H729" s="17"/>
      <c r="I729" s="17"/>
      <c r="J729" s="17"/>
    </row>
    <row r="730" spans="1:10" ht="15.75">
      <c r="A730" s="17"/>
      <c r="B730" s="17"/>
      <c r="C730" s="18"/>
      <c r="D730" s="18"/>
      <c r="E730" s="18"/>
      <c r="F730" s="18"/>
      <c r="G730" s="17"/>
      <c r="H730" s="17"/>
      <c r="I730" s="17"/>
      <c r="J730" s="17"/>
    </row>
    <row r="731" spans="1:10" ht="15.75">
      <c r="A731" s="17"/>
      <c r="B731" s="17"/>
      <c r="C731" s="18"/>
      <c r="D731" s="18"/>
      <c r="E731" s="18"/>
      <c r="F731" s="18"/>
      <c r="G731" s="17"/>
      <c r="H731" s="17"/>
      <c r="I731" s="17"/>
      <c r="J731" s="17"/>
    </row>
    <row r="732" spans="1:10" ht="15.75">
      <c r="A732" s="17"/>
      <c r="B732" s="17"/>
      <c r="C732" s="18"/>
      <c r="D732" s="18"/>
      <c r="E732" s="18"/>
      <c r="F732" s="18"/>
      <c r="G732" s="17"/>
      <c r="H732" s="17"/>
      <c r="I732" s="17"/>
      <c r="J732" s="17"/>
    </row>
    <row r="733" spans="1:10" ht="15.75">
      <c r="A733" s="17"/>
      <c r="B733" s="17"/>
      <c r="C733" s="18"/>
      <c r="D733" s="18"/>
      <c r="E733" s="18"/>
      <c r="F733" s="18"/>
      <c r="G733" s="17"/>
      <c r="H733" s="17"/>
      <c r="I733" s="17"/>
      <c r="J733" s="17"/>
    </row>
    <row r="734" spans="1:10" ht="15.75">
      <c r="A734" s="17"/>
      <c r="B734" s="17"/>
      <c r="C734" s="18"/>
      <c r="D734" s="18"/>
      <c r="E734" s="18"/>
      <c r="F734" s="18"/>
      <c r="G734" s="17"/>
      <c r="H734" s="17"/>
      <c r="I734" s="17"/>
      <c r="J734" s="17"/>
    </row>
    <row r="735" spans="1:10" ht="15.75">
      <c r="A735" s="17"/>
      <c r="B735" s="17"/>
      <c r="C735" s="18"/>
      <c r="D735" s="18"/>
      <c r="E735" s="18"/>
      <c r="F735" s="18"/>
      <c r="G735" s="17"/>
      <c r="H735" s="17"/>
      <c r="I735" s="17"/>
      <c r="J735" s="17"/>
    </row>
    <row r="736" spans="1:10" ht="15.75">
      <c r="A736" s="17"/>
      <c r="B736" s="17"/>
      <c r="C736" s="18"/>
      <c r="D736" s="18"/>
      <c r="E736" s="18"/>
      <c r="F736" s="18"/>
      <c r="G736" s="17"/>
      <c r="H736" s="17"/>
      <c r="I736" s="17"/>
      <c r="J736" s="17"/>
    </row>
    <row r="737" spans="1:10" ht="15.75">
      <c r="A737" s="17"/>
      <c r="B737" s="17"/>
      <c r="C737" s="18"/>
      <c r="D737" s="18"/>
      <c r="E737" s="18"/>
      <c r="F737" s="18"/>
      <c r="G737" s="17"/>
      <c r="H737" s="17"/>
      <c r="I737" s="17"/>
      <c r="J737" s="17"/>
    </row>
    <row r="738" spans="1:10" ht="15.75">
      <c r="A738" s="17"/>
      <c r="B738" s="17"/>
      <c r="C738" s="18"/>
      <c r="D738" s="18"/>
      <c r="E738" s="18"/>
      <c r="F738" s="18"/>
      <c r="G738" s="17"/>
      <c r="H738" s="17"/>
      <c r="I738" s="17"/>
      <c r="J738" s="17"/>
    </row>
    <row r="739" spans="1:10" ht="15.75">
      <c r="A739" s="17"/>
      <c r="B739" s="17"/>
      <c r="C739" s="18"/>
      <c r="D739" s="18"/>
      <c r="E739" s="18"/>
      <c r="F739" s="18"/>
      <c r="G739" s="17"/>
      <c r="H739" s="17"/>
      <c r="I739" s="17"/>
      <c r="J739" s="17"/>
    </row>
    <row r="740" spans="1:10" ht="15.75">
      <c r="A740" s="17"/>
      <c r="B740" s="17"/>
      <c r="C740" s="18"/>
      <c r="D740" s="18"/>
      <c r="E740" s="18"/>
      <c r="F740" s="18"/>
      <c r="G740" s="17"/>
      <c r="H740" s="17"/>
      <c r="I740" s="17"/>
      <c r="J740" s="17"/>
    </row>
    <row r="741" spans="1:10" ht="15.75">
      <c r="A741" s="17"/>
      <c r="B741" s="17"/>
      <c r="C741" s="18"/>
      <c r="D741" s="18"/>
      <c r="E741" s="18"/>
      <c r="F741" s="18"/>
      <c r="G741" s="17"/>
      <c r="H741" s="17"/>
      <c r="I741" s="17"/>
      <c r="J741" s="17"/>
    </row>
    <row r="742" spans="1:10" ht="15.75">
      <c r="A742" s="17"/>
      <c r="B742" s="17"/>
      <c r="C742" s="18"/>
      <c r="D742" s="18"/>
      <c r="E742" s="18"/>
      <c r="F742" s="18"/>
      <c r="G742" s="17"/>
      <c r="H742" s="17"/>
      <c r="I742" s="17"/>
      <c r="J742" s="17"/>
    </row>
    <row r="743" spans="1:10" ht="15.75">
      <c r="A743" s="17"/>
      <c r="B743" s="17"/>
      <c r="C743" s="18"/>
      <c r="D743" s="18"/>
      <c r="E743" s="18"/>
      <c r="F743" s="18"/>
      <c r="G743" s="17"/>
      <c r="H743" s="17"/>
      <c r="I743" s="17"/>
      <c r="J743" s="17"/>
    </row>
    <row r="744" spans="1:10" ht="15.75">
      <c r="A744" s="17"/>
      <c r="B744" s="17"/>
      <c r="C744" s="18"/>
      <c r="D744" s="18"/>
      <c r="E744" s="18"/>
      <c r="F744" s="18"/>
      <c r="G744" s="17"/>
      <c r="H744" s="17"/>
      <c r="I744" s="17"/>
      <c r="J744" s="17"/>
    </row>
    <row r="745" spans="1:10" ht="15.75">
      <c r="A745" s="17"/>
      <c r="B745" s="17"/>
      <c r="C745" s="18"/>
      <c r="D745" s="18"/>
      <c r="E745" s="18"/>
      <c r="F745" s="18"/>
      <c r="G745" s="17"/>
      <c r="H745" s="17"/>
      <c r="I745" s="17"/>
      <c r="J745" s="17"/>
    </row>
    <row r="746" spans="1:10" ht="15.75">
      <c r="A746" s="17"/>
      <c r="B746" s="17"/>
      <c r="C746" s="18"/>
      <c r="D746" s="18"/>
      <c r="E746" s="18"/>
      <c r="F746" s="18"/>
      <c r="G746" s="17"/>
      <c r="H746" s="17"/>
      <c r="I746" s="17"/>
      <c r="J746" s="17"/>
    </row>
    <row r="747" spans="1:10" ht="15.75">
      <c r="A747" s="17"/>
      <c r="B747" s="17"/>
      <c r="C747" s="18"/>
      <c r="D747" s="18"/>
      <c r="E747" s="18"/>
      <c r="F747" s="18"/>
      <c r="G747" s="17"/>
      <c r="H747" s="17"/>
      <c r="I747" s="17"/>
      <c r="J747" s="17"/>
    </row>
    <row r="748" spans="1:10" ht="15.75">
      <c r="A748" s="17"/>
      <c r="B748" s="17"/>
      <c r="C748" s="18"/>
      <c r="D748" s="18"/>
      <c r="E748" s="18"/>
      <c r="F748" s="18"/>
      <c r="G748" s="17"/>
      <c r="H748" s="17"/>
      <c r="I748" s="17"/>
      <c r="J748" s="17"/>
    </row>
    <row r="749" spans="1:10" ht="15.75">
      <c r="A749" s="17"/>
      <c r="B749" s="17"/>
      <c r="C749" s="18"/>
      <c r="D749" s="18"/>
      <c r="E749" s="18"/>
      <c r="F749" s="18"/>
      <c r="G749" s="17"/>
      <c r="H749" s="17"/>
      <c r="I749" s="17"/>
      <c r="J749" s="17"/>
    </row>
    <row r="750" spans="1:10" ht="15.75">
      <c r="A750" s="17"/>
      <c r="B750" s="17"/>
      <c r="C750" s="18"/>
      <c r="D750" s="18"/>
      <c r="E750" s="18"/>
      <c r="F750" s="18"/>
      <c r="G750" s="17"/>
      <c r="H750" s="17"/>
      <c r="I750" s="17"/>
      <c r="J750" s="17"/>
    </row>
    <row r="751" spans="1:10" ht="15.75">
      <c r="A751" s="17"/>
      <c r="B751" s="17"/>
      <c r="C751" s="18"/>
      <c r="D751" s="18"/>
      <c r="E751" s="18"/>
      <c r="F751" s="18"/>
      <c r="G751" s="17"/>
      <c r="H751" s="17"/>
      <c r="I751" s="17"/>
      <c r="J751" s="17"/>
    </row>
    <row r="752" spans="1:10" ht="15.75">
      <c r="A752" s="17"/>
      <c r="B752" s="17"/>
      <c r="C752" s="18"/>
      <c r="D752" s="18"/>
      <c r="E752" s="18"/>
      <c r="F752" s="18"/>
      <c r="G752" s="17"/>
      <c r="H752" s="17"/>
      <c r="I752" s="17"/>
      <c r="J752" s="17"/>
    </row>
    <row r="753" spans="1:10" ht="15.75">
      <c r="A753" s="17"/>
      <c r="B753" s="17"/>
      <c r="C753" s="18"/>
      <c r="D753" s="18"/>
      <c r="E753" s="18"/>
      <c r="F753" s="18"/>
      <c r="G753" s="17"/>
      <c r="H753" s="17"/>
      <c r="I753" s="17"/>
      <c r="J753" s="17"/>
    </row>
    <row r="754" spans="1:10" ht="15.75">
      <c r="A754" s="17"/>
      <c r="B754" s="17"/>
      <c r="C754" s="18"/>
      <c r="D754" s="18"/>
      <c r="E754" s="18"/>
      <c r="F754" s="18"/>
      <c r="G754" s="17"/>
      <c r="H754" s="17"/>
      <c r="I754" s="17"/>
      <c r="J754" s="17"/>
    </row>
    <row r="755" spans="1:10" ht="15.75">
      <c r="A755" s="17"/>
      <c r="B755" s="17"/>
      <c r="C755" s="18"/>
      <c r="D755" s="18"/>
      <c r="E755" s="18"/>
      <c r="F755" s="18"/>
      <c r="G755" s="17"/>
      <c r="H755" s="17"/>
      <c r="I755" s="17"/>
      <c r="J755" s="17"/>
    </row>
    <row r="756" spans="1:10" ht="15.75">
      <c r="A756" s="17"/>
      <c r="B756" s="17"/>
      <c r="C756" s="18"/>
      <c r="D756" s="18"/>
      <c r="E756" s="18"/>
      <c r="F756" s="18"/>
      <c r="G756" s="17"/>
      <c r="H756" s="17"/>
      <c r="I756" s="17"/>
      <c r="J756" s="17"/>
    </row>
    <row r="757" spans="1:10" ht="15.75">
      <c r="A757" s="17"/>
      <c r="B757" s="17"/>
      <c r="C757" s="18"/>
      <c r="D757" s="18"/>
      <c r="E757" s="18"/>
      <c r="F757" s="18"/>
      <c r="G757" s="17"/>
      <c r="H757" s="17"/>
      <c r="I757" s="17"/>
      <c r="J757" s="17"/>
    </row>
    <row r="758" spans="1:10" ht="15.75">
      <c r="A758" s="17"/>
      <c r="B758" s="17"/>
      <c r="C758" s="18"/>
      <c r="D758" s="18"/>
      <c r="E758" s="18"/>
      <c r="F758" s="18"/>
      <c r="G758" s="17"/>
      <c r="H758" s="17"/>
      <c r="I758" s="17"/>
      <c r="J758" s="17"/>
    </row>
    <row r="759" spans="1:10" ht="15.75">
      <c r="A759" s="17"/>
      <c r="B759" s="17"/>
      <c r="C759" s="18"/>
      <c r="D759" s="18"/>
      <c r="E759" s="18"/>
      <c r="F759" s="18"/>
      <c r="G759" s="17"/>
      <c r="H759" s="17"/>
      <c r="I759" s="17"/>
      <c r="J759" s="17"/>
    </row>
    <row r="760" spans="1:10" ht="15.75">
      <c r="A760" s="17"/>
      <c r="B760" s="17"/>
      <c r="C760" s="18"/>
      <c r="D760" s="18"/>
      <c r="E760" s="18"/>
      <c r="F760" s="18"/>
      <c r="G760" s="17"/>
      <c r="H760" s="17"/>
      <c r="I760" s="17"/>
      <c r="J760" s="17"/>
    </row>
    <row r="761" spans="1:10" ht="15.75">
      <c r="A761" s="17"/>
      <c r="B761" s="17"/>
      <c r="C761" s="18"/>
      <c r="D761" s="18"/>
      <c r="E761" s="18"/>
      <c r="F761" s="18"/>
      <c r="G761" s="17"/>
      <c r="H761" s="17"/>
      <c r="I761" s="17"/>
      <c r="J761" s="17"/>
    </row>
    <row r="762" spans="1:10" ht="15.75">
      <c r="A762" s="17"/>
      <c r="B762" s="17"/>
      <c r="C762" s="18"/>
      <c r="D762" s="18"/>
      <c r="E762" s="18"/>
      <c r="F762" s="18"/>
      <c r="G762" s="17"/>
      <c r="H762" s="17"/>
      <c r="I762" s="17"/>
      <c r="J762" s="17"/>
    </row>
    <row r="763" spans="1:10" ht="15.75">
      <c r="A763" s="17"/>
      <c r="B763" s="17"/>
      <c r="C763" s="18"/>
      <c r="D763" s="18"/>
      <c r="E763" s="18"/>
      <c r="F763" s="18"/>
      <c r="G763" s="17"/>
      <c r="H763" s="17"/>
      <c r="I763" s="17"/>
      <c r="J763" s="17"/>
    </row>
    <row r="764" spans="3:6" ht="15.75">
      <c r="C764" s="19"/>
      <c r="D764" s="19"/>
      <c r="E764" s="19"/>
      <c r="F764" s="19"/>
    </row>
    <row r="765" spans="3:6" ht="15.75">
      <c r="C765" s="19"/>
      <c r="D765" s="19"/>
      <c r="E765" s="19"/>
      <c r="F765" s="19"/>
    </row>
    <row r="766" spans="3:6" ht="15.75">
      <c r="C766" s="19"/>
      <c r="D766" s="19"/>
      <c r="E766" s="19"/>
      <c r="F766" s="19"/>
    </row>
    <row r="767" spans="3:6" ht="15.75">
      <c r="C767" s="19"/>
      <c r="D767" s="19"/>
      <c r="E767" s="19"/>
      <c r="F767" s="19"/>
    </row>
    <row r="768" spans="3:6" ht="15.75">
      <c r="C768" s="19"/>
      <c r="D768" s="19"/>
      <c r="E768" s="19"/>
      <c r="F768" s="19"/>
    </row>
    <row r="769" spans="3:6" ht="15.75">
      <c r="C769" s="19"/>
      <c r="D769" s="19"/>
      <c r="E769" s="19"/>
      <c r="F769" s="19"/>
    </row>
    <row r="770" spans="3:6" ht="15.75">
      <c r="C770" s="19"/>
      <c r="D770" s="19"/>
      <c r="E770" s="19"/>
      <c r="F770" s="19"/>
    </row>
    <row r="771" spans="3:6" ht="15.75">
      <c r="C771" s="19"/>
      <c r="D771" s="19"/>
      <c r="E771" s="19"/>
      <c r="F771" s="19"/>
    </row>
    <row r="772" spans="3:6" ht="15.75">
      <c r="C772" s="19"/>
      <c r="D772" s="19"/>
      <c r="E772" s="19"/>
      <c r="F772" s="19"/>
    </row>
    <row r="773" spans="3:6" ht="15.75">
      <c r="C773" s="19"/>
      <c r="D773" s="19"/>
      <c r="E773" s="19"/>
      <c r="F773" s="19"/>
    </row>
    <row r="774" spans="3:6" ht="15.75">
      <c r="C774" s="19"/>
      <c r="D774" s="19"/>
      <c r="E774" s="19"/>
      <c r="F774" s="19"/>
    </row>
    <row r="775" spans="3:6" ht="15.75">
      <c r="C775" s="19"/>
      <c r="D775" s="19"/>
      <c r="E775" s="19"/>
      <c r="F775" s="19"/>
    </row>
    <row r="776" spans="3:6" ht="15.75">
      <c r="C776" s="19"/>
      <c r="D776" s="19"/>
      <c r="E776" s="19"/>
      <c r="F776" s="19"/>
    </row>
    <row r="777" spans="3:6" ht="15.75">
      <c r="C777" s="19"/>
      <c r="D777" s="19"/>
      <c r="E777" s="19"/>
      <c r="F777" s="19"/>
    </row>
    <row r="778" spans="3:6" ht="15.75">
      <c r="C778" s="19"/>
      <c r="D778" s="19"/>
      <c r="E778" s="19"/>
      <c r="F778" s="19"/>
    </row>
    <row r="779" spans="3:6" ht="15.75">
      <c r="C779" s="19"/>
      <c r="D779" s="19"/>
      <c r="E779" s="19"/>
      <c r="F779" s="19"/>
    </row>
    <row r="780" spans="3:6" ht="15.75">
      <c r="C780" s="19"/>
      <c r="D780" s="19"/>
      <c r="E780" s="19"/>
      <c r="F780" s="19"/>
    </row>
    <row r="781" spans="3:6" ht="15.75">
      <c r="C781" s="19"/>
      <c r="D781" s="19"/>
      <c r="E781" s="19"/>
      <c r="F781" s="19"/>
    </row>
    <row r="782" spans="3:6" ht="15.75">
      <c r="C782" s="19"/>
      <c r="D782" s="19"/>
      <c r="E782" s="19"/>
      <c r="F782" s="19"/>
    </row>
    <row r="783" spans="3:6" ht="15.75">
      <c r="C783" s="19"/>
      <c r="D783" s="19"/>
      <c r="E783" s="19"/>
      <c r="F783" s="19"/>
    </row>
    <row r="784" spans="3:6" ht="15.75">
      <c r="C784" s="19"/>
      <c r="D784" s="19"/>
      <c r="E784" s="19"/>
      <c r="F784" s="19"/>
    </row>
    <row r="785" spans="3:6" ht="15.75">
      <c r="C785" s="19"/>
      <c r="D785" s="19"/>
      <c r="E785" s="19"/>
      <c r="F785" s="19"/>
    </row>
    <row r="786" spans="3:6" ht="15.75">
      <c r="C786" s="19"/>
      <c r="D786" s="19"/>
      <c r="E786" s="19"/>
      <c r="F786" s="19"/>
    </row>
    <row r="787" spans="3:6" ht="15.75">
      <c r="C787" s="19"/>
      <c r="D787" s="19"/>
      <c r="E787" s="19"/>
      <c r="F787" s="19"/>
    </row>
    <row r="788" spans="3:6" ht="15.75">
      <c r="C788" s="19"/>
      <c r="D788" s="19"/>
      <c r="E788" s="19"/>
      <c r="F788" s="19"/>
    </row>
    <row r="789" spans="3:6" ht="15.75">
      <c r="C789" s="19"/>
      <c r="D789" s="19"/>
      <c r="E789" s="19"/>
      <c r="F789" s="19"/>
    </row>
    <row r="790" spans="3:6" ht="15.75">
      <c r="C790" s="19"/>
      <c r="D790" s="19"/>
      <c r="E790" s="19"/>
      <c r="F790" s="19"/>
    </row>
    <row r="791" spans="3:6" ht="15.75">
      <c r="C791" s="19"/>
      <c r="D791" s="19"/>
      <c r="E791" s="19"/>
      <c r="F791" s="19"/>
    </row>
    <row r="792" spans="3:6" ht="15.75">
      <c r="C792" s="19"/>
      <c r="D792" s="19"/>
      <c r="E792" s="19"/>
      <c r="F792" s="19"/>
    </row>
    <row r="793" spans="3:6" ht="15.75">
      <c r="C793" s="19"/>
      <c r="D793" s="19"/>
      <c r="E793" s="19"/>
      <c r="F793" s="19"/>
    </row>
    <row r="794" spans="3:6" ht="15.75">
      <c r="C794" s="19"/>
      <c r="D794" s="19"/>
      <c r="E794" s="19"/>
      <c r="F794" s="19"/>
    </row>
    <row r="795" spans="3:6" ht="15.75">
      <c r="C795" s="19"/>
      <c r="D795" s="19"/>
      <c r="E795" s="19"/>
      <c r="F795" s="19"/>
    </row>
    <row r="796" spans="3:6" ht="15.75">
      <c r="C796" s="19"/>
      <c r="D796" s="19"/>
      <c r="E796" s="19"/>
      <c r="F796" s="19"/>
    </row>
    <row r="797" spans="3:6" ht="15.75">
      <c r="C797" s="19"/>
      <c r="D797" s="19"/>
      <c r="E797" s="19"/>
      <c r="F797" s="19"/>
    </row>
    <row r="798" spans="3:6" ht="15.75">
      <c r="C798" s="19"/>
      <c r="D798" s="19"/>
      <c r="E798" s="19"/>
      <c r="F798" s="19"/>
    </row>
    <row r="799" spans="3:6" ht="15.75">
      <c r="C799" s="19"/>
      <c r="D799" s="19"/>
      <c r="E799" s="19"/>
      <c r="F799" s="19"/>
    </row>
    <row r="800" spans="3:6" ht="15.75">
      <c r="C800" s="19"/>
      <c r="D800" s="19"/>
      <c r="E800" s="19"/>
      <c r="F800" s="19"/>
    </row>
    <row r="801" spans="3:6" ht="15.75">
      <c r="C801" s="19"/>
      <c r="D801" s="19"/>
      <c r="E801" s="19"/>
      <c r="F801" s="19"/>
    </row>
    <row r="802" spans="3:6" ht="15.75">
      <c r="C802" s="19"/>
      <c r="D802" s="19"/>
      <c r="E802" s="19"/>
      <c r="F802" s="19"/>
    </row>
    <row r="803" spans="3:6" ht="15.75">
      <c r="C803" s="19"/>
      <c r="D803" s="19"/>
      <c r="E803" s="19"/>
      <c r="F803" s="19"/>
    </row>
    <row r="804" spans="3:6" ht="15.75">
      <c r="C804" s="19"/>
      <c r="D804" s="19"/>
      <c r="E804" s="19"/>
      <c r="F804" s="19"/>
    </row>
    <row r="805" spans="3:6" ht="15.75">
      <c r="C805" s="19"/>
      <c r="D805" s="19"/>
      <c r="E805" s="19"/>
      <c r="F805" s="19"/>
    </row>
    <row r="806" spans="3:6" ht="15.75">
      <c r="C806" s="19"/>
      <c r="D806" s="19"/>
      <c r="E806" s="19"/>
      <c r="F806" s="19"/>
    </row>
    <row r="807" spans="3:6" ht="15.75">
      <c r="C807" s="19"/>
      <c r="D807" s="19"/>
      <c r="E807" s="19"/>
      <c r="F807" s="19"/>
    </row>
    <row r="808" spans="3:6" ht="15.75">
      <c r="C808" s="19"/>
      <c r="D808" s="19"/>
      <c r="E808" s="19"/>
      <c r="F808" s="19"/>
    </row>
    <row r="809" spans="3:6" ht="15.75">
      <c r="C809" s="19"/>
      <c r="D809" s="19"/>
      <c r="E809" s="19"/>
      <c r="F809" s="19"/>
    </row>
    <row r="810" spans="3:6" ht="15.75">
      <c r="C810" s="19"/>
      <c r="D810" s="19"/>
      <c r="E810" s="19"/>
      <c r="F810" s="19"/>
    </row>
    <row r="811" spans="3:6" ht="15.75">
      <c r="C811" s="19"/>
      <c r="D811" s="19"/>
      <c r="E811" s="19"/>
      <c r="F811" s="19"/>
    </row>
    <row r="812" spans="3:6" ht="15.75">
      <c r="C812" s="19"/>
      <c r="D812" s="19"/>
      <c r="E812" s="19"/>
      <c r="F812" s="19"/>
    </row>
    <row r="813" spans="3:6" ht="15.75">
      <c r="C813" s="19"/>
      <c r="D813" s="19"/>
      <c r="E813" s="19"/>
      <c r="F813" s="19"/>
    </row>
    <row r="814" spans="3:6" ht="15.75">
      <c r="C814" s="19"/>
      <c r="D814" s="19"/>
      <c r="E814" s="19"/>
      <c r="F814" s="19"/>
    </row>
    <row r="815" spans="3:6" ht="15.75">
      <c r="C815" s="19"/>
      <c r="D815" s="19"/>
      <c r="E815" s="19"/>
      <c r="F815" s="19"/>
    </row>
    <row r="816" spans="3:6" ht="15.75">
      <c r="C816" s="19"/>
      <c r="D816" s="19"/>
      <c r="E816" s="19"/>
      <c r="F816" s="19"/>
    </row>
    <row r="817" spans="3:6" ht="15.75">
      <c r="C817" s="19"/>
      <c r="D817" s="19"/>
      <c r="E817" s="19"/>
      <c r="F817" s="19"/>
    </row>
    <row r="818" spans="3:6" ht="15.75">
      <c r="C818" s="19"/>
      <c r="D818" s="19"/>
      <c r="E818" s="19"/>
      <c r="F818" s="19"/>
    </row>
    <row r="819" spans="3:6" ht="15.75">
      <c r="C819" s="19"/>
      <c r="D819" s="19"/>
      <c r="E819" s="19"/>
      <c r="F819" s="19"/>
    </row>
    <row r="820" spans="3:6" ht="15.75">
      <c r="C820" s="19"/>
      <c r="D820" s="19"/>
      <c r="E820" s="19"/>
      <c r="F820" s="19"/>
    </row>
    <row r="821" spans="3:6" ht="15.75">
      <c r="C821" s="19"/>
      <c r="D821" s="19"/>
      <c r="E821" s="19"/>
      <c r="F821" s="19"/>
    </row>
    <row r="822" spans="3:6" ht="15.75">
      <c r="C822" s="19"/>
      <c r="D822" s="19"/>
      <c r="E822" s="19"/>
      <c r="F822" s="19"/>
    </row>
    <row r="823" spans="3:6" ht="15.75">
      <c r="C823" s="19"/>
      <c r="D823" s="19"/>
      <c r="E823" s="19"/>
      <c r="F823" s="19"/>
    </row>
    <row r="824" spans="3:6" ht="15.75">
      <c r="C824" s="19"/>
      <c r="D824" s="19"/>
      <c r="E824" s="19"/>
      <c r="F824" s="19"/>
    </row>
    <row r="825" spans="3:6" ht="15.75">
      <c r="C825" s="19"/>
      <c r="D825" s="19"/>
      <c r="E825" s="19"/>
      <c r="F825" s="19"/>
    </row>
    <row r="826" spans="3:6" ht="15.75">
      <c r="C826" s="19"/>
      <c r="D826" s="19"/>
      <c r="E826" s="19"/>
      <c r="F826" s="19"/>
    </row>
    <row r="827" spans="3:6" ht="15.75">
      <c r="C827" s="19"/>
      <c r="D827" s="19"/>
      <c r="E827" s="19"/>
      <c r="F827" s="19"/>
    </row>
    <row r="828" spans="3:6" ht="15.75">
      <c r="C828" s="19"/>
      <c r="D828" s="19"/>
      <c r="E828" s="19"/>
      <c r="F828" s="19"/>
    </row>
    <row r="829" spans="3:6" ht="15.75">
      <c r="C829" s="19"/>
      <c r="D829" s="19"/>
      <c r="E829" s="19"/>
      <c r="F829" s="19"/>
    </row>
    <row r="830" spans="3:6" ht="15.75">
      <c r="C830" s="19"/>
      <c r="D830" s="19"/>
      <c r="E830" s="19"/>
      <c r="F830" s="19"/>
    </row>
  </sheetData>
  <sheetProtection/>
  <mergeCells count="25">
    <mergeCell ref="G4:J4"/>
    <mergeCell ref="G1:H1"/>
    <mergeCell ref="I1:J1"/>
    <mergeCell ref="G2:J2"/>
    <mergeCell ref="G3:H3"/>
    <mergeCell ref="I3:J3"/>
    <mergeCell ref="G5:J5"/>
    <mergeCell ref="A7:J7"/>
    <mergeCell ref="A9:A10"/>
    <mergeCell ref="B9:B10"/>
    <mergeCell ref="C9:C10"/>
    <mergeCell ref="D9:D10"/>
    <mergeCell ref="E9:E10"/>
    <mergeCell ref="F9:F10"/>
    <mergeCell ref="G9:H9"/>
    <mergeCell ref="I9:J9"/>
    <mergeCell ref="B446:B447"/>
    <mergeCell ref="C446:C447"/>
    <mergeCell ref="D446:D447"/>
    <mergeCell ref="E446:E447"/>
    <mergeCell ref="J446:J447"/>
    <mergeCell ref="F446:F447"/>
    <mergeCell ref="G446:G447"/>
    <mergeCell ref="H446:H447"/>
    <mergeCell ref="I446:I447"/>
  </mergeCells>
  <printOptions/>
  <pageMargins left="0.75" right="0.25" top="0.51" bottom="0.23" header="0.5" footer="0.19"/>
  <pageSetup fitToHeight="0" fitToWidth="1" horizontalDpi="600" verticalDpi="600" orientation="portrait" paperSize="9" scale="58" r:id="rId3"/>
  <headerFooter alignWithMargins="0">
    <oddFooter>&amp;CСтраница &amp;P&amp;R&amp;A</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903"/>
  <sheetViews>
    <sheetView tabSelected="1" zoomScalePageLayoutView="0" workbookViewId="0" topLeftCell="A1">
      <selection activeCell="M10" sqref="M10"/>
    </sheetView>
  </sheetViews>
  <sheetFormatPr defaultColWidth="9.00390625" defaultRowHeight="12.75"/>
  <cols>
    <col min="1" max="1" width="35.125" style="12" customWidth="1"/>
    <col min="2" max="2" width="10.875" style="12" customWidth="1"/>
    <col min="3" max="3" width="8.875" style="12" customWidth="1"/>
    <col min="4" max="4" width="12.25390625" style="12" customWidth="1"/>
    <col min="5" max="5" width="11.75390625" style="12" customWidth="1"/>
    <col min="6" max="9" width="19.75390625" style="26" customWidth="1"/>
    <col min="10" max="16384" width="9.125" style="12" customWidth="1"/>
  </cols>
  <sheetData>
    <row r="1" spans="2:9" ht="15.75">
      <c r="B1" s="120"/>
      <c r="C1" s="120"/>
      <c r="D1" s="120"/>
      <c r="E1" s="120"/>
      <c r="F1" s="120"/>
      <c r="G1" s="120"/>
      <c r="H1" s="120" t="s">
        <v>251</v>
      </c>
      <c r="I1" s="120"/>
    </row>
    <row r="2" spans="2:9" ht="15.75">
      <c r="B2" s="120"/>
      <c r="C2" s="120"/>
      <c r="D2" s="120"/>
      <c r="E2" s="120"/>
      <c r="F2" s="120" t="s">
        <v>52</v>
      </c>
      <c r="G2" s="120"/>
      <c r="H2" s="120"/>
      <c r="I2" s="120"/>
    </row>
    <row r="3" spans="2:9" ht="15.75">
      <c r="B3" s="120"/>
      <c r="C3" s="120"/>
      <c r="D3" s="120"/>
      <c r="E3" s="120"/>
      <c r="F3" s="120"/>
      <c r="G3" s="120"/>
      <c r="H3" s="120" t="s">
        <v>407</v>
      </c>
      <c r="I3" s="120"/>
    </row>
    <row r="4" spans="2:9" ht="15.75">
      <c r="B4" s="120"/>
      <c r="C4" s="120"/>
      <c r="D4" s="120"/>
      <c r="E4" s="120"/>
      <c r="F4" s="120" t="s">
        <v>408</v>
      </c>
      <c r="G4" s="120"/>
      <c r="H4" s="120"/>
      <c r="I4" s="120"/>
    </row>
    <row r="5" spans="2:9" ht="15.75">
      <c r="B5" s="120"/>
      <c r="C5" s="120"/>
      <c r="D5" s="120"/>
      <c r="E5" s="120"/>
      <c r="F5" s="120" t="s">
        <v>478</v>
      </c>
      <c r="G5" s="120"/>
      <c r="H5" s="120"/>
      <c r="I5" s="120"/>
    </row>
    <row r="7" spans="1:9" ht="58.5" customHeight="1">
      <c r="A7" s="125" t="s">
        <v>252</v>
      </c>
      <c r="B7" s="125"/>
      <c r="C7" s="125"/>
      <c r="D7" s="125"/>
      <c r="E7" s="125"/>
      <c r="F7" s="125"/>
      <c r="G7" s="125"/>
      <c r="H7" s="125"/>
      <c r="I7" s="125"/>
    </row>
    <row r="8" spans="6:9" ht="15.75">
      <c r="F8" s="42"/>
      <c r="G8" s="42"/>
      <c r="H8" s="42"/>
      <c r="I8" s="42" t="s">
        <v>90</v>
      </c>
    </row>
    <row r="9" spans="1:9" ht="15.75">
      <c r="A9" s="128" t="s">
        <v>57</v>
      </c>
      <c r="B9" s="130" t="s">
        <v>402</v>
      </c>
      <c r="C9" s="130" t="s">
        <v>403</v>
      </c>
      <c r="D9" s="130" t="s">
        <v>404</v>
      </c>
      <c r="E9" s="134" t="s">
        <v>405</v>
      </c>
      <c r="F9" s="132" t="s">
        <v>396</v>
      </c>
      <c r="G9" s="133"/>
      <c r="H9" s="132" t="s">
        <v>397</v>
      </c>
      <c r="I9" s="133"/>
    </row>
    <row r="10" spans="1:9" ht="126">
      <c r="A10" s="129"/>
      <c r="B10" s="131"/>
      <c r="C10" s="131"/>
      <c r="D10" s="131"/>
      <c r="E10" s="135"/>
      <c r="F10" s="40" t="s">
        <v>58</v>
      </c>
      <c r="G10" s="15" t="s">
        <v>233</v>
      </c>
      <c r="H10" s="40" t="s">
        <v>58</v>
      </c>
      <c r="I10" s="15" t="s">
        <v>233</v>
      </c>
    </row>
    <row r="11" spans="1:9" ht="15.75">
      <c r="A11" s="15">
        <v>1</v>
      </c>
      <c r="B11" s="15">
        <v>2</v>
      </c>
      <c r="C11" s="15">
        <v>3</v>
      </c>
      <c r="D11" s="15">
        <v>4</v>
      </c>
      <c r="E11" s="15">
        <v>5</v>
      </c>
      <c r="F11" s="43">
        <v>6</v>
      </c>
      <c r="G11" s="43">
        <v>7</v>
      </c>
      <c r="H11" s="43">
        <v>8</v>
      </c>
      <c r="I11" s="43">
        <v>9</v>
      </c>
    </row>
    <row r="12" spans="1:9" s="44" customFormat="1" ht="63">
      <c r="A12" s="1" t="s">
        <v>142</v>
      </c>
      <c r="B12" s="2" t="s">
        <v>143</v>
      </c>
      <c r="C12" s="2"/>
      <c r="D12" s="9"/>
      <c r="E12" s="9"/>
      <c r="F12" s="32">
        <f>F13+F50+F76+F120+F125+F130+F147+F152</f>
        <v>1392783654.71</v>
      </c>
      <c r="G12" s="32">
        <f>G13+G50+G76+G120+G125+G130+G147+G152</f>
        <v>723329012</v>
      </c>
      <c r="H12" s="32">
        <f>H13+H50+H76+H120+H125+H130+H147+H152</f>
        <v>1287549099</v>
      </c>
      <c r="I12" s="32">
        <f>I13+I50+I76+I120+I125+I130+I147+I152</f>
        <v>715649430</v>
      </c>
    </row>
    <row r="13" spans="1:9" s="44" customFormat="1" ht="47.25">
      <c r="A13" s="3" t="s">
        <v>164</v>
      </c>
      <c r="B13" s="4" t="s">
        <v>165</v>
      </c>
      <c r="C13" s="4"/>
      <c r="D13" s="4"/>
      <c r="E13" s="4"/>
      <c r="F13" s="48">
        <f>F14+F18+F22+F26+F30+F37+F42+F46</f>
        <v>490867401</v>
      </c>
      <c r="G13" s="48">
        <f>G14+G18+G22+G26+G30+G37+G42+G46</f>
        <v>307735855</v>
      </c>
      <c r="H13" s="48">
        <f>H14+H18+H22+H26+H30+H37+H42+H46</f>
        <v>504693798</v>
      </c>
      <c r="I13" s="48">
        <f>I14+I18+I22+I26+I30+I37+I42+I46</f>
        <v>318346379</v>
      </c>
    </row>
    <row r="14" spans="1:9" s="44" customFormat="1" ht="110.25">
      <c r="A14" s="27" t="s">
        <v>13</v>
      </c>
      <c r="B14" s="4" t="s">
        <v>14</v>
      </c>
      <c r="C14" s="4"/>
      <c r="D14" s="4"/>
      <c r="E14" s="4"/>
      <c r="F14" s="29">
        <f>F15</f>
        <v>183131546</v>
      </c>
      <c r="G14" s="29"/>
      <c r="H14" s="29">
        <f>H15</f>
        <v>186347419</v>
      </c>
      <c r="I14" s="29"/>
    </row>
    <row r="15" spans="1:9" s="44" customFormat="1" ht="63">
      <c r="A15" s="3" t="s">
        <v>141</v>
      </c>
      <c r="B15" s="4" t="s">
        <v>14</v>
      </c>
      <c r="C15" s="4" t="s">
        <v>241</v>
      </c>
      <c r="D15" s="4"/>
      <c r="E15" s="4"/>
      <c r="F15" s="29">
        <f>F16</f>
        <v>183131546</v>
      </c>
      <c r="G15" s="29"/>
      <c r="H15" s="29">
        <f>H16</f>
        <v>186347419</v>
      </c>
      <c r="I15" s="29"/>
    </row>
    <row r="16" spans="1:9" s="44" customFormat="1" ht="20.25">
      <c r="A16" s="3" t="s">
        <v>70</v>
      </c>
      <c r="B16" s="4" t="s">
        <v>14</v>
      </c>
      <c r="C16" s="4" t="s">
        <v>241</v>
      </c>
      <c r="D16" s="4" t="s">
        <v>62</v>
      </c>
      <c r="E16" s="4"/>
      <c r="F16" s="29">
        <f>F17</f>
        <v>183131546</v>
      </c>
      <c r="G16" s="29"/>
      <c r="H16" s="29">
        <f>H17</f>
        <v>186347419</v>
      </c>
      <c r="I16" s="29"/>
    </row>
    <row r="17" spans="1:9" s="44" customFormat="1" ht="20.25">
      <c r="A17" s="3" t="s">
        <v>71</v>
      </c>
      <c r="B17" s="4" t="s">
        <v>14</v>
      </c>
      <c r="C17" s="4" t="s">
        <v>241</v>
      </c>
      <c r="D17" s="4" t="s">
        <v>62</v>
      </c>
      <c r="E17" s="4" t="s">
        <v>59</v>
      </c>
      <c r="F17" s="29">
        <f>'прил 6_1'!F255</f>
        <v>183131546</v>
      </c>
      <c r="G17" s="29"/>
      <c r="H17" s="29">
        <f>'прил 6_1'!H255</f>
        <v>186347419</v>
      </c>
      <c r="I17" s="29"/>
    </row>
    <row r="18" spans="1:9" s="44" customFormat="1" ht="141.75">
      <c r="A18" s="27" t="s">
        <v>279</v>
      </c>
      <c r="B18" s="4" t="s">
        <v>409</v>
      </c>
      <c r="C18" s="4"/>
      <c r="D18" s="4"/>
      <c r="E18" s="4"/>
      <c r="F18" s="29">
        <f aca="true" t="shared" si="0" ref="F18:I20">F19</f>
        <v>924922</v>
      </c>
      <c r="G18" s="29">
        <f t="shared" si="0"/>
        <v>924922</v>
      </c>
      <c r="H18" s="29">
        <f t="shared" si="0"/>
        <v>961940</v>
      </c>
      <c r="I18" s="29">
        <f t="shared" si="0"/>
        <v>961940</v>
      </c>
    </row>
    <row r="19" spans="1:9" s="16" customFormat="1" ht="63">
      <c r="A19" s="27" t="s">
        <v>141</v>
      </c>
      <c r="B19" s="4" t="s">
        <v>409</v>
      </c>
      <c r="C19" s="4" t="s">
        <v>241</v>
      </c>
      <c r="D19" s="4"/>
      <c r="E19" s="4"/>
      <c r="F19" s="29">
        <f t="shared" si="0"/>
        <v>924922</v>
      </c>
      <c r="G19" s="29">
        <f t="shared" si="0"/>
        <v>924922</v>
      </c>
      <c r="H19" s="29">
        <f t="shared" si="0"/>
        <v>961940</v>
      </c>
      <c r="I19" s="29">
        <f t="shared" si="0"/>
        <v>961940</v>
      </c>
    </row>
    <row r="20" spans="1:9" ht="15.75">
      <c r="A20" s="3" t="s">
        <v>70</v>
      </c>
      <c r="B20" s="4" t="s">
        <v>409</v>
      </c>
      <c r="C20" s="4" t="s">
        <v>241</v>
      </c>
      <c r="D20" s="4" t="s">
        <v>62</v>
      </c>
      <c r="E20" s="4"/>
      <c r="F20" s="29">
        <f t="shared" si="0"/>
        <v>924922</v>
      </c>
      <c r="G20" s="29">
        <f t="shared" si="0"/>
        <v>924922</v>
      </c>
      <c r="H20" s="29">
        <f t="shared" si="0"/>
        <v>961940</v>
      </c>
      <c r="I20" s="29">
        <f t="shared" si="0"/>
        <v>961940</v>
      </c>
    </row>
    <row r="21" spans="1:9" ht="15.75">
      <c r="A21" s="3" t="s">
        <v>71</v>
      </c>
      <c r="B21" s="4" t="s">
        <v>409</v>
      </c>
      <c r="C21" s="4" t="s">
        <v>241</v>
      </c>
      <c r="D21" s="4" t="s">
        <v>62</v>
      </c>
      <c r="E21" s="4" t="s">
        <v>59</v>
      </c>
      <c r="F21" s="29">
        <f>'прил 6_1'!F257</f>
        <v>924922</v>
      </c>
      <c r="G21" s="29">
        <f>F21</f>
        <v>924922</v>
      </c>
      <c r="H21" s="29">
        <f>'прил 6_1'!H257</f>
        <v>961940</v>
      </c>
      <c r="I21" s="29">
        <f>H21</f>
        <v>961940</v>
      </c>
    </row>
    <row r="22" spans="1:9" ht="126">
      <c r="A22" s="3" t="s">
        <v>5</v>
      </c>
      <c r="B22" s="4" t="s">
        <v>8</v>
      </c>
      <c r="C22" s="4"/>
      <c r="D22" s="4"/>
      <c r="E22" s="4"/>
      <c r="F22" s="29">
        <f aca="true" t="shared" si="1" ref="F22:I24">F23</f>
        <v>3030</v>
      </c>
      <c r="G22" s="29">
        <f t="shared" si="1"/>
        <v>3030</v>
      </c>
      <c r="H22" s="29">
        <f t="shared" si="1"/>
        <v>3030</v>
      </c>
      <c r="I22" s="29">
        <f t="shared" si="1"/>
        <v>3030</v>
      </c>
    </row>
    <row r="23" spans="1:9" ht="63">
      <c r="A23" s="27" t="s">
        <v>141</v>
      </c>
      <c r="B23" s="4" t="s">
        <v>8</v>
      </c>
      <c r="C23" s="4" t="s">
        <v>241</v>
      </c>
      <c r="D23" s="4"/>
      <c r="E23" s="4"/>
      <c r="F23" s="29">
        <f t="shared" si="1"/>
        <v>3030</v>
      </c>
      <c r="G23" s="29">
        <f t="shared" si="1"/>
        <v>3030</v>
      </c>
      <c r="H23" s="29">
        <f t="shared" si="1"/>
        <v>3030</v>
      </c>
      <c r="I23" s="29">
        <f t="shared" si="1"/>
        <v>3030</v>
      </c>
    </row>
    <row r="24" spans="1:9" ht="15.75">
      <c r="A24" s="3" t="s">
        <v>73</v>
      </c>
      <c r="B24" s="4" t="s">
        <v>8</v>
      </c>
      <c r="C24" s="4" t="s">
        <v>241</v>
      </c>
      <c r="D24" s="4" t="s">
        <v>67</v>
      </c>
      <c r="E24" s="4"/>
      <c r="F24" s="29">
        <f t="shared" si="1"/>
        <v>3030</v>
      </c>
      <c r="G24" s="29">
        <f t="shared" si="1"/>
        <v>3030</v>
      </c>
      <c r="H24" s="29">
        <f t="shared" si="1"/>
        <v>3030</v>
      </c>
      <c r="I24" s="29">
        <f t="shared" si="1"/>
        <v>3030</v>
      </c>
    </row>
    <row r="25" spans="1:9" ht="31.5">
      <c r="A25" s="3" t="s">
        <v>85</v>
      </c>
      <c r="B25" s="4" t="s">
        <v>8</v>
      </c>
      <c r="C25" s="4" t="s">
        <v>241</v>
      </c>
      <c r="D25" s="4" t="s">
        <v>67</v>
      </c>
      <c r="E25" s="4" t="s">
        <v>66</v>
      </c>
      <c r="F25" s="29">
        <f>'прил 6_1'!F413</f>
        <v>3030</v>
      </c>
      <c r="G25" s="29">
        <f>F25</f>
        <v>3030</v>
      </c>
      <c r="H25" s="29">
        <f>'прил 6_1'!H413</f>
        <v>3030</v>
      </c>
      <c r="I25" s="29">
        <f>H25</f>
        <v>3030</v>
      </c>
    </row>
    <row r="26" spans="1:9" ht="126">
      <c r="A26" s="3" t="s">
        <v>0</v>
      </c>
      <c r="B26" s="4" t="s">
        <v>1</v>
      </c>
      <c r="C26" s="4"/>
      <c r="D26" s="4"/>
      <c r="E26" s="4"/>
      <c r="F26" s="29">
        <f aca="true" t="shared" si="2" ref="F26:I28">F27</f>
        <v>1278720</v>
      </c>
      <c r="G26" s="29">
        <f t="shared" si="2"/>
        <v>1278720</v>
      </c>
      <c r="H26" s="29">
        <f t="shared" si="2"/>
        <v>1383626</v>
      </c>
      <c r="I26" s="29">
        <f t="shared" si="2"/>
        <v>1383626</v>
      </c>
    </row>
    <row r="27" spans="1:9" ht="63">
      <c r="A27" s="27" t="s">
        <v>141</v>
      </c>
      <c r="B27" s="4" t="s">
        <v>1</v>
      </c>
      <c r="C27" s="4" t="s">
        <v>241</v>
      </c>
      <c r="D27" s="4"/>
      <c r="E27" s="2"/>
      <c r="F27" s="29">
        <f t="shared" si="2"/>
        <v>1278720</v>
      </c>
      <c r="G27" s="29">
        <f t="shared" si="2"/>
        <v>1278720</v>
      </c>
      <c r="H27" s="29">
        <f t="shared" si="2"/>
        <v>1383626</v>
      </c>
      <c r="I27" s="29">
        <f t="shared" si="2"/>
        <v>1383626</v>
      </c>
    </row>
    <row r="28" spans="1:9" ht="15.75">
      <c r="A28" s="3" t="s">
        <v>73</v>
      </c>
      <c r="B28" s="4" t="s">
        <v>1</v>
      </c>
      <c r="C28" s="4" t="s">
        <v>241</v>
      </c>
      <c r="D28" s="4" t="s">
        <v>67</v>
      </c>
      <c r="E28" s="4"/>
      <c r="F28" s="29">
        <f t="shared" si="2"/>
        <v>1278720</v>
      </c>
      <c r="G28" s="29">
        <f t="shared" si="2"/>
        <v>1278720</v>
      </c>
      <c r="H28" s="29">
        <f t="shared" si="2"/>
        <v>1383626</v>
      </c>
      <c r="I28" s="29">
        <f t="shared" si="2"/>
        <v>1383626</v>
      </c>
    </row>
    <row r="29" spans="1:9" ht="31.5">
      <c r="A29" s="3" t="s">
        <v>85</v>
      </c>
      <c r="B29" s="4" t="s">
        <v>1</v>
      </c>
      <c r="C29" s="4" t="s">
        <v>241</v>
      </c>
      <c r="D29" s="4" t="s">
        <v>67</v>
      </c>
      <c r="E29" s="4" t="s">
        <v>66</v>
      </c>
      <c r="F29" s="29">
        <f>'прил 6_1'!F415</f>
        <v>1278720</v>
      </c>
      <c r="G29" s="29">
        <f>F29</f>
        <v>1278720</v>
      </c>
      <c r="H29" s="29">
        <f>'прил 6_1'!H415</f>
        <v>1383626</v>
      </c>
      <c r="I29" s="29">
        <f>H29</f>
        <v>1383626</v>
      </c>
    </row>
    <row r="30" spans="1:9" ht="126">
      <c r="A30" s="3" t="s">
        <v>104</v>
      </c>
      <c r="B30" s="4" t="s">
        <v>415</v>
      </c>
      <c r="C30" s="4"/>
      <c r="D30" s="4"/>
      <c r="E30" s="4"/>
      <c r="F30" s="29">
        <f>F31+F34</f>
        <v>4565772</v>
      </c>
      <c r="G30" s="29">
        <f>G31+G34</f>
        <v>4565772</v>
      </c>
      <c r="H30" s="29">
        <f>H31+H34</f>
        <v>4566206</v>
      </c>
      <c r="I30" s="29">
        <f>I31+I34</f>
        <v>4566206</v>
      </c>
    </row>
    <row r="31" spans="1:9" ht="63">
      <c r="A31" s="27" t="s">
        <v>141</v>
      </c>
      <c r="B31" s="4" t="s">
        <v>415</v>
      </c>
      <c r="C31" s="4" t="s">
        <v>241</v>
      </c>
      <c r="D31" s="4"/>
      <c r="E31" s="4"/>
      <c r="F31" s="29">
        <f aca="true" t="shared" si="3" ref="F31:I32">F32</f>
        <v>4373283</v>
      </c>
      <c r="G31" s="29">
        <f t="shared" si="3"/>
        <v>4373283</v>
      </c>
      <c r="H31" s="29">
        <f t="shared" si="3"/>
        <v>4373283</v>
      </c>
      <c r="I31" s="29">
        <f t="shared" si="3"/>
        <v>4373283</v>
      </c>
    </row>
    <row r="32" spans="1:9" ht="15.75">
      <c r="A32" s="3" t="s">
        <v>70</v>
      </c>
      <c r="B32" s="4" t="s">
        <v>415</v>
      </c>
      <c r="C32" s="4" t="s">
        <v>241</v>
      </c>
      <c r="D32" s="4" t="s">
        <v>62</v>
      </c>
      <c r="E32" s="4"/>
      <c r="F32" s="29">
        <f t="shared" si="3"/>
        <v>4373283</v>
      </c>
      <c r="G32" s="29">
        <f t="shared" si="3"/>
        <v>4373283</v>
      </c>
      <c r="H32" s="29">
        <f t="shared" si="3"/>
        <v>4373283</v>
      </c>
      <c r="I32" s="29">
        <f t="shared" si="3"/>
        <v>4373283</v>
      </c>
    </row>
    <row r="33" spans="1:9" ht="15.75">
      <c r="A33" s="3" t="s">
        <v>71</v>
      </c>
      <c r="B33" s="4" t="s">
        <v>415</v>
      </c>
      <c r="C33" s="4" t="s">
        <v>241</v>
      </c>
      <c r="D33" s="4" t="s">
        <v>62</v>
      </c>
      <c r="E33" s="4" t="s">
        <v>59</v>
      </c>
      <c r="F33" s="29">
        <f>'прил 6_1'!F259</f>
        <v>4373283</v>
      </c>
      <c r="G33" s="29">
        <f>F33</f>
        <v>4373283</v>
      </c>
      <c r="H33" s="29">
        <f>'прил 6_1'!H259</f>
        <v>4373283</v>
      </c>
      <c r="I33" s="29">
        <f>H33</f>
        <v>4373283</v>
      </c>
    </row>
    <row r="34" spans="1:9" ht="31.5">
      <c r="A34" s="3" t="s">
        <v>45</v>
      </c>
      <c r="B34" s="4" t="s">
        <v>183</v>
      </c>
      <c r="C34" s="4" t="s">
        <v>46</v>
      </c>
      <c r="D34" s="4"/>
      <c r="E34" s="4"/>
      <c r="F34" s="29">
        <f aca="true" t="shared" si="4" ref="F34:I35">F35</f>
        <v>192489</v>
      </c>
      <c r="G34" s="29">
        <f t="shared" si="4"/>
        <v>192489</v>
      </c>
      <c r="H34" s="29">
        <f t="shared" si="4"/>
        <v>192923</v>
      </c>
      <c r="I34" s="29">
        <f t="shared" si="4"/>
        <v>192923</v>
      </c>
    </row>
    <row r="35" spans="1:9" ht="15.75">
      <c r="A35" s="3" t="s">
        <v>73</v>
      </c>
      <c r="B35" s="4" t="s">
        <v>183</v>
      </c>
      <c r="C35" s="4" t="s">
        <v>46</v>
      </c>
      <c r="D35" s="4" t="s">
        <v>67</v>
      </c>
      <c r="E35" s="4"/>
      <c r="F35" s="29">
        <f t="shared" si="4"/>
        <v>192489</v>
      </c>
      <c r="G35" s="29">
        <f t="shared" si="4"/>
        <v>192489</v>
      </c>
      <c r="H35" s="29">
        <f t="shared" si="4"/>
        <v>192923</v>
      </c>
      <c r="I35" s="29">
        <f t="shared" si="4"/>
        <v>192923</v>
      </c>
    </row>
    <row r="36" spans="1:9" s="16" customFormat="1" ht="15.75">
      <c r="A36" s="3" t="s">
        <v>99</v>
      </c>
      <c r="B36" s="4" t="s">
        <v>183</v>
      </c>
      <c r="C36" s="4" t="s">
        <v>46</v>
      </c>
      <c r="D36" s="4" t="s">
        <v>67</v>
      </c>
      <c r="E36" s="4" t="s">
        <v>69</v>
      </c>
      <c r="F36" s="29">
        <f>'прил 6_1'!F446</f>
        <v>192489</v>
      </c>
      <c r="G36" s="29">
        <f>F36</f>
        <v>192489</v>
      </c>
      <c r="H36" s="29">
        <f>'прил 6_1'!H446</f>
        <v>192923</v>
      </c>
      <c r="I36" s="29">
        <f>H36</f>
        <v>192923</v>
      </c>
    </row>
    <row r="37" spans="1:9" s="16" customFormat="1" ht="126">
      <c r="A37" s="3" t="s">
        <v>249</v>
      </c>
      <c r="B37" s="122" t="s">
        <v>183</v>
      </c>
      <c r="C37" s="4"/>
      <c r="D37" s="4"/>
      <c r="E37" s="4"/>
      <c r="F37" s="121">
        <f>F39</f>
        <v>288711</v>
      </c>
      <c r="G37" s="121">
        <f>G39</f>
        <v>288711</v>
      </c>
      <c r="H37" s="121">
        <f>H39</f>
        <v>289377</v>
      </c>
      <c r="I37" s="121">
        <f>I39</f>
        <v>289377</v>
      </c>
    </row>
    <row r="38" spans="1:9" s="16" customFormat="1" ht="78.75">
      <c r="A38" s="57" t="s">
        <v>182</v>
      </c>
      <c r="B38" s="122"/>
      <c r="C38" s="4"/>
      <c r="D38" s="4"/>
      <c r="E38" s="4"/>
      <c r="F38" s="121"/>
      <c r="G38" s="121"/>
      <c r="H38" s="121"/>
      <c r="I38" s="121"/>
    </row>
    <row r="39" spans="1:9" ht="63">
      <c r="A39" s="3" t="s">
        <v>141</v>
      </c>
      <c r="B39" s="4" t="s">
        <v>183</v>
      </c>
      <c r="C39" s="4" t="s">
        <v>241</v>
      </c>
      <c r="D39" s="4"/>
      <c r="E39" s="4"/>
      <c r="F39" s="29">
        <f>F40</f>
        <v>288711</v>
      </c>
      <c r="G39" s="29">
        <f>G40</f>
        <v>288711</v>
      </c>
      <c r="H39" s="29">
        <f>H40</f>
        <v>289377</v>
      </c>
      <c r="I39" s="29">
        <f>I40</f>
        <v>289377</v>
      </c>
    </row>
    <row r="40" spans="1:9" ht="15.75">
      <c r="A40" s="3" t="s">
        <v>73</v>
      </c>
      <c r="B40" s="4" t="s">
        <v>183</v>
      </c>
      <c r="C40" s="4" t="s">
        <v>241</v>
      </c>
      <c r="D40" s="4" t="s">
        <v>67</v>
      </c>
      <c r="E40" s="4"/>
      <c r="F40" s="29">
        <f>F41</f>
        <v>288711</v>
      </c>
      <c r="G40" s="29">
        <f>F40</f>
        <v>288711</v>
      </c>
      <c r="H40" s="29">
        <f>H41</f>
        <v>289377</v>
      </c>
      <c r="I40" s="29">
        <f>H40</f>
        <v>289377</v>
      </c>
    </row>
    <row r="41" spans="1:9" ht="15.75">
      <c r="A41" s="3" t="s">
        <v>99</v>
      </c>
      <c r="B41" s="4" t="s">
        <v>183</v>
      </c>
      <c r="C41" s="4" t="s">
        <v>241</v>
      </c>
      <c r="D41" s="4" t="s">
        <v>67</v>
      </c>
      <c r="E41" s="4" t="s">
        <v>69</v>
      </c>
      <c r="F41" s="29">
        <f>'прил 6_1'!F447</f>
        <v>288711</v>
      </c>
      <c r="G41" s="29">
        <f>F41</f>
        <v>288711</v>
      </c>
      <c r="H41" s="29">
        <f>'прил 6_1'!H447</f>
        <v>289377</v>
      </c>
      <c r="I41" s="29">
        <f>H41</f>
        <v>289377</v>
      </c>
    </row>
    <row r="42" spans="1:9" ht="110.25">
      <c r="A42" s="3" t="s">
        <v>250</v>
      </c>
      <c r="B42" s="4" t="s">
        <v>185</v>
      </c>
      <c r="C42" s="4"/>
      <c r="D42" s="4"/>
      <c r="E42" s="4"/>
      <c r="F42" s="29">
        <f aca="true" t="shared" si="5" ref="F42:I44">F43</f>
        <v>19248900</v>
      </c>
      <c r="G42" s="29">
        <f t="shared" si="5"/>
        <v>19248900</v>
      </c>
      <c r="H42" s="29">
        <f t="shared" si="5"/>
        <v>19292300</v>
      </c>
      <c r="I42" s="29">
        <f t="shared" si="5"/>
        <v>19292300</v>
      </c>
    </row>
    <row r="43" spans="1:9" ht="31.5">
      <c r="A43" s="3" t="s">
        <v>45</v>
      </c>
      <c r="B43" s="4" t="s">
        <v>185</v>
      </c>
      <c r="C43" s="4" t="s">
        <v>46</v>
      </c>
      <c r="D43" s="4"/>
      <c r="E43" s="4"/>
      <c r="F43" s="29">
        <f t="shared" si="5"/>
        <v>19248900</v>
      </c>
      <c r="G43" s="29">
        <f t="shared" si="5"/>
        <v>19248900</v>
      </c>
      <c r="H43" s="29">
        <f t="shared" si="5"/>
        <v>19292300</v>
      </c>
      <c r="I43" s="29">
        <f t="shared" si="5"/>
        <v>19292300</v>
      </c>
    </row>
    <row r="44" spans="1:9" ht="15.75">
      <c r="A44" s="3" t="s">
        <v>73</v>
      </c>
      <c r="B44" s="4" t="s">
        <v>185</v>
      </c>
      <c r="C44" s="4" t="s">
        <v>46</v>
      </c>
      <c r="D44" s="4" t="s">
        <v>67</v>
      </c>
      <c r="E44" s="4"/>
      <c r="F44" s="29">
        <f t="shared" si="5"/>
        <v>19248900</v>
      </c>
      <c r="G44" s="29">
        <f t="shared" si="5"/>
        <v>19248900</v>
      </c>
      <c r="H44" s="29">
        <f t="shared" si="5"/>
        <v>19292300</v>
      </c>
      <c r="I44" s="29">
        <f t="shared" si="5"/>
        <v>19292300</v>
      </c>
    </row>
    <row r="45" spans="1:9" ht="15.75">
      <c r="A45" s="3" t="s">
        <v>99</v>
      </c>
      <c r="B45" s="4" t="s">
        <v>185</v>
      </c>
      <c r="C45" s="4" t="s">
        <v>46</v>
      </c>
      <c r="D45" s="4" t="s">
        <v>67</v>
      </c>
      <c r="E45" s="4" t="s">
        <v>69</v>
      </c>
      <c r="F45" s="29">
        <f>'прил 6_1'!F449</f>
        <v>19248900</v>
      </c>
      <c r="G45" s="29">
        <f>F45</f>
        <v>19248900</v>
      </c>
      <c r="H45" s="29">
        <f>'прил 6_1'!H449</f>
        <v>19292300</v>
      </c>
      <c r="I45" s="29">
        <f>H45</f>
        <v>19292300</v>
      </c>
    </row>
    <row r="46" spans="1:9" ht="94.5">
      <c r="A46" s="3" t="s">
        <v>166</v>
      </c>
      <c r="B46" s="4" t="s">
        <v>167</v>
      </c>
      <c r="C46" s="4"/>
      <c r="D46" s="4"/>
      <c r="E46" s="4"/>
      <c r="F46" s="29">
        <f aca="true" t="shared" si="6" ref="F46:I48">F47</f>
        <v>281425800</v>
      </c>
      <c r="G46" s="29">
        <f t="shared" si="6"/>
        <v>281425800</v>
      </c>
      <c r="H46" s="29">
        <f t="shared" si="6"/>
        <v>291849900</v>
      </c>
      <c r="I46" s="29">
        <f t="shared" si="6"/>
        <v>291849900</v>
      </c>
    </row>
    <row r="47" spans="1:9" ht="63">
      <c r="A47" s="3" t="s">
        <v>141</v>
      </c>
      <c r="B47" s="4" t="s">
        <v>167</v>
      </c>
      <c r="C47" s="4" t="s">
        <v>241</v>
      </c>
      <c r="D47" s="4"/>
      <c r="E47" s="4"/>
      <c r="F47" s="29">
        <f t="shared" si="6"/>
        <v>281425800</v>
      </c>
      <c r="G47" s="29">
        <f t="shared" si="6"/>
        <v>281425800</v>
      </c>
      <c r="H47" s="29">
        <f t="shared" si="6"/>
        <v>291849900</v>
      </c>
      <c r="I47" s="29">
        <f t="shared" si="6"/>
        <v>291849900</v>
      </c>
    </row>
    <row r="48" spans="1:9" ht="15.75">
      <c r="A48" s="3" t="s">
        <v>70</v>
      </c>
      <c r="B48" s="4" t="s">
        <v>167</v>
      </c>
      <c r="C48" s="4" t="s">
        <v>241</v>
      </c>
      <c r="D48" s="4" t="s">
        <v>62</v>
      </c>
      <c r="E48" s="4"/>
      <c r="F48" s="29">
        <f t="shared" si="6"/>
        <v>281425800</v>
      </c>
      <c r="G48" s="29">
        <f t="shared" si="6"/>
        <v>281425800</v>
      </c>
      <c r="H48" s="29">
        <f t="shared" si="6"/>
        <v>291849900</v>
      </c>
      <c r="I48" s="29">
        <f t="shared" si="6"/>
        <v>291849900</v>
      </c>
    </row>
    <row r="49" spans="1:9" ht="15.75">
      <c r="A49" s="3" t="s">
        <v>71</v>
      </c>
      <c r="B49" s="4" t="s">
        <v>167</v>
      </c>
      <c r="C49" s="4" t="s">
        <v>241</v>
      </c>
      <c r="D49" s="4" t="s">
        <v>62</v>
      </c>
      <c r="E49" s="4" t="s">
        <v>59</v>
      </c>
      <c r="F49" s="29">
        <f>'прил 6_1'!F261</f>
        <v>281425800</v>
      </c>
      <c r="G49" s="29">
        <f>F49</f>
        <v>281425800</v>
      </c>
      <c r="H49" s="29">
        <f>'прил 6_1'!H261</f>
        <v>291849900</v>
      </c>
      <c r="I49" s="29">
        <f>H49</f>
        <v>291849900</v>
      </c>
    </row>
    <row r="50" spans="1:9" ht="63">
      <c r="A50" s="27" t="s">
        <v>161</v>
      </c>
      <c r="B50" s="4" t="s">
        <v>162</v>
      </c>
      <c r="C50" s="4"/>
      <c r="D50" s="4"/>
      <c r="E50" s="4"/>
      <c r="F50" s="29">
        <f>F51+F56+F60+F64+F68+F72</f>
        <v>610336705</v>
      </c>
      <c r="G50" s="29">
        <f>G51+G56+G60+G64+G68+G72</f>
        <v>318234057</v>
      </c>
      <c r="H50" s="29">
        <f>H51+H56+H60+H64+H68+H72</f>
        <v>645331268</v>
      </c>
      <c r="I50" s="29">
        <f>I51+I56+I60+I64+I68+I72</f>
        <v>347747051</v>
      </c>
    </row>
    <row r="51" spans="1:9" ht="110.25">
      <c r="A51" s="27" t="s">
        <v>13</v>
      </c>
      <c r="B51" s="4" t="s">
        <v>15</v>
      </c>
      <c r="C51" s="4"/>
      <c r="D51" s="4"/>
      <c r="E51" s="4"/>
      <c r="F51" s="29">
        <f>F52</f>
        <v>292102648</v>
      </c>
      <c r="G51" s="29"/>
      <c r="H51" s="29">
        <f>H52</f>
        <v>297584217</v>
      </c>
      <c r="I51" s="29"/>
    </row>
    <row r="52" spans="1:9" ht="63">
      <c r="A52" s="3" t="s">
        <v>141</v>
      </c>
      <c r="B52" s="4" t="s">
        <v>15</v>
      </c>
      <c r="C52" s="4" t="s">
        <v>241</v>
      </c>
      <c r="D52" s="4"/>
      <c r="E52" s="4"/>
      <c r="F52" s="29">
        <f>F53</f>
        <v>292102648</v>
      </c>
      <c r="G52" s="29"/>
      <c r="H52" s="29">
        <f>H53</f>
        <v>297584217</v>
      </c>
      <c r="I52" s="29"/>
    </row>
    <row r="53" spans="1:9" ht="15.75">
      <c r="A53" s="3" t="s">
        <v>70</v>
      </c>
      <c r="B53" s="4" t="s">
        <v>15</v>
      </c>
      <c r="C53" s="4" t="s">
        <v>241</v>
      </c>
      <c r="D53" s="4" t="s">
        <v>62</v>
      </c>
      <c r="E53" s="4"/>
      <c r="F53" s="29">
        <f>F54+F55</f>
        <v>292102648</v>
      </c>
      <c r="G53" s="29"/>
      <c r="H53" s="29">
        <f>H54+H55</f>
        <v>297584217</v>
      </c>
      <c r="I53" s="29"/>
    </row>
    <row r="54" spans="1:9" ht="15.75">
      <c r="A54" s="3" t="s">
        <v>72</v>
      </c>
      <c r="B54" s="4" t="s">
        <v>15</v>
      </c>
      <c r="C54" s="4" t="s">
        <v>241</v>
      </c>
      <c r="D54" s="4" t="s">
        <v>62</v>
      </c>
      <c r="E54" s="4" t="s">
        <v>64</v>
      </c>
      <c r="F54" s="29">
        <f>'прил 6_1'!F271</f>
        <v>283845972</v>
      </c>
      <c r="G54" s="29"/>
      <c r="H54" s="29">
        <f>'прил 6_1'!H271</f>
        <v>289087100</v>
      </c>
      <c r="I54" s="29"/>
    </row>
    <row r="55" spans="1:9" ht="31.5">
      <c r="A55" s="3" t="s">
        <v>83</v>
      </c>
      <c r="B55" s="4" t="s">
        <v>47</v>
      </c>
      <c r="C55" s="4" t="s">
        <v>241</v>
      </c>
      <c r="D55" s="4" t="s">
        <v>62</v>
      </c>
      <c r="E55" s="4" t="s">
        <v>65</v>
      </c>
      <c r="F55" s="29">
        <f>'прил 6_1'!F329</f>
        <v>8256676</v>
      </c>
      <c r="G55" s="29"/>
      <c r="H55" s="29">
        <f>'прил 6_1'!H329</f>
        <v>8497117</v>
      </c>
      <c r="I55" s="29"/>
    </row>
    <row r="56" spans="1:9" ht="141.75">
      <c r="A56" s="27" t="s">
        <v>279</v>
      </c>
      <c r="B56" s="4" t="s">
        <v>410</v>
      </c>
      <c r="C56" s="4"/>
      <c r="D56" s="4"/>
      <c r="E56" s="4"/>
      <c r="F56" s="29">
        <f aca="true" t="shared" si="7" ref="F56:I58">F57</f>
        <v>232800</v>
      </c>
      <c r="G56" s="29">
        <f t="shared" si="7"/>
        <v>232800</v>
      </c>
      <c r="H56" s="29">
        <f t="shared" si="7"/>
        <v>242143</v>
      </c>
      <c r="I56" s="29">
        <f t="shared" si="7"/>
        <v>242143</v>
      </c>
    </row>
    <row r="57" spans="1:9" ht="63">
      <c r="A57" s="3" t="s">
        <v>141</v>
      </c>
      <c r="B57" s="4" t="s">
        <v>410</v>
      </c>
      <c r="C57" s="4" t="s">
        <v>241</v>
      </c>
      <c r="D57" s="4"/>
      <c r="E57" s="4"/>
      <c r="F57" s="29">
        <f t="shared" si="7"/>
        <v>232800</v>
      </c>
      <c r="G57" s="29">
        <f t="shared" si="7"/>
        <v>232800</v>
      </c>
      <c r="H57" s="29">
        <f t="shared" si="7"/>
        <v>242143</v>
      </c>
      <c r="I57" s="29">
        <f t="shared" si="7"/>
        <v>242143</v>
      </c>
    </row>
    <row r="58" spans="1:9" ht="15.75">
      <c r="A58" s="3" t="s">
        <v>70</v>
      </c>
      <c r="B58" s="4" t="s">
        <v>410</v>
      </c>
      <c r="C58" s="4" t="s">
        <v>241</v>
      </c>
      <c r="D58" s="4" t="s">
        <v>62</v>
      </c>
      <c r="E58" s="4"/>
      <c r="F58" s="29">
        <f t="shared" si="7"/>
        <v>232800</v>
      </c>
      <c r="G58" s="29">
        <f t="shared" si="7"/>
        <v>232800</v>
      </c>
      <c r="H58" s="29">
        <f t="shared" si="7"/>
        <v>242143</v>
      </c>
      <c r="I58" s="29">
        <f t="shared" si="7"/>
        <v>242143</v>
      </c>
    </row>
    <row r="59" spans="1:9" ht="15.75">
      <c r="A59" s="3" t="s">
        <v>72</v>
      </c>
      <c r="B59" s="4" t="s">
        <v>410</v>
      </c>
      <c r="C59" s="4" t="s">
        <v>241</v>
      </c>
      <c r="D59" s="4" t="s">
        <v>62</v>
      </c>
      <c r="E59" s="4" t="s">
        <v>64</v>
      </c>
      <c r="F59" s="29">
        <f>'прил 6_1'!F273</f>
        <v>232800</v>
      </c>
      <c r="G59" s="29">
        <f>F59</f>
        <v>232800</v>
      </c>
      <c r="H59" s="29">
        <f>'прил 6_1'!H273</f>
        <v>242143</v>
      </c>
      <c r="I59" s="29">
        <f>H59</f>
        <v>242143</v>
      </c>
    </row>
    <row r="60" spans="1:9" ht="126">
      <c r="A60" s="3" t="s">
        <v>5</v>
      </c>
      <c r="B60" s="4" t="s">
        <v>9</v>
      </c>
      <c r="C60" s="4"/>
      <c r="D60" s="4"/>
      <c r="E60" s="4"/>
      <c r="F60" s="29">
        <f aca="true" t="shared" si="8" ref="F60:I62">F61</f>
        <v>4540</v>
      </c>
      <c r="G60" s="29">
        <f t="shared" si="8"/>
        <v>4540</v>
      </c>
      <c r="H60" s="29">
        <f t="shared" si="8"/>
        <v>4540</v>
      </c>
      <c r="I60" s="29">
        <f t="shared" si="8"/>
        <v>4540</v>
      </c>
    </row>
    <row r="61" spans="1:9" s="16" customFormat="1" ht="63">
      <c r="A61" s="27" t="s">
        <v>141</v>
      </c>
      <c r="B61" s="4" t="s">
        <v>9</v>
      </c>
      <c r="C61" s="4" t="s">
        <v>241</v>
      </c>
      <c r="D61" s="4"/>
      <c r="E61" s="4"/>
      <c r="F61" s="29">
        <f t="shared" si="8"/>
        <v>4540</v>
      </c>
      <c r="G61" s="29">
        <f t="shared" si="8"/>
        <v>4540</v>
      </c>
      <c r="H61" s="29">
        <f t="shared" si="8"/>
        <v>4540</v>
      </c>
      <c r="I61" s="29">
        <f t="shared" si="8"/>
        <v>4540</v>
      </c>
    </row>
    <row r="62" spans="1:9" ht="15.75">
      <c r="A62" s="3" t="s">
        <v>73</v>
      </c>
      <c r="B62" s="4" t="s">
        <v>9</v>
      </c>
      <c r="C62" s="4" t="s">
        <v>241</v>
      </c>
      <c r="D62" s="4" t="s">
        <v>67</v>
      </c>
      <c r="E62" s="4"/>
      <c r="F62" s="29">
        <f t="shared" si="8"/>
        <v>4540</v>
      </c>
      <c r="G62" s="29">
        <f t="shared" si="8"/>
        <v>4540</v>
      </c>
      <c r="H62" s="29">
        <f t="shared" si="8"/>
        <v>4540</v>
      </c>
      <c r="I62" s="29">
        <f t="shared" si="8"/>
        <v>4540</v>
      </c>
    </row>
    <row r="63" spans="1:9" ht="31.5">
      <c r="A63" s="3" t="s">
        <v>85</v>
      </c>
      <c r="B63" s="4" t="s">
        <v>9</v>
      </c>
      <c r="C63" s="4" t="s">
        <v>241</v>
      </c>
      <c r="D63" s="4" t="s">
        <v>67</v>
      </c>
      <c r="E63" s="4" t="s">
        <v>66</v>
      </c>
      <c r="F63" s="29">
        <f>'прил 6_1'!F418</f>
        <v>4540</v>
      </c>
      <c r="G63" s="29">
        <f>F63</f>
        <v>4540</v>
      </c>
      <c r="H63" s="29">
        <f>'прил 6_1'!H418</f>
        <v>4540</v>
      </c>
      <c r="I63" s="29">
        <f>H63</f>
        <v>4540</v>
      </c>
    </row>
    <row r="64" spans="1:9" ht="126">
      <c r="A64" s="3" t="s">
        <v>0</v>
      </c>
      <c r="B64" s="4" t="s">
        <v>2</v>
      </c>
      <c r="C64" s="4"/>
      <c r="D64" s="4"/>
      <c r="E64" s="4"/>
      <c r="F64" s="29">
        <f aca="true" t="shared" si="9" ref="F64:I66">F65</f>
        <v>1416000</v>
      </c>
      <c r="G64" s="29">
        <f t="shared" si="9"/>
        <v>1416000</v>
      </c>
      <c r="H64" s="29">
        <f t="shared" si="9"/>
        <v>1397251</v>
      </c>
      <c r="I64" s="29">
        <f t="shared" si="9"/>
        <v>1397251</v>
      </c>
    </row>
    <row r="65" spans="1:9" ht="63">
      <c r="A65" s="27" t="s">
        <v>141</v>
      </c>
      <c r="B65" s="4" t="s">
        <v>2</v>
      </c>
      <c r="C65" s="4" t="s">
        <v>241</v>
      </c>
      <c r="D65" s="4"/>
      <c r="E65" s="2"/>
      <c r="F65" s="29">
        <f t="shared" si="9"/>
        <v>1416000</v>
      </c>
      <c r="G65" s="29">
        <f t="shared" si="9"/>
        <v>1416000</v>
      </c>
      <c r="H65" s="29">
        <f t="shared" si="9"/>
        <v>1397251</v>
      </c>
      <c r="I65" s="29">
        <f t="shared" si="9"/>
        <v>1397251</v>
      </c>
    </row>
    <row r="66" spans="1:9" ht="15.75">
      <c r="A66" s="3" t="s">
        <v>73</v>
      </c>
      <c r="B66" s="4" t="s">
        <v>2</v>
      </c>
      <c r="C66" s="4" t="s">
        <v>241</v>
      </c>
      <c r="D66" s="4" t="s">
        <v>67</v>
      </c>
      <c r="E66" s="4"/>
      <c r="F66" s="29">
        <f t="shared" si="9"/>
        <v>1416000</v>
      </c>
      <c r="G66" s="29">
        <f t="shared" si="9"/>
        <v>1416000</v>
      </c>
      <c r="H66" s="29">
        <f t="shared" si="9"/>
        <v>1397251</v>
      </c>
      <c r="I66" s="29">
        <f t="shared" si="9"/>
        <v>1397251</v>
      </c>
    </row>
    <row r="67" spans="1:9" ht="31.5">
      <c r="A67" s="3" t="s">
        <v>85</v>
      </c>
      <c r="B67" s="4" t="s">
        <v>2</v>
      </c>
      <c r="C67" s="4" t="s">
        <v>241</v>
      </c>
      <c r="D67" s="4" t="s">
        <v>67</v>
      </c>
      <c r="E67" s="4" t="s">
        <v>66</v>
      </c>
      <c r="F67" s="29">
        <f>'прил 6_1'!F420</f>
        <v>1416000</v>
      </c>
      <c r="G67" s="29">
        <f>F67</f>
        <v>1416000</v>
      </c>
      <c r="H67" s="29">
        <f>'прил 6_1'!H420</f>
        <v>1397251</v>
      </c>
      <c r="I67" s="29">
        <f>H67</f>
        <v>1397251</v>
      </c>
    </row>
    <row r="68" spans="1:9" ht="94.5">
      <c r="A68" s="3" t="s">
        <v>246</v>
      </c>
      <c r="B68" s="4" t="s">
        <v>163</v>
      </c>
      <c r="C68" s="4"/>
      <c r="D68" s="4"/>
      <c r="E68" s="2"/>
      <c r="F68" s="29">
        <f aca="true" t="shared" si="10" ref="F68:I70">F69</f>
        <v>312124400</v>
      </c>
      <c r="G68" s="29">
        <f t="shared" si="10"/>
        <v>312124400</v>
      </c>
      <c r="H68" s="29">
        <f t="shared" si="10"/>
        <v>338092000</v>
      </c>
      <c r="I68" s="29">
        <f t="shared" si="10"/>
        <v>338092000</v>
      </c>
    </row>
    <row r="69" spans="1:9" ht="63">
      <c r="A69" s="3" t="s">
        <v>141</v>
      </c>
      <c r="B69" s="4" t="s">
        <v>163</v>
      </c>
      <c r="C69" s="4" t="s">
        <v>241</v>
      </c>
      <c r="D69" s="4"/>
      <c r="E69" s="4"/>
      <c r="F69" s="29">
        <f t="shared" si="10"/>
        <v>312124400</v>
      </c>
      <c r="G69" s="29">
        <f t="shared" si="10"/>
        <v>312124400</v>
      </c>
      <c r="H69" s="29">
        <f t="shared" si="10"/>
        <v>338092000</v>
      </c>
      <c r="I69" s="29">
        <f t="shared" si="10"/>
        <v>338092000</v>
      </c>
    </row>
    <row r="70" spans="1:9" ht="15.75">
      <c r="A70" s="3" t="s">
        <v>70</v>
      </c>
      <c r="B70" s="4" t="s">
        <v>163</v>
      </c>
      <c r="C70" s="4" t="s">
        <v>241</v>
      </c>
      <c r="D70" s="4" t="s">
        <v>62</v>
      </c>
      <c r="E70" s="4"/>
      <c r="F70" s="29">
        <f t="shared" si="10"/>
        <v>312124400</v>
      </c>
      <c r="G70" s="29">
        <f t="shared" si="10"/>
        <v>312124400</v>
      </c>
      <c r="H70" s="29">
        <f t="shared" si="10"/>
        <v>338092000</v>
      </c>
      <c r="I70" s="29">
        <f t="shared" si="10"/>
        <v>338092000</v>
      </c>
    </row>
    <row r="71" spans="1:9" ht="15.75">
      <c r="A71" s="3" t="s">
        <v>72</v>
      </c>
      <c r="B71" s="4" t="s">
        <v>163</v>
      </c>
      <c r="C71" s="4" t="s">
        <v>241</v>
      </c>
      <c r="D71" s="4" t="s">
        <v>62</v>
      </c>
      <c r="E71" s="4" t="s">
        <v>64</v>
      </c>
      <c r="F71" s="29">
        <f>'прил 6_1'!F275</f>
        <v>312124400</v>
      </c>
      <c r="G71" s="29">
        <f>F71</f>
        <v>312124400</v>
      </c>
      <c r="H71" s="29">
        <f>'прил 6_1'!H275</f>
        <v>338092000</v>
      </c>
      <c r="I71" s="29">
        <f>H71</f>
        <v>338092000</v>
      </c>
    </row>
    <row r="72" spans="1:9" ht="126">
      <c r="A72" s="3" t="s">
        <v>104</v>
      </c>
      <c r="B72" s="4" t="s">
        <v>416</v>
      </c>
      <c r="C72" s="4"/>
      <c r="D72" s="4"/>
      <c r="E72" s="4"/>
      <c r="F72" s="29">
        <f aca="true" t="shared" si="11" ref="F72:I74">F73</f>
        <v>4456317</v>
      </c>
      <c r="G72" s="29">
        <f t="shared" si="11"/>
        <v>4456317</v>
      </c>
      <c r="H72" s="29">
        <f t="shared" si="11"/>
        <v>8011117</v>
      </c>
      <c r="I72" s="29">
        <f t="shared" si="11"/>
        <v>8011117</v>
      </c>
    </row>
    <row r="73" spans="1:9" ht="63">
      <c r="A73" s="27" t="s">
        <v>141</v>
      </c>
      <c r="B73" s="4" t="s">
        <v>416</v>
      </c>
      <c r="C73" s="4" t="s">
        <v>241</v>
      </c>
      <c r="D73" s="4"/>
      <c r="E73" s="4"/>
      <c r="F73" s="29">
        <f t="shared" si="11"/>
        <v>4456317</v>
      </c>
      <c r="G73" s="29">
        <f t="shared" si="11"/>
        <v>4456317</v>
      </c>
      <c r="H73" s="29">
        <f t="shared" si="11"/>
        <v>8011117</v>
      </c>
      <c r="I73" s="29">
        <f t="shared" si="11"/>
        <v>8011117</v>
      </c>
    </row>
    <row r="74" spans="1:9" ht="15.75">
      <c r="A74" s="3" t="s">
        <v>70</v>
      </c>
      <c r="B74" s="4" t="s">
        <v>416</v>
      </c>
      <c r="C74" s="4" t="s">
        <v>241</v>
      </c>
      <c r="D74" s="4" t="s">
        <v>62</v>
      </c>
      <c r="E74" s="4"/>
      <c r="F74" s="29">
        <f t="shared" si="11"/>
        <v>4456317</v>
      </c>
      <c r="G74" s="29">
        <f t="shared" si="11"/>
        <v>4456317</v>
      </c>
      <c r="H74" s="29">
        <f t="shared" si="11"/>
        <v>8011117</v>
      </c>
      <c r="I74" s="29">
        <f t="shared" si="11"/>
        <v>8011117</v>
      </c>
    </row>
    <row r="75" spans="1:9" ht="15.75">
      <c r="A75" s="3" t="s">
        <v>72</v>
      </c>
      <c r="B75" s="4" t="s">
        <v>416</v>
      </c>
      <c r="C75" s="4" t="s">
        <v>241</v>
      </c>
      <c r="D75" s="4" t="s">
        <v>62</v>
      </c>
      <c r="E75" s="4" t="s">
        <v>64</v>
      </c>
      <c r="F75" s="29">
        <f>'прил 6_1'!F277</f>
        <v>4456317</v>
      </c>
      <c r="G75" s="29">
        <f>F75</f>
        <v>4456317</v>
      </c>
      <c r="H75" s="29">
        <f>'прил 6_1'!H277</f>
        <v>8011117</v>
      </c>
      <c r="I75" s="29">
        <f>H75</f>
        <v>8011117</v>
      </c>
    </row>
    <row r="76" spans="1:9" ht="63">
      <c r="A76" s="3" t="s">
        <v>172</v>
      </c>
      <c r="B76" s="4" t="s">
        <v>173</v>
      </c>
      <c r="C76" s="4"/>
      <c r="D76" s="4"/>
      <c r="E76" s="4"/>
      <c r="F76" s="29">
        <f>F77+F81+F85+F89+F93+F97+F101+F105+F109+F113+F117</f>
        <v>41490344</v>
      </c>
      <c r="G76" s="29">
        <f>G77+G81+G85+G89+G93+G97+G101+G105+G109+G113+G117</f>
        <v>29107500</v>
      </c>
      <c r="H76" s="29">
        <f>H77+H81+H85+H89+H93+H97+H101+H105+H109+H113+H117</f>
        <v>42258244</v>
      </c>
      <c r="I76" s="29">
        <f>I77+I81+I85+I89+I93+I97+I101+I105+I109+I113+I117</f>
        <v>29875400</v>
      </c>
    </row>
    <row r="77" spans="1:9" ht="47.25">
      <c r="A77" s="27" t="s">
        <v>110</v>
      </c>
      <c r="B77" s="4" t="s">
        <v>16</v>
      </c>
      <c r="C77" s="4"/>
      <c r="D77" s="4"/>
      <c r="E77" s="4"/>
      <c r="F77" s="29">
        <f>F78</f>
        <v>12186244</v>
      </c>
      <c r="G77" s="29"/>
      <c r="H77" s="29">
        <f>H78</f>
        <v>12186244</v>
      </c>
      <c r="I77" s="29"/>
    </row>
    <row r="78" spans="1:9" ht="126">
      <c r="A78" s="3" t="s">
        <v>108</v>
      </c>
      <c r="B78" s="4" t="s">
        <v>16</v>
      </c>
      <c r="C78" s="4" t="s">
        <v>236</v>
      </c>
      <c r="D78" s="4"/>
      <c r="E78" s="4"/>
      <c r="F78" s="29">
        <f>F79</f>
        <v>12186244</v>
      </c>
      <c r="G78" s="29"/>
      <c r="H78" s="29">
        <f>H79</f>
        <v>12186244</v>
      </c>
      <c r="I78" s="29"/>
    </row>
    <row r="79" spans="1:9" ht="15.75">
      <c r="A79" s="3" t="s">
        <v>78</v>
      </c>
      <c r="B79" s="4" t="s">
        <v>16</v>
      </c>
      <c r="C79" s="4" t="s">
        <v>236</v>
      </c>
      <c r="D79" s="4" t="s">
        <v>59</v>
      </c>
      <c r="E79" s="4"/>
      <c r="F79" s="29">
        <f>F80</f>
        <v>12186244</v>
      </c>
      <c r="G79" s="29"/>
      <c r="H79" s="29">
        <f>H80</f>
        <v>12186244</v>
      </c>
      <c r="I79" s="29"/>
    </row>
    <row r="80" spans="1:9" ht="126">
      <c r="A80" s="3" t="s">
        <v>229</v>
      </c>
      <c r="B80" s="4" t="s">
        <v>16</v>
      </c>
      <c r="C80" s="4" t="s">
        <v>236</v>
      </c>
      <c r="D80" s="4" t="s">
        <v>59</v>
      </c>
      <c r="E80" s="4" t="s">
        <v>69</v>
      </c>
      <c r="F80" s="29">
        <f>'прил 6_1'!F29</f>
        <v>12186244</v>
      </c>
      <c r="G80" s="29"/>
      <c r="H80" s="29">
        <f>'прил 6_1'!H28</f>
        <v>12186244</v>
      </c>
      <c r="I80" s="29"/>
    </row>
    <row r="81" spans="1:9" ht="47.25">
      <c r="A81" s="3" t="s">
        <v>126</v>
      </c>
      <c r="B81" s="4" t="s">
        <v>17</v>
      </c>
      <c r="C81" s="4"/>
      <c r="D81" s="4"/>
      <c r="E81" s="4"/>
      <c r="F81" s="29">
        <f>F82</f>
        <v>196600</v>
      </c>
      <c r="G81" s="29"/>
      <c r="H81" s="29">
        <f>H82</f>
        <v>196600</v>
      </c>
      <c r="I81" s="29"/>
    </row>
    <row r="82" spans="1:9" ht="47.25">
      <c r="A82" s="3" t="s">
        <v>111</v>
      </c>
      <c r="B82" s="4" t="s">
        <v>17</v>
      </c>
      <c r="C82" s="4" t="s">
        <v>237</v>
      </c>
      <c r="D82" s="4"/>
      <c r="E82" s="4"/>
      <c r="F82" s="29">
        <f>F83</f>
        <v>196600</v>
      </c>
      <c r="G82" s="29"/>
      <c r="H82" s="29">
        <f>H83</f>
        <v>196600</v>
      </c>
      <c r="I82" s="29"/>
    </row>
    <row r="83" spans="1:9" ht="15.75">
      <c r="A83" s="3" t="s">
        <v>78</v>
      </c>
      <c r="B83" s="4" t="s">
        <v>17</v>
      </c>
      <c r="C83" s="4" t="s">
        <v>237</v>
      </c>
      <c r="D83" s="4" t="s">
        <v>59</v>
      </c>
      <c r="E83" s="4"/>
      <c r="F83" s="29">
        <f>F84</f>
        <v>196600</v>
      </c>
      <c r="G83" s="29"/>
      <c r="H83" s="29">
        <f>H84</f>
        <v>196600</v>
      </c>
      <c r="I83" s="29"/>
    </row>
    <row r="84" spans="1:9" ht="126">
      <c r="A84" s="3" t="s">
        <v>229</v>
      </c>
      <c r="B84" s="4" t="s">
        <v>17</v>
      </c>
      <c r="C84" s="4" t="s">
        <v>237</v>
      </c>
      <c r="D84" s="4" t="s">
        <v>59</v>
      </c>
      <c r="E84" s="4" t="s">
        <v>69</v>
      </c>
      <c r="F84" s="29">
        <f>'прил 6_1'!F31</f>
        <v>196600</v>
      </c>
      <c r="G84" s="29"/>
      <c r="H84" s="29">
        <f>'прил 6_1'!H31</f>
        <v>196600</v>
      </c>
      <c r="I84" s="29"/>
    </row>
    <row r="85" spans="1:9" ht="126">
      <c r="A85" s="21" t="s">
        <v>174</v>
      </c>
      <c r="B85" s="4" t="s">
        <v>175</v>
      </c>
      <c r="C85" s="4"/>
      <c r="D85" s="4"/>
      <c r="E85" s="4"/>
      <c r="F85" s="29">
        <f aca="true" t="shared" si="12" ref="F85:I87">F86</f>
        <v>2258100</v>
      </c>
      <c r="G85" s="29">
        <f t="shared" si="12"/>
        <v>2258100</v>
      </c>
      <c r="H85" s="29">
        <f t="shared" si="12"/>
        <v>2367900</v>
      </c>
      <c r="I85" s="29">
        <f t="shared" si="12"/>
        <v>2367900</v>
      </c>
    </row>
    <row r="86" spans="1:9" ht="31.5">
      <c r="A86" s="3" t="s">
        <v>45</v>
      </c>
      <c r="B86" s="4" t="s">
        <v>175</v>
      </c>
      <c r="C86" s="4" t="s">
        <v>46</v>
      </c>
      <c r="D86" s="4"/>
      <c r="E86" s="4"/>
      <c r="F86" s="29">
        <f t="shared" si="12"/>
        <v>2258100</v>
      </c>
      <c r="G86" s="29">
        <f t="shared" si="12"/>
        <v>2258100</v>
      </c>
      <c r="H86" s="29">
        <f t="shared" si="12"/>
        <v>2367900</v>
      </c>
      <c r="I86" s="29">
        <f t="shared" si="12"/>
        <v>2367900</v>
      </c>
    </row>
    <row r="87" spans="1:9" ht="15.75">
      <c r="A87" s="3" t="s">
        <v>73</v>
      </c>
      <c r="B87" s="4" t="s">
        <v>175</v>
      </c>
      <c r="C87" s="4" t="s">
        <v>46</v>
      </c>
      <c r="D87" s="4" t="s">
        <v>67</v>
      </c>
      <c r="E87" s="4"/>
      <c r="F87" s="29">
        <f t="shared" si="12"/>
        <v>2258100</v>
      </c>
      <c r="G87" s="29">
        <f t="shared" si="12"/>
        <v>2258100</v>
      </c>
      <c r="H87" s="29">
        <f t="shared" si="12"/>
        <v>2367900</v>
      </c>
      <c r="I87" s="29">
        <f t="shared" si="12"/>
        <v>2367900</v>
      </c>
    </row>
    <row r="88" spans="1:9" ht="31.5">
      <c r="A88" s="3" t="s">
        <v>85</v>
      </c>
      <c r="B88" s="4" t="s">
        <v>175</v>
      </c>
      <c r="C88" s="4" t="s">
        <v>46</v>
      </c>
      <c r="D88" s="4" t="s">
        <v>67</v>
      </c>
      <c r="E88" s="4" t="s">
        <v>66</v>
      </c>
      <c r="F88" s="29">
        <f>'прил 6_1'!F423</f>
        <v>2258100</v>
      </c>
      <c r="G88" s="29">
        <f>F88</f>
        <v>2258100</v>
      </c>
      <c r="H88" s="29">
        <f>'прил 6_1'!H423</f>
        <v>2367900</v>
      </c>
      <c r="I88" s="29">
        <f>H88</f>
        <v>2367900</v>
      </c>
    </row>
    <row r="89" spans="1:9" ht="141.75">
      <c r="A89" s="3" t="s">
        <v>176</v>
      </c>
      <c r="B89" s="4" t="s">
        <v>177</v>
      </c>
      <c r="C89" s="4"/>
      <c r="D89" s="4"/>
      <c r="E89" s="4"/>
      <c r="F89" s="29">
        <f aca="true" t="shared" si="13" ref="F89:I91">F90</f>
        <v>23500</v>
      </c>
      <c r="G89" s="29">
        <f t="shared" si="13"/>
        <v>23500</v>
      </c>
      <c r="H89" s="29">
        <f t="shared" si="13"/>
        <v>23500</v>
      </c>
      <c r="I89" s="29">
        <f t="shared" si="13"/>
        <v>23500</v>
      </c>
    </row>
    <row r="90" spans="1:9" ht="126">
      <c r="A90" s="3" t="s">
        <v>108</v>
      </c>
      <c r="B90" s="4" t="s">
        <v>177</v>
      </c>
      <c r="C90" s="4" t="s">
        <v>236</v>
      </c>
      <c r="D90" s="4"/>
      <c r="E90" s="4"/>
      <c r="F90" s="29">
        <f t="shared" si="13"/>
        <v>23500</v>
      </c>
      <c r="G90" s="29">
        <f t="shared" si="13"/>
        <v>23500</v>
      </c>
      <c r="H90" s="29">
        <f t="shared" si="13"/>
        <v>23500</v>
      </c>
      <c r="I90" s="29">
        <f t="shared" si="13"/>
        <v>23500</v>
      </c>
    </row>
    <row r="91" spans="1:9" ht="15.75">
      <c r="A91" s="3" t="s">
        <v>73</v>
      </c>
      <c r="B91" s="4" t="s">
        <v>177</v>
      </c>
      <c r="C91" s="4" t="s">
        <v>236</v>
      </c>
      <c r="D91" s="4" t="s">
        <v>67</v>
      </c>
      <c r="E91" s="4"/>
      <c r="F91" s="29">
        <f t="shared" si="13"/>
        <v>23500</v>
      </c>
      <c r="G91" s="29">
        <f t="shared" si="13"/>
        <v>23500</v>
      </c>
      <c r="H91" s="29">
        <f t="shared" si="13"/>
        <v>23500</v>
      </c>
      <c r="I91" s="29">
        <f t="shared" si="13"/>
        <v>23500</v>
      </c>
    </row>
    <row r="92" spans="1:9" ht="31.5">
      <c r="A92" s="3" t="s">
        <v>85</v>
      </c>
      <c r="B92" s="4" t="s">
        <v>177</v>
      </c>
      <c r="C92" s="4" t="s">
        <v>236</v>
      </c>
      <c r="D92" s="4" t="s">
        <v>67</v>
      </c>
      <c r="E92" s="4" t="s">
        <v>66</v>
      </c>
      <c r="F92" s="29">
        <f>'прил 6_1'!F425</f>
        <v>23500</v>
      </c>
      <c r="G92" s="29">
        <f>F92</f>
        <v>23500</v>
      </c>
      <c r="H92" s="29">
        <f>'прил 6_1'!H425</f>
        <v>23500</v>
      </c>
      <c r="I92" s="29">
        <f>H92</f>
        <v>23500</v>
      </c>
    </row>
    <row r="93" spans="1:9" ht="252">
      <c r="A93" s="27" t="s">
        <v>259</v>
      </c>
      <c r="B93" s="4" t="s">
        <v>260</v>
      </c>
      <c r="C93" s="4"/>
      <c r="D93" s="4"/>
      <c r="E93" s="4"/>
      <c r="F93" s="29">
        <f aca="true" t="shared" si="14" ref="F93:I95">F94</f>
        <v>136800</v>
      </c>
      <c r="G93" s="29">
        <f t="shared" si="14"/>
        <v>136800</v>
      </c>
      <c r="H93" s="29">
        <f t="shared" si="14"/>
        <v>142200</v>
      </c>
      <c r="I93" s="29">
        <f t="shared" si="14"/>
        <v>142200</v>
      </c>
    </row>
    <row r="94" spans="1:9" ht="31.5">
      <c r="A94" s="3" t="s">
        <v>45</v>
      </c>
      <c r="B94" s="4" t="s">
        <v>260</v>
      </c>
      <c r="C94" s="4" t="s">
        <v>46</v>
      </c>
      <c r="D94" s="4"/>
      <c r="E94" s="4"/>
      <c r="F94" s="29">
        <f t="shared" si="14"/>
        <v>136800</v>
      </c>
      <c r="G94" s="29">
        <f t="shared" si="14"/>
        <v>136800</v>
      </c>
      <c r="H94" s="29">
        <f t="shared" si="14"/>
        <v>142200</v>
      </c>
      <c r="I94" s="29">
        <f t="shared" si="14"/>
        <v>142200</v>
      </c>
    </row>
    <row r="95" spans="1:9" ht="15.75">
      <c r="A95" s="3" t="s">
        <v>73</v>
      </c>
      <c r="B95" s="4" t="s">
        <v>260</v>
      </c>
      <c r="C95" s="4" t="s">
        <v>46</v>
      </c>
      <c r="D95" s="4" t="s">
        <v>67</v>
      </c>
      <c r="E95" s="4"/>
      <c r="F95" s="29">
        <f t="shared" si="14"/>
        <v>136800</v>
      </c>
      <c r="G95" s="29">
        <f t="shared" si="14"/>
        <v>136800</v>
      </c>
      <c r="H95" s="29">
        <f t="shared" si="14"/>
        <v>142200</v>
      </c>
      <c r="I95" s="29">
        <f t="shared" si="14"/>
        <v>142200</v>
      </c>
    </row>
    <row r="96" spans="1:9" ht="31.5">
      <c r="A96" s="3" t="s">
        <v>85</v>
      </c>
      <c r="B96" s="4" t="s">
        <v>260</v>
      </c>
      <c r="C96" s="4" t="s">
        <v>46</v>
      </c>
      <c r="D96" s="4" t="s">
        <v>67</v>
      </c>
      <c r="E96" s="4" t="s">
        <v>66</v>
      </c>
      <c r="F96" s="29">
        <f>'прил 6_1'!F427</f>
        <v>136800</v>
      </c>
      <c r="G96" s="29">
        <f>F96</f>
        <v>136800</v>
      </c>
      <c r="H96" s="29">
        <f>'прил 6_1'!H427</f>
        <v>142200</v>
      </c>
      <c r="I96" s="29">
        <f>H96</f>
        <v>142200</v>
      </c>
    </row>
    <row r="97" spans="1:9" ht="173.25">
      <c r="A97" s="3" t="s">
        <v>261</v>
      </c>
      <c r="B97" s="4" t="s">
        <v>262</v>
      </c>
      <c r="C97" s="4"/>
      <c r="D97" s="4"/>
      <c r="E97" s="4"/>
      <c r="F97" s="29">
        <f aca="true" t="shared" si="15" ref="F97:I99">F98</f>
        <v>209400</v>
      </c>
      <c r="G97" s="29">
        <f t="shared" si="15"/>
        <v>209400</v>
      </c>
      <c r="H97" s="29">
        <f t="shared" si="15"/>
        <v>104700</v>
      </c>
      <c r="I97" s="29">
        <f t="shared" si="15"/>
        <v>104700</v>
      </c>
    </row>
    <row r="98" spans="1:9" ht="31.5">
      <c r="A98" s="3" t="s">
        <v>45</v>
      </c>
      <c r="B98" s="4" t="s">
        <v>262</v>
      </c>
      <c r="C98" s="4" t="s">
        <v>46</v>
      </c>
      <c r="D98" s="4"/>
      <c r="E98" s="4"/>
      <c r="F98" s="29">
        <f t="shared" si="15"/>
        <v>209400</v>
      </c>
      <c r="G98" s="29">
        <f t="shared" si="15"/>
        <v>209400</v>
      </c>
      <c r="H98" s="29">
        <f t="shared" si="15"/>
        <v>104700</v>
      </c>
      <c r="I98" s="29">
        <f t="shared" si="15"/>
        <v>104700</v>
      </c>
    </row>
    <row r="99" spans="1:9" ht="15.75">
      <c r="A99" s="3" t="s">
        <v>73</v>
      </c>
      <c r="B99" s="4" t="s">
        <v>262</v>
      </c>
      <c r="C99" s="4" t="s">
        <v>46</v>
      </c>
      <c r="D99" s="4" t="s">
        <v>67</v>
      </c>
      <c r="E99" s="4"/>
      <c r="F99" s="29">
        <f t="shared" si="15"/>
        <v>209400</v>
      </c>
      <c r="G99" s="29">
        <f t="shared" si="15"/>
        <v>209400</v>
      </c>
      <c r="H99" s="29">
        <f t="shared" si="15"/>
        <v>104700</v>
      </c>
      <c r="I99" s="29">
        <f t="shared" si="15"/>
        <v>104700</v>
      </c>
    </row>
    <row r="100" spans="1:9" ht="31.5">
      <c r="A100" s="3" t="s">
        <v>85</v>
      </c>
      <c r="B100" s="4" t="s">
        <v>262</v>
      </c>
      <c r="C100" s="4" t="s">
        <v>46</v>
      </c>
      <c r="D100" s="4" t="s">
        <v>67</v>
      </c>
      <c r="E100" s="4" t="s">
        <v>66</v>
      </c>
      <c r="F100" s="29">
        <f>'прил 6_1'!F429</f>
        <v>209400</v>
      </c>
      <c r="G100" s="29">
        <f>F100</f>
        <v>209400</v>
      </c>
      <c r="H100" s="29">
        <f>'прил 6_1'!H429</f>
        <v>104700</v>
      </c>
      <c r="I100" s="29">
        <f>H100</f>
        <v>104700</v>
      </c>
    </row>
    <row r="101" spans="1:9" ht="94.5">
      <c r="A101" s="56" t="s">
        <v>178</v>
      </c>
      <c r="B101" s="4" t="s">
        <v>179</v>
      </c>
      <c r="C101" s="4"/>
      <c r="D101" s="4"/>
      <c r="E101" s="4"/>
      <c r="F101" s="29">
        <f aca="true" t="shared" si="16" ref="F101:I103">F102</f>
        <v>7602000</v>
      </c>
      <c r="G101" s="29">
        <f t="shared" si="16"/>
        <v>7602000</v>
      </c>
      <c r="H101" s="29">
        <f t="shared" si="16"/>
        <v>7830060</v>
      </c>
      <c r="I101" s="29">
        <f t="shared" si="16"/>
        <v>7830060</v>
      </c>
    </row>
    <row r="102" spans="1:9" ht="47.25">
      <c r="A102" s="3" t="s">
        <v>111</v>
      </c>
      <c r="B102" s="4" t="s">
        <v>179</v>
      </c>
      <c r="C102" s="4" t="s">
        <v>237</v>
      </c>
      <c r="D102" s="4"/>
      <c r="E102" s="4"/>
      <c r="F102" s="29">
        <f t="shared" si="16"/>
        <v>7602000</v>
      </c>
      <c r="G102" s="29">
        <f t="shared" si="16"/>
        <v>7602000</v>
      </c>
      <c r="H102" s="29">
        <f t="shared" si="16"/>
        <v>7830060</v>
      </c>
      <c r="I102" s="29">
        <f t="shared" si="16"/>
        <v>7830060</v>
      </c>
    </row>
    <row r="103" spans="1:9" ht="15.75">
      <c r="A103" s="3" t="s">
        <v>73</v>
      </c>
      <c r="B103" s="4" t="s">
        <v>179</v>
      </c>
      <c r="C103" s="4" t="s">
        <v>237</v>
      </c>
      <c r="D103" s="4" t="s">
        <v>67</v>
      </c>
      <c r="E103" s="4"/>
      <c r="F103" s="29">
        <f t="shared" si="16"/>
        <v>7602000</v>
      </c>
      <c r="G103" s="29">
        <f t="shared" si="16"/>
        <v>7602000</v>
      </c>
      <c r="H103" s="29">
        <f t="shared" si="16"/>
        <v>7830060</v>
      </c>
      <c r="I103" s="29">
        <f t="shared" si="16"/>
        <v>7830060</v>
      </c>
    </row>
    <row r="104" spans="1:9" ht="15.75">
      <c r="A104" s="3" t="s">
        <v>99</v>
      </c>
      <c r="B104" s="4" t="s">
        <v>179</v>
      </c>
      <c r="C104" s="4" t="s">
        <v>237</v>
      </c>
      <c r="D104" s="4" t="s">
        <v>67</v>
      </c>
      <c r="E104" s="4" t="s">
        <v>69</v>
      </c>
      <c r="F104" s="29">
        <f>'прил 6_1'!F452</f>
        <v>7602000</v>
      </c>
      <c r="G104" s="29">
        <f>F104</f>
        <v>7602000</v>
      </c>
      <c r="H104" s="29">
        <f>'прил 6_1'!H452</f>
        <v>7830060</v>
      </c>
      <c r="I104" s="29">
        <f>H104</f>
        <v>7830060</v>
      </c>
    </row>
    <row r="105" spans="1:9" ht="94.5">
      <c r="A105" s="56" t="s">
        <v>178</v>
      </c>
      <c r="B105" s="4" t="s">
        <v>179</v>
      </c>
      <c r="C105" s="4"/>
      <c r="D105" s="4"/>
      <c r="E105" s="4"/>
      <c r="F105" s="29">
        <f aca="true" t="shared" si="17" ref="F105:I107">F106</f>
        <v>13857800</v>
      </c>
      <c r="G105" s="29">
        <f t="shared" si="17"/>
        <v>13857800</v>
      </c>
      <c r="H105" s="29">
        <f t="shared" si="17"/>
        <v>14362540</v>
      </c>
      <c r="I105" s="29">
        <f t="shared" si="17"/>
        <v>14362540</v>
      </c>
    </row>
    <row r="106" spans="1:9" ht="31.5">
      <c r="A106" s="3" t="s">
        <v>45</v>
      </c>
      <c r="B106" s="4" t="s">
        <v>179</v>
      </c>
      <c r="C106" s="4" t="s">
        <v>46</v>
      </c>
      <c r="D106" s="4"/>
      <c r="E106" s="4"/>
      <c r="F106" s="29">
        <f t="shared" si="17"/>
        <v>13857800</v>
      </c>
      <c r="G106" s="29">
        <f t="shared" si="17"/>
        <v>13857800</v>
      </c>
      <c r="H106" s="29">
        <f t="shared" si="17"/>
        <v>14362540</v>
      </c>
      <c r="I106" s="29">
        <f t="shared" si="17"/>
        <v>14362540</v>
      </c>
    </row>
    <row r="107" spans="1:9" ht="15.75">
      <c r="A107" s="3" t="s">
        <v>73</v>
      </c>
      <c r="B107" s="4" t="s">
        <v>179</v>
      </c>
      <c r="C107" s="4" t="s">
        <v>46</v>
      </c>
      <c r="D107" s="4" t="s">
        <v>67</v>
      </c>
      <c r="E107" s="4"/>
      <c r="F107" s="29">
        <f t="shared" si="17"/>
        <v>13857800</v>
      </c>
      <c r="G107" s="29">
        <f t="shared" si="17"/>
        <v>13857800</v>
      </c>
      <c r="H107" s="29">
        <f t="shared" si="17"/>
        <v>14362540</v>
      </c>
      <c r="I107" s="29">
        <f t="shared" si="17"/>
        <v>14362540</v>
      </c>
    </row>
    <row r="108" spans="1:9" ht="15.75">
      <c r="A108" s="3" t="s">
        <v>99</v>
      </c>
      <c r="B108" s="4" t="s">
        <v>179</v>
      </c>
      <c r="C108" s="4" t="s">
        <v>46</v>
      </c>
      <c r="D108" s="4" t="s">
        <v>67</v>
      </c>
      <c r="E108" s="4" t="s">
        <v>69</v>
      </c>
      <c r="F108" s="29">
        <f>'прил 6_1'!F453</f>
        <v>13857800</v>
      </c>
      <c r="G108" s="29">
        <f>F108</f>
        <v>13857800</v>
      </c>
      <c r="H108" s="29">
        <f>'прил 6_1'!H453</f>
        <v>14362540</v>
      </c>
      <c r="I108" s="29">
        <f>H108</f>
        <v>14362540</v>
      </c>
    </row>
    <row r="109" spans="1:9" ht="141.75">
      <c r="A109" s="49" t="s">
        <v>389</v>
      </c>
      <c r="B109" s="4" t="s">
        <v>180</v>
      </c>
      <c r="C109" s="4"/>
      <c r="D109" s="4"/>
      <c r="E109" s="4"/>
      <c r="F109" s="29">
        <f aca="true" t="shared" si="18" ref="F109:I111">F110</f>
        <v>614900</v>
      </c>
      <c r="G109" s="29">
        <f t="shared" si="18"/>
        <v>614900</v>
      </c>
      <c r="H109" s="29">
        <f t="shared" si="18"/>
        <v>639500</v>
      </c>
      <c r="I109" s="29">
        <f t="shared" si="18"/>
        <v>639500</v>
      </c>
    </row>
    <row r="110" spans="1:9" ht="47.25">
      <c r="A110" s="3" t="s">
        <v>111</v>
      </c>
      <c r="B110" s="4" t="s">
        <v>180</v>
      </c>
      <c r="C110" s="4" t="s">
        <v>237</v>
      </c>
      <c r="D110" s="4"/>
      <c r="E110" s="4"/>
      <c r="F110" s="29">
        <f t="shared" si="18"/>
        <v>614900</v>
      </c>
      <c r="G110" s="29">
        <f t="shared" si="18"/>
        <v>614900</v>
      </c>
      <c r="H110" s="29">
        <f t="shared" si="18"/>
        <v>639500</v>
      </c>
      <c r="I110" s="29">
        <f t="shared" si="18"/>
        <v>639500</v>
      </c>
    </row>
    <row r="111" spans="1:9" ht="15.75">
      <c r="A111" s="3" t="s">
        <v>73</v>
      </c>
      <c r="B111" s="4" t="s">
        <v>180</v>
      </c>
      <c r="C111" s="4" t="s">
        <v>237</v>
      </c>
      <c r="D111" s="4" t="s">
        <v>67</v>
      </c>
      <c r="E111" s="4"/>
      <c r="F111" s="29">
        <f t="shared" si="18"/>
        <v>614900</v>
      </c>
      <c r="G111" s="29">
        <f t="shared" si="18"/>
        <v>614900</v>
      </c>
      <c r="H111" s="29">
        <f t="shared" si="18"/>
        <v>639500</v>
      </c>
      <c r="I111" s="29">
        <f t="shared" si="18"/>
        <v>639500</v>
      </c>
    </row>
    <row r="112" spans="1:9" ht="15.75">
      <c r="A112" s="3" t="s">
        <v>99</v>
      </c>
      <c r="B112" s="4" t="s">
        <v>180</v>
      </c>
      <c r="C112" s="4" t="s">
        <v>237</v>
      </c>
      <c r="D112" s="4" t="s">
        <v>67</v>
      </c>
      <c r="E112" s="4" t="s">
        <v>69</v>
      </c>
      <c r="F112" s="29">
        <f>'прил 6_1'!F455</f>
        <v>614900</v>
      </c>
      <c r="G112" s="29">
        <f>F112</f>
        <v>614900</v>
      </c>
      <c r="H112" s="29">
        <f>'прил 6_1'!H455</f>
        <v>639500</v>
      </c>
      <c r="I112" s="29">
        <f>H112</f>
        <v>639500</v>
      </c>
    </row>
    <row r="113" spans="1:9" ht="157.5">
      <c r="A113" s="27" t="s">
        <v>39</v>
      </c>
      <c r="B113" s="4" t="s">
        <v>417</v>
      </c>
      <c r="C113" s="4"/>
      <c r="D113" s="4"/>
      <c r="E113" s="4"/>
      <c r="F113" s="29">
        <f aca="true" t="shared" si="19" ref="F113:I115">F114</f>
        <v>3699678</v>
      </c>
      <c r="G113" s="29">
        <f t="shared" si="19"/>
        <v>3699678</v>
      </c>
      <c r="H113" s="29">
        <f t="shared" si="19"/>
        <v>3699678</v>
      </c>
      <c r="I113" s="29">
        <f t="shared" si="19"/>
        <v>3699678</v>
      </c>
    </row>
    <row r="114" spans="1:9" ht="126">
      <c r="A114" s="3" t="s">
        <v>108</v>
      </c>
      <c r="B114" s="4" t="s">
        <v>417</v>
      </c>
      <c r="C114" s="4" t="s">
        <v>236</v>
      </c>
      <c r="D114" s="4"/>
      <c r="E114" s="4"/>
      <c r="F114" s="29">
        <f t="shared" si="19"/>
        <v>3699678</v>
      </c>
      <c r="G114" s="29">
        <f t="shared" si="19"/>
        <v>3699678</v>
      </c>
      <c r="H114" s="29">
        <f t="shared" si="19"/>
        <v>3699678</v>
      </c>
      <c r="I114" s="29">
        <f t="shared" si="19"/>
        <v>3699678</v>
      </c>
    </row>
    <row r="115" spans="1:9" ht="15.75">
      <c r="A115" s="3" t="s">
        <v>73</v>
      </c>
      <c r="B115" s="4" t="s">
        <v>417</v>
      </c>
      <c r="C115" s="4" t="s">
        <v>236</v>
      </c>
      <c r="D115" s="4" t="s">
        <v>67</v>
      </c>
      <c r="E115" s="4"/>
      <c r="F115" s="29">
        <f t="shared" si="19"/>
        <v>3699678</v>
      </c>
      <c r="G115" s="29">
        <f t="shared" si="19"/>
        <v>3699678</v>
      </c>
      <c r="H115" s="29">
        <f t="shared" si="19"/>
        <v>3699678</v>
      </c>
      <c r="I115" s="29">
        <f t="shared" si="19"/>
        <v>3699678</v>
      </c>
    </row>
    <row r="116" spans="1:9" ht="15.75">
      <c r="A116" s="3" t="s">
        <v>99</v>
      </c>
      <c r="B116" s="4" t="s">
        <v>417</v>
      </c>
      <c r="C116" s="4" t="s">
        <v>236</v>
      </c>
      <c r="D116" s="4" t="s">
        <v>67</v>
      </c>
      <c r="E116" s="4" t="s">
        <v>69</v>
      </c>
      <c r="F116" s="29">
        <f>'прил 6_1'!F457</f>
        <v>3699678</v>
      </c>
      <c r="G116" s="29">
        <f>F116</f>
        <v>3699678</v>
      </c>
      <c r="H116" s="29">
        <f>'прил 6_1'!H457</f>
        <v>3699678</v>
      </c>
      <c r="I116" s="29">
        <f>H116</f>
        <v>3699678</v>
      </c>
    </row>
    <row r="117" spans="1:9" ht="47.25">
      <c r="A117" s="3" t="s">
        <v>111</v>
      </c>
      <c r="B117" s="4" t="s">
        <v>417</v>
      </c>
      <c r="C117" s="4" t="s">
        <v>237</v>
      </c>
      <c r="D117" s="4"/>
      <c r="E117" s="4"/>
      <c r="F117" s="29">
        <f aca="true" t="shared" si="20" ref="F117:I118">F118</f>
        <v>705322</v>
      </c>
      <c r="G117" s="29">
        <f t="shared" si="20"/>
        <v>705322</v>
      </c>
      <c r="H117" s="29">
        <f t="shared" si="20"/>
        <v>705322</v>
      </c>
      <c r="I117" s="29">
        <f t="shared" si="20"/>
        <v>705322</v>
      </c>
    </row>
    <row r="118" spans="1:9" ht="15.75">
      <c r="A118" s="3" t="s">
        <v>73</v>
      </c>
      <c r="B118" s="4" t="s">
        <v>417</v>
      </c>
      <c r="C118" s="4" t="s">
        <v>237</v>
      </c>
      <c r="D118" s="4" t="s">
        <v>67</v>
      </c>
      <c r="E118" s="4"/>
      <c r="F118" s="29">
        <f t="shared" si="20"/>
        <v>705322</v>
      </c>
      <c r="G118" s="29">
        <f t="shared" si="20"/>
        <v>705322</v>
      </c>
      <c r="H118" s="29">
        <f t="shared" si="20"/>
        <v>705322</v>
      </c>
      <c r="I118" s="29">
        <f t="shared" si="20"/>
        <v>705322</v>
      </c>
    </row>
    <row r="119" spans="1:9" ht="15.75">
      <c r="A119" s="3" t="s">
        <v>99</v>
      </c>
      <c r="B119" s="4" t="s">
        <v>417</v>
      </c>
      <c r="C119" s="4" t="s">
        <v>237</v>
      </c>
      <c r="D119" s="4" t="s">
        <v>67</v>
      </c>
      <c r="E119" s="4" t="s">
        <v>69</v>
      </c>
      <c r="F119" s="29">
        <f>'прил 6_1'!F458</f>
        <v>705322</v>
      </c>
      <c r="G119" s="29">
        <f>F119</f>
        <v>705322</v>
      </c>
      <c r="H119" s="29">
        <f>'прил 6_1'!H458</f>
        <v>705322</v>
      </c>
      <c r="I119" s="29">
        <f>H119</f>
        <v>705322</v>
      </c>
    </row>
    <row r="120" spans="1:9" ht="78.75">
      <c r="A120" s="3" t="s">
        <v>18</v>
      </c>
      <c r="B120" s="4" t="s">
        <v>19</v>
      </c>
      <c r="C120" s="4"/>
      <c r="D120" s="4"/>
      <c r="E120" s="4"/>
      <c r="F120" s="29">
        <f>F121</f>
        <v>24597885</v>
      </c>
      <c r="G120" s="29"/>
      <c r="H120" s="29">
        <f>H121</f>
        <v>25390023</v>
      </c>
      <c r="I120" s="29"/>
    </row>
    <row r="121" spans="1:9" ht="110.25">
      <c r="A121" s="3" t="s">
        <v>13</v>
      </c>
      <c r="B121" s="4" t="s">
        <v>20</v>
      </c>
      <c r="C121" s="4"/>
      <c r="D121" s="4"/>
      <c r="E121" s="4"/>
      <c r="F121" s="29">
        <f>F122</f>
        <v>24597885</v>
      </c>
      <c r="G121" s="29"/>
      <c r="H121" s="29">
        <f>H122</f>
        <v>25390023</v>
      </c>
      <c r="I121" s="29"/>
    </row>
    <row r="122" spans="1:9" ht="63">
      <c r="A122" s="3" t="s">
        <v>141</v>
      </c>
      <c r="B122" s="4" t="s">
        <v>20</v>
      </c>
      <c r="C122" s="4" t="s">
        <v>241</v>
      </c>
      <c r="D122" s="4"/>
      <c r="E122" s="4"/>
      <c r="F122" s="29">
        <f>F123</f>
        <v>24597885</v>
      </c>
      <c r="G122" s="29"/>
      <c r="H122" s="29">
        <f>H123</f>
        <v>25390023</v>
      </c>
      <c r="I122" s="29"/>
    </row>
    <row r="123" spans="1:9" ht="15.75">
      <c r="A123" s="3" t="s">
        <v>70</v>
      </c>
      <c r="B123" s="4" t="s">
        <v>20</v>
      </c>
      <c r="C123" s="4" t="s">
        <v>241</v>
      </c>
      <c r="D123" s="4" t="s">
        <v>62</v>
      </c>
      <c r="E123" s="4"/>
      <c r="F123" s="29">
        <f>F124</f>
        <v>24597885</v>
      </c>
      <c r="G123" s="29"/>
      <c r="H123" s="29">
        <f>H124</f>
        <v>25390023</v>
      </c>
      <c r="I123" s="29"/>
    </row>
    <row r="124" spans="1:9" ht="31.5">
      <c r="A124" s="3" t="s">
        <v>83</v>
      </c>
      <c r="B124" s="4" t="s">
        <v>20</v>
      </c>
      <c r="C124" s="4" t="s">
        <v>241</v>
      </c>
      <c r="D124" s="4" t="s">
        <v>62</v>
      </c>
      <c r="E124" s="4" t="s">
        <v>65</v>
      </c>
      <c r="F124" s="29">
        <f>'прил 6_1'!F332</f>
        <v>24597885</v>
      </c>
      <c r="G124" s="29"/>
      <c r="H124" s="29">
        <f>'прил 6_1'!H332</f>
        <v>25390023</v>
      </c>
      <c r="I124" s="29"/>
    </row>
    <row r="125" spans="1:9" ht="78.75">
      <c r="A125" s="3" t="s">
        <v>21</v>
      </c>
      <c r="B125" s="4" t="s">
        <v>22</v>
      </c>
      <c r="C125" s="4"/>
      <c r="D125" s="4"/>
      <c r="E125" s="4"/>
      <c r="F125" s="29">
        <f>F126</f>
        <v>29376503</v>
      </c>
      <c r="G125" s="33"/>
      <c r="H125" s="29">
        <f>H126</f>
        <v>30394371</v>
      </c>
      <c r="I125" s="33"/>
    </row>
    <row r="126" spans="1:9" ht="110.25">
      <c r="A126" s="3" t="s">
        <v>13</v>
      </c>
      <c r="B126" s="4" t="s">
        <v>23</v>
      </c>
      <c r="C126" s="4"/>
      <c r="D126" s="4"/>
      <c r="E126" s="4"/>
      <c r="F126" s="29">
        <f>F127</f>
        <v>29376503</v>
      </c>
      <c r="G126" s="29"/>
      <c r="H126" s="29">
        <f>H127</f>
        <v>30394371</v>
      </c>
      <c r="I126" s="29"/>
    </row>
    <row r="127" spans="1:9" ht="63">
      <c r="A127" s="3" t="s">
        <v>141</v>
      </c>
      <c r="B127" s="4" t="s">
        <v>23</v>
      </c>
      <c r="C127" s="4" t="s">
        <v>241</v>
      </c>
      <c r="D127" s="4"/>
      <c r="E127" s="4"/>
      <c r="F127" s="29">
        <f>F128</f>
        <v>29376503</v>
      </c>
      <c r="G127" s="29"/>
      <c r="H127" s="29">
        <f>H128</f>
        <v>30394371</v>
      </c>
      <c r="I127" s="29"/>
    </row>
    <row r="128" spans="1:9" ht="15.75">
      <c r="A128" s="3" t="s">
        <v>70</v>
      </c>
      <c r="B128" s="4" t="s">
        <v>23</v>
      </c>
      <c r="C128" s="4" t="s">
        <v>241</v>
      </c>
      <c r="D128" s="4" t="s">
        <v>62</v>
      </c>
      <c r="E128" s="4"/>
      <c r="F128" s="29">
        <f>F129</f>
        <v>29376503</v>
      </c>
      <c r="G128" s="29"/>
      <c r="H128" s="29">
        <f>H129</f>
        <v>30394371</v>
      </c>
      <c r="I128" s="29"/>
    </row>
    <row r="129" spans="1:9" ht="31.5">
      <c r="A129" s="3" t="s">
        <v>83</v>
      </c>
      <c r="B129" s="4" t="s">
        <v>23</v>
      </c>
      <c r="C129" s="4" t="s">
        <v>241</v>
      </c>
      <c r="D129" s="4" t="s">
        <v>62</v>
      </c>
      <c r="E129" s="4" t="s">
        <v>65</v>
      </c>
      <c r="F129" s="29">
        <f>'прил 6_1'!F335</f>
        <v>29376503</v>
      </c>
      <c r="G129" s="29"/>
      <c r="H129" s="29">
        <f>'прил 6_1'!H335</f>
        <v>30394371</v>
      </c>
      <c r="I129" s="29"/>
    </row>
    <row r="130" spans="1:9" ht="31.5">
      <c r="A130" s="3" t="s">
        <v>144</v>
      </c>
      <c r="B130" s="4" t="s">
        <v>146</v>
      </c>
      <c r="C130" s="4"/>
      <c r="D130" s="4"/>
      <c r="E130" s="4"/>
      <c r="F130" s="29">
        <f>F131+F135+F139+F143</f>
        <v>27746777</v>
      </c>
      <c r="G130" s="29">
        <f>G131+G135+G139+G143</f>
        <v>19537200</v>
      </c>
      <c r="H130" s="29">
        <f>H131+H135+H139+H143</f>
        <v>28038213</v>
      </c>
      <c r="I130" s="29">
        <f>I131+I135+I139+I143</f>
        <v>19680600</v>
      </c>
    </row>
    <row r="131" spans="1:9" ht="110.25">
      <c r="A131" s="3" t="s">
        <v>13</v>
      </c>
      <c r="B131" s="4" t="s">
        <v>24</v>
      </c>
      <c r="C131" s="4"/>
      <c r="D131" s="4"/>
      <c r="E131" s="4"/>
      <c r="F131" s="29">
        <f>F132</f>
        <v>8209577</v>
      </c>
      <c r="G131" s="29"/>
      <c r="H131" s="29">
        <f>H132</f>
        <v>8357613</v>
      </c>
      <c r="I131" s="29"/>
    </row>
    <row r="132" spans="1:9" ht="63">
      <c r="A132" s="3" t="s">
        <v>141</v>
      </c>
      <c r="B132" s="4" t="s">
        <v>24</v>
      </c>
      <c r="C132" s="4" t="s">
        <v>241</v>
      </c>
      <c r="D132" s="4"/>
      <c r="E132" s="4"/>
      <c r="F132" s="29">
        <f>F133</f>
        <v>8209577</v>
      </c>
      <c r="G132" s="29"/>
      <c r="H132" s="29">
        <f>H133</f>
        <v>8357613</v>
      </c>
      <c r="I132" s="29"/>
    </row>
    <row r="133" spans="1:9" ht="15.75">
      <c r="A133" s="3" t="s">
        <v>70</v>
      </c>
      <c r="B133" s="4" t="s">
        <v>24</v>
      </c>
      <c r="C133" s="4" t="s">
        <v>241</v>
      </c>
      <c r="D133" s="4" t="s">
        <v>62</v>
      </c>
      <c r="E133" s="4"/>
      <c r="F133" s="29">
        <f>F134</f>
        <v>8209577</v>
      </c>
      <c r="G133" s="29"/>
      <c r="H133" s="29">
        <f>H134</f>
        <v>8357613</v>
      </c>
      <c r="I133" s="29"/>
    </row>
    <row r="134" spans="1:9" ht="31.5">
      <c r="A134" s="3" t="s">
        <v>83</v>
      </c>
      <c r="B134" s="4" t="s">
        <v>24</v>
      </c>
      <c r="C134" s="4" t="s">
        <v>241</v>
      </c>
      <c r="D134" s="4" t="s">
        <v>62</v>
      </c>
      <c r="E134" s="4" t="s">
        <v>65</v>
      </c>
      <c r="F134" s="29">
        <f>'прил 6_1'!F338</f>
        <v>8209577</v>
      </c>
      <c r="G134" s="33"/>
      <c r="H134" s="29">
        <f>'прил 6_1'!H338</f>
        <v>8357613</v>
      </c>
      <c r="I134" s="33"/>
    </row>
    <row r="135" spans="1:9" ht="126">
      <c r="A135" s="3" t="s">
        <v>392</v>
      </c>
      <c r="B135" s="4" t="s">
        <v>145</v>
      </c>
      <c r="C135" s="4"/>
      <c r="D135" s="4"/>
      <c r="E135" s="4"/>
      <c r="F135" s="29">
        <f aca="true" t="shared" si="21" ref="F135:I137">F136</f>
        <v>917100</v>
      </c>
      <c r="G135" s="29">
        <f t="shared" si="21"/>
        <v>917100</v>
      </c>
      <c r="H135" s="29">
        <f t="shared" si="21"/>
        <v>914800</v>
      </c>
      <c r="I135" s="29">
        <f t="shared" si="21"/>
        <v>914800</v>
      </c>
    </row>
    <row r="136" spans="1:9" ht="63">
      <c r="A136" s="3" t="s">
        <v>141</v>
      </c>
      <c r="B136" s="4" t="s">
        <v>145</v>
      </c>
      <c r="C136" s="4" t="s">
        <v>241</v>
      </c>
      <c r="D136" s="4"/>
      <c r="E136" s="4"/>
      <c r="F136" s="29">
        <f t="shared" si="21"/>
        <v>917100</v>
      </c>
      <c r="G136" s="29">
        <f t="shared" si="21"/>
        <v>917100</v>
      </c>
      <c r="H136" s="29">
        <f t="shared" si="21"/>
        <v>914800</v>
      </c>
      <c r="I136" s="29">
        <f t="shared" si="21"/>
        <v>914800</v>
      </c>
    </row>
    <row r="137" spans="1:9" ht="15.75">
      <c r="A137" s="3" t="s">
        <v>70</v>
      </c>
      <c r="B137" s="4" t="s">
        <v>145</v>
      </c>
      <c r="C137" s="4" t="s">
        <v>241</v>
      </c>
      <c r="D137" s="4" t="s">
        <v>62</v>
      </c>
      <c r="E137" s="4"/>
      <c r="F137" s="29">
        <f t="shared" si="21"/>
        <v>917100</v>
      </c>
      <c r="G137" s="29">
        <f t="shared" si="21"/>
        <v>917100</v>
      </c>
      <c r="H137" s="29">
        <f t="shared" si="21"/>
        <v>914800</v>
      </c>
      <c r="I137" s="29">
        <f t="shared" si="21"/>
        <v>914800</v>
      </c>
    </row>
    <row r="138" spans="1:9" ht="31.5">
      <c r="A138" s="3" t="s">
        <v>83</v>
      </c>
      <c r="B138" s="4" t="s">
        <v>145</v>
      </c>
      <c r="C138" s="4" t="s">
        <v>241</v>
      </c>
      <c r="D138" s="4" t="s">
        <v>62</v>
      </c>
      <c r="E138" s="4" t="s">
        <v>65</v>
      </c>
      <c r="F138" s="29">
        <f>'прил 6_1'!F340</f>
        <v>917100</v>
      </c>
      <c r="G138" s="29">
        <f>F138</f>
        <v>917100</v>
      </c>
      <c r="H138" s="29">
        <f>'прил 6_1'!H340</f>
        <v>914800</v>
      </c>
      <c r="I138" s="29">
        <f>H138</f>
        <v>914800</v>
      </c>
    </row>
    <row r="139" spans="1:9" ht="94.5">
      <c r="A139" s="3" t="s">
        <v>44</v>
      </c>
      <c r="B139" s="4" t="s">
        <v>147</v>
      </c>
      <c r="C139" s="4"/>
      <c r="D139" s="4"/>
      <c r="E139" s="4"/>
      <c r="F139" s="29">
        <f aca="true" t="shared" si="22" ref="F139:I141">F140</f>
        <v>3214400</v>
      </c>
      <c r="G139" s="29">
        <f t="shared" si="22"/>
        <v>3214400</v>
      </c>
      <c r="H139" s="29">
        <f t="shared" si="22"/>
        <v>3214400</v>
      </c>
      <c r="I139" s="29">
        <f t="shared" si="22"/>
        <v>3214400</v>
      </c>
    </row>
    <row r="140" spans="1:9" ht="63">
      <c r="A140" s="3" t="s">
        <v>141</v>
      </c>
      <c r="B140" s="4" t="s">
        <v>147</v>
      </c>
      <c r="C140" s="4" t="s">
        <v>241</v>
      </c>
      <c r="D140" s="4"/>
      <c r="E140" s="4"/>
      <c r="F140" s="29">
        <f t="shared" si="22"/>
        <v>3214400</v>
      </c>
      <c r="G140" s="29">
        <f t="shared" si="22"/>
        <v>3214400</v>
      </c>
      <c r="H140" s="29">
        <f t="shared" si="22"/>
        <v>3214400</v>
      </c>
      <c r="I140" s="29">
        <f t="shared" si="22"/>
        <v>3214400</v>
      </c>
    </row>
    <row r="141" spans="1:9" ht="15.75">
      <c r="A141" s="3" t="s">
        <v>70</v>
      </c>
      <c r="B141" s="4" t="s">
        <v>147</v>
      </c>
      <c r="C141" s="4" t="s">
        <v>241</v>
      </c>
      <c r="D141" s="4" t="s">
        <v>62</v>
      </c>
      <c r="E141" s="4"/>
      <c r="F141" s="29">
        <f t="shared" si="22"/>
        <v>3214400</v>
      </c>
      <c r="G141" s="29">
        <f t="shared" si="22"/>
        <v>3214400</v>
      </c>
      <c r="H141" s="29">
        <f t="shared" si="22"/>
        <v>3214400</v>
      </c>
      <c r="I141" s="29">
        <f t="shared" si="22"/>
        <v>3214400</v>
      </c>
    </row>
    <row r="142" spans="1:9" ht="31.5">
      <c r="A142" s="3" t="s">
        <v>281</v>
      </c>
      <c r="B142" s="4" t="s">
        <v>147</v>
      </c>
      <c r="C142" s="4" t="s">
        <v>241</v>
      </c>
      <c r="D142" s="4" t="s">
        <v>62</v>
      </c>
      <c r="E142" s="4" t="s">
        <v>62</v>
      </c>
      <c r="F142" s="29">
        <f>'прил 6_1'!F300</f>
        <v>3214400</v>
      </c>
      <c r="G142" s="29">
        <f>F142</f>
        <v>3214400</v>
      </c>
      <c r="H142" s="29">
        <f>'прил 6_1'!H300</f>
        <v>3214400</v>
      </c>
      <c r="I142" s="29">
        <f>H142</f>
        <v>3214400</v>
      </c>
    </row>
    <row r="143" spans="1:9" ht="47.25">
      <c r="A143" s="3" t="s">
        <v>98</v>
      </c>
      <c r="B143" s="4" t="s">
        <v>171</v>
      </c>
      <c r="C143" s="4"/>
      <c r="D143" s="4"/>
      <c r="E143" s="4"/>
      <c r="F143" s="29">
        <f aca="true" t="shared" si="23" ref="F143:I145">F144</f>
        <v>15405700</v>
      </c>
      <c r="G143" s="29">
        <f t="shared" si="23"/>
        <v>15405700</v>
      </c>
      <c r="H143" s="29">
        <f t="shared" si="23"/>
        <v>15551400</v>
      </c>
      <c r="I143" s="29">
        <f t="shared" si="23"/>
        <v>15551400</v>
      </c>
    </row>
    <row r="144" spans="1:9" ht="63">
      <c r="A144" s="3" t="s">
        <v>141</v>
      </c>
      <c r="B144" s="4" t="s">
        <v>171</v>
      </c>
      <c r="C144" s="4" t="s">
        <v>241</v>
      </c>
      <c r="D144" s="4"/>
      <c r="E144" s="4"/>
      <c r="F144" s="29">
        <f t="shared" si="23"/>
        <v>15405700</v>
      </c>
      <c r="G144" s="29">
        <f t="shared" si="23"/>
        <v>15405700</v>
      </c>
      <c r="H144" s="29">
        <f t="shared" si="23"/>
        <v>15551400</v>
      </c>
      <c r="I144" s="29">
        <f t="shared" si="23"/>
        <v>15551400</v>
      </c>
    </row>
    <row r="145" spans="1:9" ht="15.75">
      <c r="A145" s="3" t="s">
        <v>70</v>
      </c>
      <c r="B145" s="4" t="s">
        <v>171</v>
      </c>
      <c r="C145" s="4" t="s">
        <v>241</v>
      </c>
      <c r="D145" s="4" t="s">
        <v>62</v>
      </c>
      <c r="E145" s="4"/>
      <c r="F145" s="29">
        <f t="shared" si="23"/>
        <v>15405700</v>
      </c>
      <c r="G145" s="29">
        <f t="shared" si="23"/>
        <v>15405700</v>
      </c>
      <c r="H145" s="29">
        <f t="shared" si="23"/>
        <v>15551400</v>
      </c>
      <c r="I145" s="29">
        <f t="shared" si="23"/>
        <v>15551400</v>
      </c>
    </row>
    <row r="146" spans="1:9" ht="31.5">
      <c r="A146" s="3" t="s">
        <v>83</v>
      </c>
      <c r="B146" s="4" t="s">
        <v>171</v>
      </c>
      <c r="C146" s="4" t="s">
        <v>241</v>
      </c>
      <c r="D146" s="4" t="s">
        <v>62</v>
      </c>
      <c r="E146" s="4" t="s">
        <v>65</v>
      </c>
      <c r="F146" s="29">
        <f>'прил 6_1'!F342</f>
        <v>15405700</v>
      </c>
      <c r="G146" s="29">
        <f>F146</f>
        <v>15405700</v>
      </c>
      <c r="H146" s="29">
        <f>'прил 6_1'!H342</f>
        <v>15551400</v>
      </c>
      <c r="I146" s="29">
        <f>H146</f>
        <v>15551400</v>
      </c>
    </row>
    <row r="147" spans="1:9" ht="63">
      <c r="A147" s="3" t="s">
        <v>25</v>
      </c>
      <c r="B147" s="4" t="s">
        <v>26</v>
      </c>
      <c r="C147" s="4"/>
      <c r="D147" s="4"/>
      <c r="E147" s="4"/>
      <c r="F147" s="29">
        <f>F148</f>
        <v>7409054</v>
      </c>
      <c r="G147" s="33"/>
      <c r="H147" s="29">
        <f>H148</f>
        <v>7260873</v>
      </c>
      <c r="I147" s="33"/>
    </row>
    <row r="148" spans="1:9" ht="31.5">
      <c r="A148" s="3" t="s">
        <v>137</v>
      </c>
      <c r="B148" s="4" t="s">
        <v>27</v>
      </c>
      <c r="C148" s="4"/>
      <c r="D148" s="4"/>
      <c r="E148" s="4"/>
      <c r="F148" s="29">
        <f>F149</f>
        <v>7409054</v>
      </c>
      <c r="G148" s="29"/>
      <c r="H148" s="29">
        <f>H149</f>
        <v>7260873</v>
      </c>
      <c r="I148" s="29"/>
    </row>
    <row r="149" spans="1:9" ht="63">
      <c r="A149" s="3" t="s">
        <v>141</v>
      </c>
      <c r="B149" s="4" t="s">
        <v>27</v>
      </c>
      <c r="C149" s="4" t="s">
        <v>241</v>
      </c>
      <c r="D149" s="4"/>
      <c r="E149" s="4"/>
      <c r="F149" s="29">
        <f>F150</f>
        <v>7409054</v>
      </c>
      <c r="G149" s="29"/>
      <c r="H149" s="29">
        <f>H150</f>
        <v>7260873</v>
      </c>
      <c r="I149" s="29"/>
    </row>
    <row r="150" spans="1:9" ht="15.75">
      <c r="A150" s="3" t="s">
        <v>70</v>
      </c>
      <c r="B150" s="4" t="s">
        <v>27</v>
      </c>
      <c r="C150" s="4" t="s">
        <v>241</v>
      </c>
      <c r="D150" s="4" t="s">
        <v>62</v>
      </c>
      <c r="E150" s="4"/>
      <c r="F150" s="29">
        <f>F151</f>
        <v>7409054</v>
      </c>
      <c r="G150" s="29"/>
      <c r="H150" s="29">
        <f>H151</f>
        <v>7260873</v>
      </c>
      <c r="I150" s="29"/>
    </row>
    <row r="151" spans="1:9" ht="31.5">
      <c r="A151" s="3" t="s">
        <v>281</v>
      </c>
      <c r="B151" s="4" t="s">
        <v>27</v>
      </c>
      <c r="C151" s="4" t="s">
        <v>241</v>
      </c>
      <c r="D151" s="4" t="s">
        <v>62</v>
      </c>
      <c r="E151" s="4" t="s">
        <v>62</v>
      </c>
      <c r="F151" s="29">
        <f>'прил 6_1'!F303</f>
        <v>7409054</v>
      </c>
      <c r="G151" s="29"/>
      <c r="H151" s="29">
        <f>'прил 6_1'!H303</f>
        <v>7260873</v>
      </c>
      <c r="I151" s="29"/>
    </row>
    <row r="152" spans="1:9" ht="63">
      <c r="A152" s="3" t="s">
        <v>275</v>
      </c>
      <c r="B152" s="4" t="s">
        <v>276</v>
      </c>
      <c r="C152" s="4"/>
      <c r="D152" s="4"/>
      <c r="E152" s="4"/>
      <c r="F152" s="29">
        <f>F161+F166+F153+F157</f>
        <v>160958985.71</v>
      </c>
      <c r="G152" s="29">
        <f>G161+G166+G153+G157</f>
        <v>48714400</v>
      </c>
      <c r="H152" s="29">
        <f>H161+H166+H153+H157</f>
        <v>4182309</v>
      </c>
      <c r="I152" s="29">
        <f>I161+I166+I153+I157</f>
        <v>0</v>
      </c>
    </row>
    <row r="153" spans="1:9" ht="47.25">
      <c r="A153" s="3" t="s">
        <v>34</v>
      </c>
      <c r="B153" s="4" t="s">
        <v>399</v>
      </c>
      <c r="C153" s="4"/>
      <c r="D153" s="4"/>
      <c r="E153" s="4"/>
      <c r="F153" s="29">
        <f>F154</f>
        <v>0</v>
      </c>
      <c r="G153" s="29"/>
      <c r="H153" s="29">
        <f>H154</f>
        <v>1000000</v>
      </c>
      <c r="I153" s="29"/>
    </row>
    <row r="154" spans="1:9" ht="63">
      <c r="A154" s="3" t="s">
        <v>141</v>
      </c>
      <c r="B154" s="4" t="s">
        <v>399</v>
      </c>
      <c r="C154" s="4" t="s">
        <v>241</v>
      </c>
      <c r="D154" s="4"/>
      <c r="E154" s="4"/>
      <c r="F154" s="29">
        <f>F155</f>
        <v>0</v>
      </c>
      <c r="G154" s="29"/>
      <c r="H154" s="29">
        <f>H155</f>
        <v>1000000</v>
      </c>
      <c r="I154" s="29"/>
    </row>
    <row r="155" spans="1:9" ht="15.75">
      <c r="A155" s="3" t="s">
        <v>70</v>
      </c>
      <c r="B155" s="4" t="s">
        <v>399</v>
      </c>
      <c r="C155" s="4" t="s">
        <v>241</v>
      </c>
      <c r="D155" s="4" t="s">
        <v>62</v>
      </c>
      <c r="E155" s="4"/>
      <c r="F155" s="29">
        <f>F156</f>
        <v>0</v>
      </c>
      <c r="G155" s="29"/>
      <c r="H155" s="29">
        <f>H156</f>
        <v>1000000</v>
      </c>
      <c r="I155" s="29"/>
    </row>
    <row r="156" spans="1:9" ht="31.5">
      <c r="A156" s="3" t="s">
        <v>83</v>
      </c>
      <c r="B156" s="4" t="s">
        <v>399</v>
      </c>
      <c r="C156" s="4" t="s">
        <v>241</v>
      </c>
      <c r="D156" s="4" t="s">
        <v>62</v>
      </c>
      <c r="E156" s="4" t="s">
        <v>65</v>
      </c>
      <c r="F156" s="29">
        <f>'прил 6_1'!F345</f>
        <v>0</v>
      </c>
      <c r="G156" s="29"/>
      <c r="H156" s="29">
        <f>'прил 6_1'!H345</f>
        <v>1000000</v>
      </c>
      <c r="I156" s="29"/>
    </row>
    <row r="157" spans="1:9" ht="31.5">
      <c r="A157" s="3" t="s">
        <v>137</v>
      </c>
      <c r="B157" s="4" t="s">
        <v>400</v>
      </c>
      <c r="C157" s="4"/>
      <c r="D157" s="4"/>
      <c r="E157" s="4"/>
      <c r="F157" s="29">
        <f>F158</f>
        <v>0</v>
      </c>
      <c r="G157" s="29"/>
      <c r="H157" s="29">
        <f>H158</f>
        <v>3182309</v>
      </c>
      <c r="I157" s="29"/>
    </row>
    <row r="158" spans="1:9" ht="63">
      <c r="A158" s="3" t="s">
        <v>141</v>
      </c>
      <c r="B158" s="4" t="s">
        <v>400</v>
      </c>
      <c r="C158" s="4" t="s">
        <v>241</v>
      </c>
      <c r="D158" s="4"/>
      <c r="E158" s="4"/>
      <c r="F158" s="29">
        <f>F159</f>
        <v>0</v>
      </c>
      <c r="G158" s="29"/>
      <c r="H158" s="29">
        <f>H159</f>
        <v>3182309</v>
      </c>
      <c r="I158" s="29"/>
    </row>
    <row r="159" spans="1:9" ht="15.75">
      <c r="A159" s="3" t="s">
        <v>70</v>
      </c>
      <c r="B159" s="4" t="s">
        <v>400</v>
      </c>
      <c r="C159" s="4" t="s">
        <v>241</v>
      </c>
      <c r="D159" s="4" t="s">
        <v>62</v>
      </c>
      <c r="E159" s="4"/>
      <c r="F159" s="29">
        <f>F160</f>
        <v>0</v>
      </c>
      <c r="G159" s="29"/>
      <c r="H159" s="29">
        <f>H160</f>
        <v>3182309</v>
      </c>
      <c r="I159" s="29"/>
    </row>
    <row r="160" spans="1:9" ht="31.5">
      <c r="A160" s="3" t="s">
        <v>83</v>
      </c>
      <c r="B160" s="4" t="s">
        <v>400</v>
      </c>
      <c r="C160" s="4" t="s">
        <v>241</v>
      </c>
      <c r="D160" s="4" t="s">
        <v>62</v>
      </c>
      <c r="E160" s="4" t="s">
        <v>65</v>
      </c>
      <c r="F160" s="29">
        <f>'прил 6_1'!F347</f>
        <v>0</v>
      </c>
      <c r="G160" s="29"/>
      <c r="H160" s="29">
        <f>'прил 6_1'!H347</f>
        <v>3182309</v>
      </c>
      <c r="I160" s="29"/>
    </row>
    <row r="161" spans="1:9" ht="63">
      <c r="A161" s="3" t="s">
        <v>28</v>
      </c>
      <c r="B161" s="4" t="s">
        <v>29</v>
      </c>
      <c r="C161" s="4"/>
      <c r="D161" s="4"/>
      <c r="E161" s="4"/>
      <c r="F161" s="29">
        <f>F162</f>
        <v>112244585.71000001</v>
      </c>
      <c r="G161" s="29"/>
      <c r="H161" s="29">
        <f>H162</f>
        <v>0</v>
      </c>
      <c r="I161" s="29"/>
    </row>
    <row r="162" spans="1:9" ht="63">
      <c r="A162" s="3" t="s">
        <v>268</v>
      </c>
      <c r="B162" s="4" t="s">
        <v>29</v>
      </c>
      <c r="C162" s="4" t="s">
        <v>100</v>
      </c>
      <c r="D162" s="4"/>
      <c r="E162" s="4"/>
      <c r="F162" s="29">
        <f>F163</f>
        <v>112244585.71000001</v>
      </c>
      <c r="G162" s="29"/>
      <c r="H162" s="29">
        <f>H163</f>
        <v>0</v>
      </c>
      <c r="I162" s="29"/>
    </row>
    <row r="163" spans="1:9" ht="15.75">
      <c r="A163" s="3" t="s">
        <v>70</v>
      </c>
      <c r="B163" s="4" t="s">
        <v>29</v>
      </c>
      <c r="C163" s="4" t="s">
        <v>100</v>
      </c>
      <c r="D163" s="4" t="s">
        <v>62</v>
      </c>
      <c r="E163" s="4"/>
      <c r="F163" s="29">
        <f>F164+F165</f>
        <v>112244585.71000001</v>
      </c>
      <c r="G163" s="29"/>
      <c r="H163" s="29">
        <f>H164+H165</f>
        <v>0</v>
      </c>
      <c r="I163" s="29"/>
    </row>
    <row r="164" spans="1:9" ht="15.75">
      <c r="A164" s="3" t="s">
        <v>71</v>
      </c>
      <c r="B164" s="4" t="s">
        <v>29</v>
      </c>
      <c r="C164" s="4" t="s">
        <v>100</v>
      </c>
      <c r="D164" s="4" t="s">
        <v>62</v>
      </c>
      <c r="E164" s="4" t="s">
        <v>59</v>
      </c>
      <c r="F164" s="29">
        <f>'прил 6_1'!F264</f>
        <v>112244585.71000001</v>
      </c>
      <c r="G164" s="29"/>
      <c r="H164" s="29">
        <f>'прил 6_1'!H264</f>
        <v>0</v>
      </c>
      <c r="I164" s="29"/>
    </row>
    <row r="165" spans="1:9" s="66" customFormat="1" ht="15.75">
      <c r="A165" s="67" t="s">
        <v>72</v>
      </c>
      <c r="B165" s="68" t="s">
        <v>29</v>
      </c>
      <c r="C165" s="68" t="s">
        <v>100</v>
      </c>
      <c r="D165" s="68" t="s">
        <v>62</v>
      </c>
      <c r="E165" s="68" t="s">
        <v>64</v>
      </c>
      <c r="F165" s="69">
        <f>'прил 6_1'!F280</f>
        <v>0</v>
      </c>
      <c r="G165" s="69"/>
      <c r="H165" s="69">
        <f>'прил 6_1'!H280</f>
        <v>0</v>
      </c>
      <c r="I165" s="69"/>
    </row>
    <row r="166" spans="1:9" ht="78.75">
      <c r="A166" s="3" t="s">
        <v>277</v>
      </c>
      <c r="B166" s="4" t="s">
        <v>278</v>
      </c>
      <c r="C166" s="4"/>
      <c r="D166" s="4"/>
      <c r="E166" s="4"/>
      <c r="F166" s="29">
        <f aca="true" t="shared" si="24" ref="F166:I168">F167</f>
        <v>48714400</v>
      </c>
      <c r="G166" s="29">
        <f t="shared" si="24"/>
        <v>48714400</v>
      </c>
      <c r="H166" s="29">
        <f t="shared" si="24"/>
        <v>0</v>
      </c>
      <c r="I166" s="29">
        <f t="shared" si="24"/>
        <v>0</v>
      </c>
    </row>
    <row r="167" spans="1:9" ht="63">
      <c r="A167" s="3" t="s">
        <v>268</v>
      </c>
      <c r="B167" s="4" t="s">
        <v>278</v>
      </c>
      <c r="C167" s="4" t="s">
        <v>100</v>
      </c>
      <c r="D167" s="4"/>
      <c r="E167" s="4"/>
      <c r="F167" s="29">
        <f t="shared" si="24"/>
        <v>48714400</v>
      </c>
      <c r="G167" s="29">
        <f t="shared" si="24"/>
        <v>48714400</v>
      </c>
      <c r="H167" s="29">
        <f t="shared" si="24"/>
        <v>0</v>
      </c>
      <c r="I167" s="29">
        <f t="shared" si="24"/>
        <v>0</v>
      </c>
    </row>
    <row r="168" spans="1:9" ht="15.75">
      <c r="A168" s="3" t="s">
        <v>70</v>
      </c>
      <c r="B168" s="4" t="s">
        <v>278</v>
      </c>
      <c r="C168" s="4" t="s">
        <v>100</v>
      </c>
      <c r="D168" s="4" t="s">
        <v>62</v>
      </c>
      <c r="E168" s="4"/>
      <c r="F168" s="29">
        <f t="shared" si="24"/>
        <v>48714400</v>
      </c>
      <c r="G168" s="29">
        <f t="shared" si="24"/>
        <v>48714400</v>
      </c>
      <c r="H168" s="29">
        <f t="shared" si="24"/>
        <v>0</v>
      </c>
      <c r="I168" s="29">
        <f t="shared" si="24"/>
        <v>0</v>
      </c>
    </row>
    <row r="169" spans="1:9" ht="15.75">
      <c r="A169" s="3" t="s">
        <v>71</v>
      </c>
      <c r="B169" s="4" t="s">
        <v>278</v>
      </c>
      <c r="C169" s="4" t="s">
        <v>100</v>
      </c>
      <c r="D169" s="4" t="s">
        <v>62</v>
      </c>
      <c r="E169" s="4" t="s">
        <v>59</v>
      </c>
      <c r="F169" s="29">
        <f>'прил 6_1'!F266</f>
        <v>48714400</v>
      </c>
      <c r="G169" s="29">
        <f>F169</f>
        <v>48714400</v>
      </c>
      <c r="H169" s="29">
        <f>'прил 6_1'!H266</f>
        <v>0</v>
      </c>
      <c r="I169" s="29">
        <f>H169</f>
        <v>0</v>
      </c>
    </row>
    <row r="170" spans="1:9" ht="78.75">
      <c r="A170" s="13" t="s">
        <v>135</v>
      </c>
      <c r="B170" s="5" t="s">
        <v>136</v>
      </c>
      <c r="C170" s="5"/>
      <c r="D170" s="5"/>
      <c r="E170" s="5"/>
      <c r="F170" s="28">
        <f>F171+F177+F184</f>
        <v>1550824</v>
      </c>
      <c r="G170" s="28"/>
      <c r="H170" s="28">
        <f>H171+H177+H184</f>
        <v>6582756</v>
      </c>
      <c r="I170" s="28"/>
    </row>
    <row r="171" spans="1:9" ht="47.25">
      <c r="A171" s="3" t="s">
        <v>34</v>
      </c>
      <c r="B171" s="4" t="s">
        <v>332</v>
      </c>
      <c r="C171" s="2"/>
      <c r="D171" s="2"/>
      <c r="E171" s="2"/>
      <c r="F171" s="29">
        <f>F172</f>
        <v>870000</v>
      </c>
      <c r="G171" s="33"/>
      <c r="H171" s="29">
        <f>H172</f>
        <v>4600000</v>
      </c>
      <c r="I171" s="33"/>
    </row>
    <row r="172" spans="1:9" ht="63">
      <c r="A172" s="3" t="s">
        <v>141</v>
      </c>
      <c r="B172" s="4" t="s">
        <v>332</v>
      </c>
      <c r="C172" s="4" t="s">
        <v>241</v>
      </c>
      <c r="D172" s="4"/>
      <c r="E172" s="4"/>
      <c r="F172" s="29">
        <f>F173+F175</f>
        <v>870000</v>
      </c>
      <c r="G172" s="29"/>
      <c r="H172" s="29">
        <f>H173+H175</f>
        <v>4600000</v>
      </c>
      <c r="I172" s="29"/>
    </row>
    <row r="173" spans="1:9" ht="15.75">
      <c r="A173" s="3" t="s">
        <v>70</v>
      </c>
      <c r="B173" s="4" t="s">
        <v>332</v>
      </c>
      <c r="C173" s="4" t="s">
        <v>241</v>
      </c>
      <c r="D173" s="4" t="s">
        <v>62</v>
      </c>
      <c r="E173" s="4"/>
      <c r="F173" s="29">
        <f>F174</f>
        <v>60000</v>
      </c>
      <c r="G173" s="29"/>
      <c r="H173" s="29">
        <f>H174</f>
        <v>2550000</v>
      </c>
      <c r="I173" s="29"/>
    </row>
    <row r="174" spans="1:9" ht="15.75">
      <c r="A174" s="3" t="s">
        <v>72</v>
      </c>
      <c r="B174" s="4" t="s">
        <v>332</v>
      </c>
      <c r="C174" s="4" t="s">
        <v>241</v>
      </c>
      <c r="D174" s="4" t="s">
        <v>62</v>
      </c>
      <c r="E174" s="4" t="s">
        <v>64</v>
      </c>
      <c r="F174" s="29">
        <f>'прил 6_1'!F283</f>
        <v>60000</v>
      </c>
      <c r="G174" s="29"/>
      <c r="H174" s="29">
        <f>'прил 6_1'!H283</f>
        <v>2550000</v>
      </c>
      <c r="I174" s="29"/>
    </row>
    <row r="175" spans="1:9" ht="15.75">
      <c r="A175" s="3" t="s">
        <v>238</v>
      </c>
      <c r="B175" s="4" t="s">
        <v>332</v>
      </c>
      <c r="C175" s="4" t="s">
        <v>241</v>
      </c>
      <c r="D175" s="4" t="s">
        <v>63</v>
      </c>
      <c r="E175" s="4"/>
      <c r="F175" s="29">
        <f>F176</f>
        <v>810000</v>
      </c>
      <c r="G175" s="29"/>
      <c r="H175" s="29">
        <f>H176</f>
        <v>2050000</v>
      </c>
      <c r="I175" s="29"/>
    </row>
    <row r="176" spans="1:9" ht="15.75">
      <c r="A176" s="3" t="s">
        <v>84</v>
      </c>
      <c r="B176" s="4" t="s">
        <v>332</v>
      </c>
      <c r="C176" s="4" t="s">
        <v>241</v>
      </c>
      <c r="D176" s="4" t="s">
        <v>63</v>
      </c>
      <c r="E176" s="4" t="s">
        <v>59</v>
      </c>
      <c r="F176" s="29">
        <f>'прил 6_1'!F365</f>
        <v>810000</v>
      </c>
      <c r="G176" s="29"/>
      <c r="H176" s="29">
        <f>'прил 6_1'!H365</f>
        <v>2050000</v>
      </c>
      <c r="I176" s="29"/>
    </row>
    <row r="177" spans="1:9" ht="31.5">
      <c r="A177" s="3" t="s">
        <v>137</v>
      </c>
      <c r="B177" s="4" t="s">
        <v>138</v>
      </c>
      <c r="C177" s="4"/>
      <c r="D177" s="4"/>
      <c r="E177" s="4"/>
      <c r="F177" s="29">
        <f>F178+F181</f>
        <v>580824</v>
      </c>
      <c r="G177" s="29"/>
      <c r="H177" s="29">
        <f>H178+H181</f>
        <v>1882756</v>
      </c>
      <c r="I177" s="29"/>
    </row>
    <row r="178" spans="1:9" ht="31.5">
      <c r="A178" s="3" t="s">
        <v>45</v>
      </c>
      <c r="B178" s="4" t="s">
        <v>138</v>
      </c>
      <c r="C178" s="4" t="s">
        <v>46</v>
      </c>
      <c r="D178" s="4"/>
      <c r="E178" s="4"/>
      <c r="F178" s="29">
        <f>F179</f>
        <v>580824</v>
      </c>
      <c r="G178" s="29"/>
      <c r="H178" s="29">
        <f>H179</f>
        <v>1182756</v>
      </c>
      <c r="I178" s="29"/>
    </row>
    <row r="179" spans="1:9" ht="15.75">
      <c r="A179" s="3" t="s">
        <v>78</v>
      </c>
      <c r="B179" s="4" t="s">
        <v>138</v>
      </c>
      <c r="C179" s="4" t="s">
        <v>46</v>
      </c>
      <c r="D179" s="4" t="s">
        <v>59</v>
      </c>
      <c r="E179" s="4"/>
      <c r="F179" s="29">
        <f>F180</f>
        <v>580824</v>
      </c>
      <c r="G179" s="29"/>
      <c r="H179" s="29">
        <f>H180</f>
        <v>1182756</v>
      </c>
      <c r="I179" s="29"/>
    </row>
    <row r="180" spans="1:9" ht="31.5">
      <c r="A180" s="3" t="s">
        <v>88</v>
      </c>
      <c r="B180" s="4" t="s">
        <v>138</v>
      </c>
      <c r="C180" s="4" t="s">
        <v>46</v>
      </c>
      <c r="D180" s="4" t="s">
        <v>59</v>
      </c>
      <c r="E180" s="4" t="s">
        <v>234</v>
      </c>
      <c r="F180" s="29">
        <f>'прил 6_1'!F73</f>
        <v>580824</v>
      </c>
      <c r="G180" s="29"/>
      <c r="H180" s="29">
        <f>'прил 6_1'!H73</f>
        <v>1182756</v>
      </c>
      <c r="I180" s="29"/>
    </row>
    <row r="181" spans="1:9" ht="63">
      <c r="A181" s="3" t="s">
        <v>141</v>
      </c>
      <c r="B181" s="4" t="s">
        <v>138</v>
      </c>
      <c r="C181" s="4" t="s">
        <v>241</v>
      </c>
      <c r="D181" s="4"/>
      <c r="E181" s="4"/>
      <c r="F181" s="29">
        <f>F182</f>
        <v>0</v>
      </c>
      <c r="G181" s="29"/>
      <c r="H181" s="29">
        <f>H182</f>
        <v>700000</v>
      </c>
      <c r="I181" s="29"/>
    </row>
    <row r="182" spans="1:9" ht="15.75">
      <c r="A182" s="3" t="s">
        <v>238</v>
      </c>
      <c r="B182" s="4" t="s">
        <v>138</v>
      </c>
      <c r="C182" s="4" t="s">
        <v>241</v>
      </c>
      <c r="D182" s="4" t="s">
        <v>63</v>
      </c>
      <c r="E182" s="4"/>
      <c r="F182" s="29">
        <f>F183</f>
        <v>0</v>
      </c>
      <c r="G182" s="29"/>
      <c r="H182" s="29">
        <f>H183</f>
        <v>700000</v>
      </c>
      <c r="I182" s="29"/>
    </row>
    <row r="183" spans="1:9" ht="15.75">
      <c r="A183" s="3" t="s">
        <v>84</v>
      </c>
      <c r="B183" s="4" t="s">
        <v>138</v>
      </c>
      <c r="C183" s="4" t="s">
        <v>241</v>
      </c>
      <c r="D183" s="4" t="s">
        <v>63</v>
      </c>
      <c r="E183" s="4" t="s">
        <v>59</v>
      </c>
      <c r="F183" s="29">
        <f>'прил 6_1'!F367</f>
        <v>0</v>
      </c>
      <c r="G183" s="29"/>
      <c r="H183" s="29">
        <f>'прил 6_1'!H367</f>
        <v>700000</v>
      </c>
      <c r="I183" s="29"/>
    </row>
    <row r="184" spans="1:9" ht="47.25">
      <c r="A184" s="3" t="s">
        <v>139</v>
      </c>
      <c r="B184" s="4" t="s">
        <v>140</v>
      </c>
      <c r="C184" s="4"/>
      <c r="D184" s="4"/>
      <c r="E184" s="4"/>
      <c r="F184" s="29">
        <f>F185</f>
        <v>100000</v>
      </c>
      <c r="G184" s="29"/>
      <c r="H184" s="29">
        <f>H185</f>
        <v>100000</v>
      </c>
      <c r="I184" s="29"/>
    </row>
    <row r="185" spans="1:9" ht="63">
      <c r="A185" s="57" t="s">
        <v>141</v>
      </c>
      <c r="B185" s="4" t="s">
        <v>140</v>
      </c>
      <c r="C185" s="4" t="s">
        <v>241</v>
      </c>
      <c r="D185" s="4"/>
      <c r="E185" s="4"/>
      <c r="F185" s="29">
        <f>F186</f>
        <v>100000</v>
      </c>
      <c r="G185" s="29"/>
      <c r="H185" s="29">
        <f>H186</f>
        <v>100000</v>
      </c>
      <c r="I185" s="29"/>
    </row>
    <row r="186" spans="1:9" ht="15.75">
      <c r="A186" s="3" t="s">
        <v>78</v>
      </c>
      <c r="B186" s="4" t="s">
        <v>140</v>
      </c>
      <c r="C186" s="4" t="s">
        <v>241</v>
      </c>
      <c r="D186" s="4" t="s">
        <v>59</v>
      </c>
      <c r="E186" s="4"/>
      <c r="F186" s="29">
        <f>F187</f>
        <v>100000</v>
      </c>
      <c r="G186" s="29"/>
      <c r="H186" s="29">
        <f>H187</f>
        <v>100000</v>
      </c>
      <c r="I186" s="29"/>
    </row>
    <row r="187" spans="1:9" ht="31.5">
      <c r="A187" s="6" t="s">
        <v>88</v>
      </c>
      <c r="B187" s="7" t="s">
        <v>140</v>
      </c>
      <c r="C187" s="7" t="s">
        <v>241</v>
      </c>
      <c r="D187" s="7" t="s">
        <v>59</v>
      </c>
      <c r="E187" s="7" t="s">
        <v>234</v>
      </c>
      <c r="F187" s="31">
        <f>'прил 6_1'!F75</f>
        <v>100000</v>
      </c>
      <c r="G187" s="31"/>
      <c r="H187" s="31">
        <f>'прил 6_1'!H75</f>
        <v>100000</v>
      </c>
      <c r="I187" s="31"/>
    </row>
    <row r="188" spans="1:9" ht="94.5">
      <c r="A188" s="50" t="s">
        <v>155</v>
      </c>
      <c r="B188" s="2" t="s">
        <v>156</v>
      </c>
      <c r="C188" s="2"/>
      <c r="D188" s="2"/>
      <c r="E188" s="2"/>
      <c r="F188" s="33">
        <f>F189+F198+F207+F212</f>
        <v>18178200</v>
      </c>
      <c r="G188" s="33">
        <f>G189+G198+G207+G212</f>
        <v>74500</v>
      </c>
      <c r="H188" s="33">
        <f>H189+H198+H207+H212</f>
        <v>18532049</v>
      </c>
      <c r="I188" s="33">
        <f>I189+I198+I207+I212</f>
        <v>74500</v>
      </c>
    </row>
    <row r="189" spans="1:9" ht="31.5">
      <c r="A189" s="27" t="s">
        <v>157</v>
      </c>
      <c r="B189" s="4" t="s">
        <v>158</v>
      </c>
      <c r="C189" s="4"/>
      <c r="D189" s="4"/>
      <c r="E189" s="4"/>
      <c r="F189" s="29">
        <f>F190+F194</f>
        <v>1653500</v>
      </c>
      <c r="G189" s="29">
        <f>G190+G194</f>
        <v>74500</v>
      </c>
      <c r="H189" s="29">
        <f>H190+H194</f>
        <v>1653500</v>
      </c>
      <c r="I189" s="29">
        <f>I190+I194</f>
        <v>74500</v>
      </c>
    </row>
    <row r="190" spans="1:9" ht="31.5">
      <c r="A190" s="27" t="s">
        <v>137</v>
      </c>
      <c r="B190" s="4" t="s">
        <v>370</v>
      </c>
      <c r="C190" s="4"/>
      <c r="D190" s="4"/>
      <c r="E190" s="4"/>
      <c r="F190" s="29">
        <f>F191</f>
        <v>1579000</v>
      </c>
      <c r="G190" s="29"/>
      <c r="H190" s="29">
        <f>H191</f>
        <v>1579000</v>
      </c>
      <c r="I190" s="29"/>
    </row>
    <row r="191" spans="1:9" ht="47.25">
      <c r="A191" s="3" t="s">
        <v>111</v>
      </c>
      <c r="B191" s="4" t="s">
        <v>370</v>
      </c>
      <c r="C191" s="4" t="s">
        <v>237</v>
      </c>
      <c r="D191" s="4"/>
      <c r="E191" s="4"/>
      <c r="F191" s="29">
        <f>F192</f>
        <v>1579000</v>
      </c>
      <c r="G191" s="29"/>
      <c r="H191" s="29">
        <f>H192</f>
        <v>1579000</v>
      </c>
      <c r="I191" s="29"/>
    </row>
    <row r="192" spans="1:9" ht="15.75">
      <c r="A192" s="27" t="s">
        <v>388</v>
      </c>
      <c r="B192" s="4" t="s">
        <v>370</v>
      </c>
      <c r="C192" s="4" t="s">
        <v>237</v>
      </c>
      <c r="D192" s="4" t="s">
        <v>391</v>
      </c>
      <c r="E192" s="4"/>
      <c r="F192" s="29">
        <f>F193</f>
        <v>1579000</v>
      </c>
      <c r="G192" s="29"/>
      <c r="H192" s="29">
        <f>H193</f>
        <v>1579000</v>
      </c>
      <c r="I192" s="29"/>
    </row>
    <row r="193" spans="1:9" ht="15.75">
      <c r="A193" s="27" t="s">
        <v>225</v>
      </c>
      <c r="B193" s="4" t="s">
        <v>370</v>
      </c>
      <c r="C193" s="4" t="s">
        <v>237</v>
      </c>
      <c r="D193" s="4" t="s">
        <v>391</v>
      </c>
      <c r="E193" s="4" t="s">
        <v>59</v>
      </c>
      <c r="F193" s="29">
        <f>'прил 6_1'!F476</f>
        <v>1579000</v>
      </c>
      <c r="G193" s="29"/>
      <c r="H193" s="29">
        <f>'прил 6_1'!H476</f>
        <v>1579000</v>
      </c>
      <c r="I193" s="29"/>
    </row>
    <row r="194" spans="1:9" ht="157.5">
      <c r="A194" s="27" t="s">
        <v>159</v>
      </c>
      <c r="B194" s="4" t="s">
        <v>160</v>
      </c>
      <c r="C194" s="4"/>
      <c r="D194" s="4"/>
      <c r="E194" s="4"/>
      <c r="F194" s="29">
        <f aca="true" t="shared" si="25" ref="F194:I196">F195</f>
        <v>74500</v>
      </c>
      <c r="G194" s="29">
        <f t="shared" si="25"/>
        <v>74500</v>
      </c>
      <c r="H194" s="29">
        <f t="shared" si="25"/>
        <v>74500</v>
      </c>
      <c r="I194" s="29">
        <f t="shared" si="25"/>
        <v>74500</v>
      </c>
    </row>
    <row r="195" spans="1:9" ht="126">
      <c r="A195" s="3" t="s">
        <v>108</v>
      </c>
      <c r="B195" s="4" t="s">
        <v>160</v>
      </c>
      <c r="C195" s="4" t="s">
        <v>236</v>
      </c>
      <c r="D195" s="4"/>
      <c r="E195" s="4"/>
      <c r="F195" s="29">
        <f t="shared" si="25"/>
        <v>74500</v>
      </c>
      <c r="G195" s="29">
        <f t="shared" si="25"/>
        <v>74500</v>
      </c>
      <c r="H195" s="29">
        <f t="shared" si="25"/>
        <v>74500</v>
      </c>
      <c r="I195" s="29">
        <f t="shared" si="25"/>
        <v>74500</v>
      </c>
    </row>
    <row r="196" spans="1:9" ht="15.75">
      <c r="A196" s="27" t="s">
        <v>388</v>
      </c>
      <c r="B196" s="4" t="s">
        <v>160</v>
      </c>
      <c r="C196" s="4" t="s">
        <v>236</v>
      </c>
      <c r="D196" s="4" t="s">
        <v>391</v>
      </c>
      <c r="E196" s="4"/>
      <c r="F196" s="29">
        <f t="shared" si="25"/>
        <v>74500</v>
      </c>
      <c r="G196" s="29">
        <f t="shared" si="25"/>
        <v>74500</v>
      </c>
      <c r="H196" s="29">
        <f t="shared" si="25"/>
        <v>74500</v>
      </c>
      <c r="I196" s="29">
        <f t="shared" si="25"/>
        <v>74500</v>
      </c>
    </row>
    <row r="197" spans="1:9" ht="31.5">
      <c r="A197" s="3" t="s">
        <v>154</v>
      </c>
      <c r="B197" s="4" t="s">
        <v>160</v>
      </c>
      <c r="C197" s="4" t="s">
        <v>236</v>
      </c>
      <c r="D197" s="4" t="s">
        <v>391</v>
      </c>
      <c r="E197" s="4" t="s">
        <v>61</v>
      </c>
      <c r="F197" s="29">
        <f>'прил 6_1'!F478</f>
        <v>74500</v>
      </c>
      <c r="G197" s="29">
        <f>F197</f>
        <v>74500</v>
      </c>
      <c r="H197" s="29">
        <f>'прил 6_1'!H478</f>
        <v>74500</v>
      </c>
      <c r="I197" s="29">
        <f>H197</f>
        <v>74500</v>
      </c>
    </row>
    <row r="198" spans="1:9" ht="31.5">
      <c r="A198" s="3" t="s">
        <v>371</v>
      </c>
      <c r="B198" s="4" t="s">
        <v>372</v>
      </c>
      <c r="C198" s="4"/>
      <c r="D198" s="4"/>
      <c r="E198" s="4"/>
      <c r="F198" s="29">
        <f>F199+F203</f>
        <v>922000</v>
      </c>
      <c r="G198" s="29"/>
      <c r="H198" s="29">
        <f>H199+H203</f>
        <v>922000</v>
      </c>
      <c r="I198" s="29"/>
    </row>
    <row r="199" spans="1:9" ht="47.25">
      <c r="A199" s="3" t="s">
        <v>373</v>
      </c>
      <c r="B199" s="4" t="s">
        <v>374</v>
      </c>
      <c r="C199" s="4"/>
      <c r="D199" s="4"/>
      <c r="E199" s="4"/>
      <c r="F199" s="29">
        <f>F200</f>
        <v>300000</v>
      </c>
      <c r="G199" s="29"/>
      <c r="H199" s="29">
        <f>H200</f>
        <v>300000</v>
      </c>
      <c r="I199" s="29"/>
    </row>
    <row r="200" spans="1:9" ht="47.25">
      <c r="A200" s="3" t="s">
        <v>111</v>
      </c>
      <c r="B200" s="4" t="s">
        <v>374</v>
      </c>
      <c r="C200" s="4" t="s">
        <v>237</v>
      </c>
      <c r="D200" s="4"/>
      <c r="E200" s="4"/>
      <c r="F200" s="29">
        <f>F201</f>
        <v>300000</v>
      </c>
      <c r="G200" s="29"/>
      <c r="H200" s="29">
        <f>H201</f>
        <v>300000</v>
      </c>
      <c r="I200" s="29"/>
    </row>
    <row r="201" spans="1:9" ht="15.75">
      <c r="A201" s="3" t="s">
        <v>70</v>
      </c>
      <c r="B201" s="4" t="s">
        <v>374</v>
      </c>
      <c r="C201" s="4" t="s">
        <v>237</v>
      </c>
      <c r="D201" s="4" t="s">
        <v>62</v>
      </c>
      <c r="E201" s="4"/>
      <c r="F201" s="29">
        <f>F202</f>
        <v>300000</v>
      </c>
      <c r="G201" s="29"/>
      <c r="H201" s="29">
        <f>H202</f>
        <v>300000</v>
      </c>
      <c r="I201" s="29"/>
    </row>
    <row r="202" spans="1:9" ht="31.5">
      <c r="A202" s="3" t="s">
        <v>281</v>
      </c>
      <c r="B202" s="4" t="s">
        <v>374</v>
      </c>
      <c r="C202" s="4" t="s">
        <v>237</v>
      </c>
      <c r="D202" s="4" t="s">
        <v>62</v>
      </c>
      <c r="E202" s="4" t="s">
        <v>62</v>
      </c>
      <c r="F202" s="29">
        <f>'прил 6_1'!F307</f>
        <v>300000</v>
      </c>
      <c r="G202" s="29"/>
      <c r="H202" s="29">
        <f>'прил 6_1'!H307</f>
        <v>300000</v>
      </c>
      <c r="I202" s="29"/>
    </row>
    <row r="203" spans="1:9" ht="31.5">
      <c r="A203" s="3" t="s">
        <v>137</v>
      </c>
      <c r="B203" s="4" t="s">
        <v>375</v>
      </c>
      <c r="C203" s="4"/>
      <c r="D203" s="4"/>
      <c r="E203" s="4"/>
      <c r="F203" s="29">
        <f>F204</f>
        <v>622000</v>
      </c>
      <c r="G203" s="29"/>
      <c r="H203" s="29">
        <f>H204</f>
        <v>622000</v>
      </c>
      <c r="I203" s="29"/>
    </row>
    <row r="204" spans="1:9" ht="47.25">
      <c r="A204" s="3" t="s">
        <v>111</v>
      </c>
      <c r="B204" s="4" t="s">
        <v>375</v>
      </c>
      <c r="C204" s="4" t="s">
        <v>237</v>
      </c>
      <c r="D204" s="4"/>
      <c r="E204" s="4"/>
      <c r="F204" s="29">
        <f>F205</f>
        <v>622000</v>
      </c>
      <c r="G204" s="29"/>
      <c r="H204" s="29">
        <f>H205</f>
        <v>622000</v>
      </c>
      <c r="I204" s="29"/>
    </row>
    <row r="205" spans="1:9" ht="15.75">
      <c r="A205" s="3" t="s">
        <v>70</v>
      </c>
      <c r="B205" s="4" t="s">
        <v>375</v>
      </c>
      <c r="C205" s="4" t="s">
        <v>237</v>
      </c>
      <c r="D205" s="4" t="s">
        <v>62</v>
      </c>
      <c r="E205" s="4"/>
      <c r="F205" s="29">
        <f>F206</f>
        <v>622000</v>
      </c>
      <c r="G205" s="29"/>
      <c r="H205" s="29">
        <f>H206</f>
        <v>622000</v>
      </c>
      <c r="I205" s="29"/>
    </row>
    <row r="206" spans="1:9" ht="31.5">
      <c r="A206" s="3" t="s">
        <v>281</v>
      </c>
      <c r="B206" s="4" t="s">
        <v>375</v>
      </c>
      <c r="C206" s="4" t="s">
        <v>237</v>
      </c>
      <c r="D206" s="4" t="s">
        <v>62</v>
      </c>
      <c r="E206" s="4" t="s">
        <v>62</v>
      </c>
      <c r="F206" s="29">
        <f>'прил 6_1'!F309</f>
        <v>622000</v>
      </c>
      <c r="G206" s="29"/>
      <c r="H206" s="29">
        <f>'прил 6_1'!H309</f>
        <v>622000</v>
      </c>
      <c r="I206" s="29"/>
    </row>
    <row r="207" spans="1:9" ht="31.5">
      <c r="A207" s="3" t="s">
        <v>376</v>
      </c>
      <c r="B207" s="4" t="s">
        <v>377</v>
      </c>
      <c r="C207" s="4"/>
      <c r="D207" s="4"/>
      <c r="E207" s="4"/>
      <c r="F207" s="29">
        <f>F208</f>
        <v>15539038</v>
      </c>
      <c r="G207" s="29"/>
      <c r="H207" s="29">
        <f>H208</f>
        <v>15956549</v>
      </c>
      <c r="I207" s="29"/>
    </row>
    <row r="208" spans="1:9" ht="110.25">
      <c r="A208" s="3" t="s">
        <v>13</v>
      </c>
      <c r="B208" s="4" t="s">
        <v>378</v>
      </c>
      <c r="C208" s="4"/>
      <c r="D208" s="4"/>
      <c r="E208" s="4"/>
      <c r="F208" s="29">
        <f>F209</f>
        <v>15539038</v>
      </c>
      <c r="G208" s="29"/>
      <c r="H208" s="29">
        <f>H209</f>
        <v>15956549</v>
      </c>
      <c r="I208" s="29"/>
    </row>
    <row r="209" spans="1:9" ht="63">
      <c r="A209" s="3" t="s">
        <v>141</v>
      </c>
      <c r="B209" s="4" t="s">
        <v>378</v>
      </c>
      <c r="C209" s="4" t="s">
        <v>241</v>
      </c>
      <c r="D209" s="4"/>
      <c r="E209" s="4"/>
      <c r="F209" s="29">
        <f>F210</f>
        <v>15539038</v>
      </c>
      <c r="G209" s="29"/>
      <c r="H209" s="29">
        <f>H210</f>
        <v>15956549</v>
      </c>
      <c r="I209" s="29"/>
    </row>
    <row r="210" spans="1:9" ht="15.75">
      <c r="A210" s="3" t="s">
        <v>70</v>
      </c>
      <c r="B210" s="4" t="s">
        <v>378</v>
      </c>
      <c r="C210" s="4" t="s">
        <v>241</v>
      </c>
      <c r="D210" s="4" t="s">
        <v>62</v>
      </c>
      <c r="E210" s="4"/>
      <c r="F210" s="29">
        <f>F211</f>
        <v>15539038</v>
      </c>
      <c r="G210" s="29"/>
      <c r="H210" s="29">
        <f>H211</f>
        <v>15956549</v>
      </c>
      <c r="I210" s="29"/>
    </row>
    <row r="211" spans="1:9" ht="31.5">
      <c r="A211" s="3" t="s">
        <v>281</v>
      </c>
      <c r="B211" s="4" t="s">
        <v>378</v>
      </c>
      <c r="C211" s="4" t="s">
        <v>241</v>
      </c>
      <c r="D211" s="4" t="s">
        <v>62</v>
      </c>
      <c r="E211" s="4" t="s">
        <v>62</v>
      </c>
      <c r="F211" s="29">
        <f>'прил 6_1'!F311</f>
        <v>15539038</v>
      </c>
      <c r="G211" s="29"/>
      <c r="H211" s="29">
        <f>'прил 6_1'!H312</f>
        <v>15956549</v>
      </c>
      <c r="I211" s="29"/>
    </row>
    <row r="212" spans="1:9" ht="15.75">
      <c r="A212" s="57" t="s">
        <v>379</v>
      </c>
      <c r="B212" s="4" t="s">
        <v>380</v>
      </c>
      <c r="C212" s="4"/>
      <c r="D212" s="4"/>
      <c r="E212" s="4"/>
      <c r="F212" s="29">
        <f>F213</f>
        <v>63662</v>
      </c>
      <c r="G212" s="29"/>
      <c r="H212" s="29">
        <f>H213</f>
        <v>0</v>
      </c>
      <c r="I212" s="29"/>
    </row>
    <row r="213" spans="1:9" ht="31.5">
      <c r="A213" s="3" t="s">
        <v>137</v>
      </c>
      <c r="B213" s="4" t="s">
        <v>381</v>
      </c>
      <c r="C213" s="4"/>
      <c r="D213" s="4"/>
      <c r="E213" s="4"/>
      <c r="F213" s="29">
        <f>F214+F217</f>
        <v>63662</v>
      </c>
      <c r="G213" s="29"/>
      <c r="H213" s="29">
        <f>H214+H217</f>
        <v>0</v>
      </c>
      <c r="I213" s="29"/>
    </row>
    <row r="214" spans="1:9" ht="47.25">
      <c r="A214" s="3" t="s">
        <v>111</v>
      </c>
      <c r="B214" s="4" t="s">
        <v>381</v>
      </c>
      <c r="C214" s="4" t="s">
        <v>237</v>
      </c>
      <c r="D214" s="4"/>
      <c r="E214" s="4"/>
      <c r="F214" s="29">
        <f>F215</f>
        <v>5000</v>
      </c>
      <c r="G214" s="29"/>
      <c r="H214" s="29">
        <f>H215</f>
        <v>0</v>
      </c>
      <c r="I214" s="29"/>
    </row>
    <row r="215" spans="1:9" ht="15.75">
      <c r="A215" s="3" t="s">
        <v>78</v>
      </c>
      <c r="B215" s="4" t="s">
        <v>381</v>
      </c>
      <c r="C215" s="4" t="s">
        <v>237</v>
      </c>
      <c r="D215" s="4" t="s">
        <v>59</v>
      </c>
      <c r="E215" s="4"/>
      <c r="F215" s="29">
        <f>F216</f>
        <v>5000</v>
      </c>
      <c r="G215" s="29"/>
      <c r="H215" s="29">
        <f>H216</f>
        <v>0</v>
      </c>
      <c r="I215" s="29"/>
    </row>
    <row r="216" spans="1:9" ht="31.5">
      <c r="A216" s="3" t="s">
        <v>88</v>
      </c>
      <c r="B216" s="4" t="s">
        <v>381</v>
      </c>
      <c r="C216" s="4" t="s">
        <v>237</v>
      </c>
      <c r="D216" s="4" t="s">
        <v>59</v>
      </c>
      <c r="E216" s="4" t="s">
        <v>234</v>
      </c>
      <c r="F216" s="29">
        <f>'прил 6_1'!F79</f>
        <v>5000</v>
      </c>
      <c r="G216" s="29"/>
      <c r="H216" s="29">
        <f>'прил 6_1'!H79</f>
        <v>0</v>
      </c>
      <c r="I216" s="29"/>
    </row>
    <row r="217" spans="1:9" ht="63">
      <c r="A217" s="3" t="s">
        <v>141</v>
      </c>
      <c r="B217" s="4" t="s">
        <v>381</v>
      </c>
      <c r="C217" s="4" t="s">
        <v>241</v>
      </c>
      <c r="D217" s="4"/>
      <c r="E217" s="4"/>
      <c r="F217" s="29">
        <f>F221+F218</f>
        <v>58662</v>
      </c>
      <c r="G217" s="29"/>
      <c r="H217" s="29">
        <f>H221+H218</f>
        <v>0</v>
      </c>
      <c r="I217" s="29"/>
    </row>
    <row r="218" spans="1:9" ht="15.75">
      <c r="A218" s="3" t="s">
        <v>70</v>
      </c>
      <c r="B218" s="4" t="s">
        <v>381</v>
      </c>
      <c r="C218" s="4" t="s">
        <v>241</v>
      </c>
      <c r="D218" s="4" t="s">
        <v>62</v>
      </c>
      <c r="E218" s="4"/>
      <c r="F218" s="29">
        <f>F220+F219</f>
        <v>58662</v>
      </c>
      <c r="G218" s="29"/>
      <c r="H218" s="29">
        <f>H220+H219</f>
        <v>0</v>
      </c>
      <c r="I218" s="29"/>
    </row>
    <row r="219" spans="1:9" ht="31.5">
      <c r="A219" s="3" t="s">
        <v>281</v>
      </c>
      <c r="B219" s="4" t="s">
        <v>381</v>
      </c>
      <c r="C219" s="4" t="s">
        <v>241</v>
      </c>
      <c r="D219" s="4" t="s">
        <v>62</v>
      </c>
      <c r="E219" s="4" t="s">
        <v>62</v>
      </c>
      <c r="F219" s="29">
        <f>'прил 6_1'!F315</f>
        <v>0</v>
      </c>
      <c r="G219" s="29"/>
      <c r="H219" s="29">
        <f>'прил 6_1'!H315</f>
        <v>0</v>
      </c>
      <c r="I219" s="29"/>
    </row>
    <row r="220" spans="1:9" ht="31.5">
      <c r="A220" s="3" t="s">
        <v>83</v>
      </c>
      <c r="B220" s="4" t="s">
        <v>381</v>
      </c>
      <c r="C220" s="4" t="s">
        <v>241</v>
      </c>
      <c r="D220" s="4" t="s">
        <v>62</v>
      </c>
      <c r="E220" s="4" t="s">
        <v>65</v>
      </c>
      <c r="F220" s="29">
        <f>'прил 6_1'!F351</f>
        <v>58662</v>
      </c>
      <c r="G220" s="29"/>
      <c r="H220" s="29">
        <f>'прил 6_1'!H351</f>
        <v>0</v>
      </c>
      <c r="I220" s="29"/>
    </row>
    <row r="221" spans="1:9" ht="15.75">
      <c r="A221" s="3" t="s">
        <v>238</v>
      </c>
      <c r="B221" s="4" t="s">
        <v>381</v>
      </c>
      <c r="C221" s="4" t="s">
        <v>241</v>
      </c>
      <c r="D221" s="4" t="s">
        <v>63</v>
      </c>
      <c r="E221" s="4"/>
      <c r="F221" s="29">
        <f>F222</f>
        <v>0</v>
      </c>
      <c r="G221" s="29"/>
      <c r="H221" s="29">
        <f>H222</f>
        <v>0</v>
      </c>
      <c r="I221" s="29"/>
    </row>
    <row r="222" spans="1:9" ht="15.75">
      <c r="A222" s="3" t="s">
        <v>84</v>
      </c>
      <c r="B222" s="4" t="s">
        <v>381</v>
      </c>
      <c r="C222" s="4" t="s">
        <v>241</v>
      </c>
      <c r="D222" s="4" t="s">
        <v>63</v>
      </c>
      <c r="E222" s="4" t="s">
        <v>59</v>
      </c>
      <c r="F222" s="29">
        <f>'прил 6_1'!F371</f>
        <v>0</v>
      </c>
      <c r="G222" s="29"/>
      <c r="H222" s="29">
        <f>'прил 6_1'!H371</f>
        <v>0</v>
      </c>
      <c r="I222" s="29"/>
    </row>
    <row r="223" spans="1:9" ht="78.75">
      <c r="A223" s="13" t="s">
        <v>269</v>
      </c>
      <c r="B223" s="5" t="s">
        <v>270</v>
      </c>
      <c r="C223" s="5"/>
      <c r="D223" s="5"/>
      <c r="E223" s="5"/>
      <c r="F223" s="28">
        <f>F224+F247+F268+F273+F282</f>
        <v>220645725</v>
      </c>
      <c r="G223" s="28">
        <f>G224+G247+G268+G273+G282</f>
        <v>1500188</v>
      </c>
      <c r="H223" s="28">
        <f>H224+H247+H268+H273+H282</f>
        <v>225086604</v>
      </c>
      <c r="I223" s="28">
        <f>I224+I247+I268+I273+I282</f>
        <v>1586670</v>
      </c>
    </row>
    <row r="224" spans="1:9" ht="63">
      <c r="A224" s="3" t="s">
        <v>411</v>
      </c>
      <c r="B224" s="4" t="s">
        <v>412</v>
      </c>
      <c r="C224" s="4"/>
      <c r="D224" s="4"/>
      <c r="E224" s="4"/>
      <c r="F224" s="29">
        <f>F225+F231+F235+F239+F243</f>
        <v>158433104</v>
      </c>
      <c r="G224" s="29">
        <f>G225+G231+G235+G239+G243</f>
        <v>1137297</v>
      </c>
      <c r="H224" s="29">
        <f>H225+H231+H235+H239+H243</f>
        <v>160834763</v>
      </c>
      <c r="I224" s="29">
        <f>I225+I231+I235+I239+I243</f>
        <v>1160327</v>
      </c>
    </row>
    <row r="225" spans="1:9" ht="110.25">
      <c r="A225" s="3" t="s">
        <v>13</v>
      </c>
      <c r="B225" s="4" t="s">
        <v>357</v>
      </c>
      <c r="C225" s="4"/>
      <c r="D225" s="4"/>
      <c r="E225" s="4"/>
      <c r="F225" s="29">
        <f>F226</f>
        <v>155552807</v>
      </c>
      <c r="G225" s="29"/>
      <c r="H225" s="29">
        <f>H226</f>
        <v>159674436</v>
      </c>
      <c r="I225" s="29"/>
    </row>
    <row r="226" spans="1:9" ht="63">
      <c r="A226" s="3" t="s">
        <v>141</v>
      </c>
      <c r="B226" s="4" t="s">
        <v>357</v>
      </c>
      <c r="C226" s="4" t="s">
        <v>241</v>
      </c>
      <c r="D226" s="4"/>
      <c r="E226" s="4"/>
      <c r="F226" s="29">
        <f>F229+F227</f>
        <v>155552807</v>
      </c>
      <c r="G226" s="29"/>
      <c r="H226" s="29">
        <f>H229+H227</f>
        <v>159674436</v>
      </c>
      <c r="I226" s="29"/>
    </row>
    <row r="227" spans="1:9" ht="15.75">
      <c r="A227" s="3" t="s">
        <v>70</v>
      </c>
      <c r="B227" s="4" t="s">
        <v>357</v>
      </c>
      <c r="C227" s="4" t="s">
        <v>241</v>
      </c>
      <c r="D227" s="4" t="s">
        <v>62</v>
      </c>
      <c r="E227" s="4"/>
      <c r="F227" s="29">
        <f>F228</f>
        <v>63936203</v>
      </c>
      <c r="G227" s="29"/>
      <c r="H227" s="29">
        <f>H228</f>
        <v>65361544</v>
      </c>
      <c r="I227" s="29"/>
    </row>
    <row r="228" spans="1:9" ht="15.75">
      <c r="A228" s="3" t="s">
        <v>72</v>
      </c>
      <c r="B228" s="4" t="s">
        <v>357</v>
      </c>
      <c r="C228" s="4" t="s">
        <v>241</v>
      </c>
      <c r="D228" s="4" t="s">
        <v>62</v>
      </c>
      <c r="E228" s="4" t="s">
        <v>64</v>
      </c>
      <c r="F228" s="29">
        <f>'прил 6_1'!F287</f>
        <v>63936203</v>
      </c>
      <c r="G228" s="29"/>
      <c r="H228" s="29">
        <f>'прил 6_1'!H287</f>
        <v>65361544</v>
      </c>
      <c r="I228" s="29"/>
    </row>
    <row r="229" spans="1:9" ht="15.75">
      <c r="A229" s="3" t="s">
        <v>238</v>
      </c>
      <c r="B229" s="4" t="s">
        <v>357</v>
      </c>
      <c r="C229" s="4" t="s">
        <v>241</v>
      </c>
      <c r="D229" s="4" t="s">
        <v>63</v>
      </c>
      <c r="E229" s="4"/>
      <c r="F229" s="29">
        <f>F230</f>
        <v>91616604</v>
      </c>
      <c r="G229" s="29"/>
      <c r="H229" s="29">
        <f>H230</f>
        <v>94312892</v>
      </c>
      <c r="I229" s="29"/>
    </row>
    <row r="230" spans="1:9" ht="15.75">
      <c r="A230" s="3" t="s">
        <v>84</v>
      </c>
      <c r="B230" s="4" t="s">
        <v>357</v>
      </c>
      <c r="C230" s="4" t="s">
        <v>241</v>
      </c>
      <c r="D230" s="4" t="s">
        <v>63</v>
      </c>
      <c r="E230" s="4" t="s">
        <v>59</v>
      </c>
      <c r="F230" s="29">
        <f>'прил 6_1'!F375</f>
        <v>91616604</v>
      </c>
      <c r="G230" s="29"/>
      <c r="H230" s="29">
        <f>'прил 6_1'!H375</f>
        <v>94312892</v>
      </c>
      <c r="I230" s="29"/>
    </row>
    <row r="231" spans="1:9" ht="31.5">
      <c r="A231" s="3" t="s">
        <v>137</v>
      </c>
      <c r="B231" s="4" t="s">
        <v>356</v>
      </c>
      <c r="C231" s="4"/>
      <c r="D231" s="4"/>
      <c r="E231" s="4"/>
      <c r="F231" s="29">
        <f>F232</f>
        <v>1743000</v>
      </c>
      <c r="G231" s="29"/>
      <c r="H231" s="29">
        <f>H232</f>
        <v>0</v>
      </c>
      <c r="I231" s="29"/>
    </row>
    <row r="232" spans="1:9" ht="47.25">
      <c r="A232" s="3" t="s">
        <v>111</v>
      </c>
      <c r="B232" s="4" t="s">
        <v>356</v>
      </c>
      <c r="C232" s="4" t="s">
        <v>237</v>
      </c>
      <c r="D232" s="4"/>
      <c r="E232" s="4"/>
      <c r="F232" s="29">
        <f>F233</f>
        <v>1743000</v>
      </c>
      <c r="G232" s="29"/>
      <c r="H232" s="29">
        <f>H233</f>
        <v>0</v>
      </c>
      <c r="I232" s="29"/>
    </row>
    <row r="233" spans="1:9" ht="15.75">
      <c r="A233" s="3" t="s">
        <v>238</v>
      </c>
      <c r="B233" s="4" t="s">
        <v>356</v>
      </c>
      <c r="C233" s="4" t="s">
        <v>237</v>
      </c>
      <c r="D233" s="4" t="s">
        <v>63</v>
      </c>
      <c r="E233" s="4"/>
      <c r="F233" s="29">
        <f>F234</f>
        <v>1743000</v>
      </c>
      <c r="G233" s="29"/>
      <c r="H233" s="29">
        <f>H234</f>
        <v>0</v>
      </c>
      <c r="I233" s="29"/>
    </row>
    <row r="234" spans="1:9" ht="15.75">
      <c r="A234" s="3" t="s">
        <v>84</v>
      </c>
      <c r="B234" s="4" t="s">
        <v>356</v>
      </c>
      <c r="C234" s="4" t="s">
        <v>237</v>
      </c>
      <c r="D234" s="4" t="s">
        <v>63</v>
      </c>
      <c r="E234" s="4" t="s">
        <v>59</v>
      </c>
      <c r="F234" s="29">
        <f>'прил 6_1'!F377</f>
        <v>1743000</v>
      </c>
      <c r="G234" s="29"/>
      <c r="H234" s="29">
        <f>'прил 6_1'!H377</f>
        <v>0</v>
      </c>
      <c r="I234" s="29"/>
    </row>
    <row r="235" spans="1:9" ht="141.75">
      <c r="A235" s="3" t="s">
        <v>279</v>
      </c>
      <c r="B235" s="4" t="s">
        <v>413</v>
      </c>
      <c r="C235" s="4"/>
      <c r="D235" s="4"/>
      <c r="E235" s="4"/>
      <c r="F235" s="29">
        <f aca="true" t="shared" si="26" ref="F235:I237">F236</f>
        <v>656522</v>
      </c>
      <c r="G235" s="29">
        <f t="shared" si="26"/>
        <v>656522</v>
      </c>
      <c r="H235" s="29">
        <f t="shared" si="26"/>
        <v>676522</v>
      </c>
      <c r="I235" s="29">
        <f t="shared" si="26"/>
        <v>676522</v>
      </c>
    </row>
    <row r="236" spans="1:9" ht="63">
      <c r="A236" s="3" t="s">
        <v>141</v>
      </c>
      <c r="B236" s="4" t="s">
        <v>413</v>
      </c>
      <c r="C236" s="4" t="s">
        <v>241</v>
      </c>
      <c r="D236" s="4"/>
      <c r="E236" s="4"/>
      <c r="F236" s="29">
        <f t="shared" si="26"/>
        <v>656522</v>
      </c>
      <c r="G236" s="29">
        <f t="shared" si="26"/>
        <v>656522</v>
      </c>
      <c r="H236" s="29">
        <f t="shared" si="26"/>
        <v>676522</v>
      </c>
      <c r="I236" s="29">
        <f t="shared" si="26"/>
        <v>676522</v>
      </c>
    </row>
    <row r="237" spans="1:9" ht="15.75">
      <c r="A237" s="3" t="s">
        <v>238</v>
      </c>
      <c r="B237" s="4" t="s">
        <v>413</v>
      </c>
      <c r="C237" s="4" t="s">
        <v>241</v>
      </c>
      <c r="D237" s="4" t="s">
        <v>63</v>
      </c>
      <c r="E237" s="4"/>
      <c r="F237" s="29">
        <f t="shared" si="26"/>
        <v>656522</v>
      </c>
      <c r="G237" s="29">
        <f t="shared" si="26"/>
        <v>656522</v>
      </c>
      <c r="H237" s="29">
        <f t="shared" si="26"/>
        <v>676522</v>
      </c>
      <c r="I237" s="29">
        <f t="shared" si="26"/>
        <v>676522</v>
      </c>
    </row>
    <row r="238" spans="1:9" ht="15.75">
      <c r="A238" s="3" t="s">
        <v>84</v>
      </c>
      <c r="B238" s="4" t="s">
        <v>413</v>
      </c>
      <c r="C238" s="4" t="s">
        <v>241</v>
      </c>
      <c r="D238" s="4" t="s">
        <v>63</v>
      </c>
      <c r="E238" s="4" t="s">
        <v>59</v>
      </c>
      <c r="F238" s="29">
        <f>'прил 6_1'!F379</f>
        <v>656522</v>
      </c>
      <c r="G238" s="29">
        <f>F238</f>
        <v>656522</v>
      </c>
      <c r="H238" s="29">
        <f>'прил 6_1'!H379</f>
        <v>676522</v>
      </c>
      <c r="I238" s="29">
        <f>H238</f>
        <v>676522</v>
      </c>
    </row>
    <row r="239" spans="1:9" ht="126">
      <c r="A239" s="3" t="s">
        <v>5</v>
      </c>
      <c r="B239" s="4" t="s">
        <v>6</v>
      </c>
      <c r="C239" s="4"/>
      <c r="D239" s="4"/>
      <c r="E239" s="4"/>
      <c r="F239" s="29">
        <f aca="true" t="shared" si="27" ref="F239:I241">F240</f>
        <v>2323</v>
      </c>
      <c r="G239" s="29">
        <f t="shared" si="27"/>
        <v>2323</v>
      </c>
      <c r="H239" s="29">
        <f t="shared" si="27"/>
        <v>2323</v>
      </c>
      <c r="I239" s="29">
        <f t="shared" si="27"/>
        <v>2323</v>
      </c>
    </row>
    <row r="240" spans="1:9" ht="63">
      <c r="A240" s="27" t="s">
        <v>141</v>
      </c>
      <c r="B240" s="4" t="s">
        <v>6</v>
      </c>
      <c r="C240" s="4" t="s">
        <v>241</v>
      </c>
      <c r="D240" s="4"/>
      <c r="E240" s="4"/>
      <c r="F240" s="29">
        <f t="shared" si="27"/>
        <v>2323</v>
      </c>
      <c r="G240" s="29">
        <f t="shared" si="27"/>
        <v>2323</v>
      </c>
      <c r="H240" s="29">
        <f t="shared" si="27"/>
        <v>2323</v>
      </c>
      <c r="I240" s="29">
        <f t="shared" si="27"/>
        <v>2323</v>
      </c>
    </row>
    <row r="241" spans="1:9" ht="15.75">
      <c r="A241" s="3" t="s">
        <v>73</v>
      </c>
      <c r="B241" s="4" t="s">
        <v>6</v>
      </c>
      <c r="C241" s="4" t="s">
        <v>241</v>
      </c>
      <c r="D241" s="4" t="s">
        <v>67</v>
      </c>
      <c r="E241" s="4"/>
      <c r="F241" s="29">
        <f t="shared" si="27"/>
        <v>2323</v>
      </c>
      <c r="G241" s="29">
        <f t="shared" si="27"/>
        <v>2323</v>
      </c>
      <c r="H241" s="29">
        <f t="shared" si="27"/>
        <v>2323</v>
      </c>
      <c r="I241" s="29">
        <f t="shared" si="27"/>
        <v>2323</v>
      </c>
    </row>
    <row r="242" spans="1:9" ht="31.5">
      <c r="A242" s="3" t="s">
        <v>85</v>
      </c>
      <c r="B242" s="4" t="s">
        <v>6</v>
      </c>
      <c r="C242" s="4" t="s">
        <v>241</v>
      </c>
      <c r="D242" s="4" t="s">
        <v>67</v>
      </c>
      <c r="E242" s="4" t="s">
        <v>66</v>
      </c>
      <c r="F242" s="29">
        <f>'прил 6_1'!F433</f>
        <v>2323</v>
      </c>
      <c r="G242" s="29">
        <f>F242</f>
        <v>2323</v>
      </c>
      <c r="H242" s="29">
        <f>'прил 6_1'!H433</f>
        <v>2323</v>
      </c>
      <c r="I242" s="29">
        <f>H242</f>
        <v>2323</v>
      </c>
    </row>
    <row r="243" spans="1:9" ht="126">
      <c r="A243" s="3" t="s">
        <v>0</v>
      </c>
      <c r="B243" s="4" t="s">
        <v>3</v>
      </c>
      <c r="C243" s="4"/>
      <c r="D243" s="4"/>
      <c r="E243" s="4"/>
      <c r="F243" s="29">
        <f aca="true" t="shared" si="28" ref="F243:I245">F244</f>
        <v>478452</v>
      </c>
      <c r="G243" s="29">
        <f t="shared" si="28"/>
        <v>478452</v>
      </c>
      <c r="H243" s="29">
        <f t="shared" si="28"/>
        <v>481482</v>
      </c>
      <c r="I243" s="29">
        <f t="shared" si="28"/>
        <v>481482</v>
      </c>
    </row>
    <row r="244" spans="1:9" ht="63">
      <c r="A244" s="27" t="s">
        <v>141</v>
      </c>
      <c r="B244" s="4" t="s">
        <v>3</v>
      </c>
      <c r="C244" s="4" t="s">
        <v>241</v>
      </c>
      <c r="D244" s="4"/>
      <c r="E244" s="4"/>
      <c r="F244" s="29">
        <f t="shared" si="28"/>
        <v>478452</v>
      </c>
      <c r="G244" s="29">
        <f t="shared" si="28"/>
        <v>478452</v>
      </c>
      <c r="H244" s="29">
        <f t="shared" si="28"/>
        <v>481482</v>
      </c>
      <c r="I244" s="29">
        <f t="shared" si="28"/>
        <v>481482</v>
      </c>
    </row>
    <row r="245" spans="1:9" ht="15.75">
      <c r="A245" s="3" t="s">
        <v>73</v>
      </c>
      <c r="B245" s="4" t="s">
        <v>3</v>
      </c>
      <c r="C245" s="4" t="s">
        <v>241</v>
      </c>
      <c r="D245" s="4" t="s">
        <v>67</v>
      </c>
      <c r="E245" s="4"/>
      <c r="F245" s="29">
        <f t="shared" si="28"/>
        <v>478452</v>
      </c>
      <c r="G245" s="29">
        <f t="shared" si="28"/>
        <v>478452</v>
      </c>
      <c r="H245" s="29">
        <f t="shared" si="28"/>
        <v>481482</v>
      </c>
      <c r="I245" s="29">
        <f t="shared" si="28"/>
        <v>481482</v>
      </c>
    </row>
    <row r="246" spans="1:9" ht="31.5">
      <c r="A246" s="3" t="s">
        <v>85</v>
      </c>
      <c r="B246" s="4" t="s">
        <v>3</v>
      </c>
      <c r="C246" s="4" t="s">
        <v>241</v>
      </c>
      <c r="D246" s="4" t="s">
        <v>67</v>
      </c>
      <c r="E246" s="4" t="s">
        <v>66</v>
      </c>
      <c r="F246" s="29">
        <f>'прил 6_1'!F435</f>
        <v>478452</v>
      </c>
      <c r="G246" s="29">
        <f>F246</f>
        <v>478452</v>
      </c>
      <c r="H246" s="29">
        <f>'прил 6_1'!H435</f>
        <v>481482</v>
      </c>
      <c r="I246" s="29">
        <f>H246</f>
        <v>481482</v>
      </c>
    </row>
    <row r="247" spans="1:9" ht="31.5">
      <c r="A247" s="3" t="s">
        <v>271</v>
      </c>
      <c r="B247" s="4" t="s">
        <v>272</v>
      </c>
      <c r="C247" s="4"/>
      <c r="D247" s="4"/>
      <c r="E247" s="4"/>
      <c r="F247" s="29">
        <f>F248+F252+F256+F260+F264</f>
        <v>50754813</v>
      </c>
      <c r="G247" s="29">
        <f>G248+G252+G256+G260+G264</f>
        <v>362891</v>
      </c>
      <c r="H247" s="29">
        <f>H248+H252+H256+H260+H264</f>
        <v>52452866</v>
      </c>
      <c r="I247" s="29">
        <f>I248+I252+I256+I260+I264</f>
        <v>426343</v>
      </c>
    </row>
    <row r="248" spans="1:9" ht="110.25">
      <c r="A248" s="3" t="s">
        <v>13</v>
      </c>
      <c r="B248" s="4" t="s">
        <v>358</v>
      </c>
      <c r="C248" s="4"/>
      <c r="D248" s="4"/>
      <c r="E248" s="4"/>
      <c r="F248" s="29">
        <f>F249</f>
        <v>50391922</v>
      </c>
      <c r="G248" s="29"/>
      <c r="H248" s="29">
        <f>H249</f>
        <v>52026523</v>
      </c>
      <c r="I248" s="29"/>
    </row>
    <row r="249" spans="1:9" ht="63">
      <c r="A249" s="3" t="s">
        <v>141</v>
      </c>
      <c r="B249" s="4" t="s">
        <v>358</v>
      </c>
      <c r="C249" s="4" t="s">
        <v>241</v>
      </c>
      <c r="D249" s="4"/>
      <c r="E249" s="4"/>
      <c r="F249" s="29">
        <f>F250</f>
        <v>50391922</v>
      </c>
      <c r="G249" s="29"/>
      <c r="H249" s="29">
        <f>H250</f>
        <v>52026523</v>
      </c>
      <c r="I249" s="29"/>
    </row>
    <row r="250" spans="1:9" ht="15.75">
      <c r="A250" s="3" t="s">
        <v>238</v>
      </c>
      <c r="B250" s="4" t="s">
        <v>358</v>
      </c>
      <c r="C250" s="4" t="s">
        <v>241</v>
      </c>
      <c r="D250" s="4" t="s">
        <v>63</v>
      </c>
      <c r="E250" s="4"/>
      <c r="F250" s="29">
        <f>F251</f>
        <v>50391922</v>
      </c>
      <c r="G250" s="29"/>
      <c r="H250" s="29">
        <f>H251</f>
        <v>52026523</v>
      </c>
      <c r="I250" s="29"/>
    </row>
    <row r="251" spans="1:9" ht="15.75">
      <c r="A251" s="3" t="s">
        <v>84</v>
      </c>
      <c r="B251" s="4" t="s">
        <v>358</v>
      </c>
      <c r="C251" s="4" t="s">
        <v>241</v>
      </c>
      <c r="D251" s="4" t="s">
        <v>63</v>
      </c>
      <c r="E251" s="4" t="s">
        <v>59</v>
      </c>
      <c r="F251" s="29">
        <f>'прил 6_1'!F382</f>
        <v>50391922</v>
      </c>
      <c r="G251" s="29"/>
      <c r="H251" s="29">
        <f>'прил 6_1'!H382</f>
        <v>52026523</v>
      </c>
      <c r="I251" s="29"/>
    </row>
    <row r="252" spans="1:9" ht="110.25">
      <c r="A252" s="3" t="s">
        <v>273</v>
      </c>
      <c r="B252" s="4" t="s">
        <v>274</v>
      </c>
      <c r="C252" s="4"/>
      <c r="D252" s="4"/>
      <c r="E252" s="4"/>
      <c r="F252" s="29">
        <f aca="true" t="shared" si="29" ref="F252:I254">F253</f>
        <v>0</v>
      </c>
      <c r="G252" s="29">
        <f t="shared" si="29"/>
        <v>0</v>
      </c>
      <c r="H252" s="29">
        <f t="shared" si="29"/>
        <v>0</v>
      </c>
      <c r="I252" s="29">
        <f t="shared" si="29"/>
        <v>0</v>
      </c>
    </row>
    <row r="253" spans="1:9" ht="63">
      <c r="A253" s="3" t="s">
        <v>141</v>
      </c>
      <c r="B253" s="4" t="s">
        <v>274</v>
      </c>
      <c r="C253" s="4" t="s">
        <v>241</v>
      </c>
      <c r="D253" s="4"/>
      <c r="E253" s="4"/>
      <c r="F253" s="29">
        <f t="shared" si="29"/>
        <v>0</v>
      </c>
      <c r="G253" s="29">
        <f t="shared" si="29"/>
        <v>0</v>
      </c>
      <c r="H253" s="29">
        <f t="shared" si="29"/>
        <v>0</v>
      </c>
      <c r="I253" s="29">
        <f t="shared" si="29"/>
        <v>0</v>
      </c>
    </row>
    <row r="254" spans="1:9" ht="15.75">
      <c r="A254" s="3" t="s">
        <v>238</v>
      </c>
      <c r="B254" s="4" t="s">
        <v>274</v>
      </c>
      <c r="C254" s="4" t="s">
        <v>241</v>
      </c>
      <c r="D254" s="4" t="s">
        <v>63</v>
      </c>
      <c r="E254" s="4"/>
      <c r="F254" s="29">
        <f t="shared" si="29"/>
        <v>0</v>
      </c>
      <c r="G254" s="29">
        <f t="shared" si="29"/>
        <v>0</v>
      </c>
      <c r="H254" s="29">
        <f t="shared" si="29"/>
        <v>0</v>
      </c>
      <c r="I254" s="29">
        <f t="shared" si="29"/>
        <v>0</v>
      </c>
    </row>
    <row r="255" spans="1:9" ht="15.75">
      <c r="A255" s="3" t="s">
        <v>84</v>
      </c>
      <c r="B255" s="4" t="s">
        <v>274</v>
      </c>
      <c r="C255" s="4" t="s">
        <v>241</v>
      </c>
      <c r="D255" s="4" t="s">
        <v>63</v>
      </c>
      <c r="E255" s="4" t="s">
        <v>59</v>
      </c>
      <c r="F255" s="29">
        <f>'прил 6_1'!F384</f>
        <v>0</v>
      </c>
      <c r="G255" s="29">
        <f>F255</f>
        <v>0</v>
      </c>
      <c r="H255" s="29">
        <f>'прил 6_1'!H384</f>
        <v>0</v>
      </c>
      <c r="I255" s="29">
        <f>H255</f>
        <v>0</v>
      </c>
    </row>
    <row r="256" spans="1:9" ht="141.75">
      <c r="A256" s="3" t="s">
        <v>279</v>
      </c>
      <c r="B256" s="4" t="s">
        <v>414</v>
      </c>
      <c r="C256" s="4"/>
      <c r="D256" s="4"/>
      <c r="E256" s="4"/>
      <c r="F256" s="29">
        <f aca="true" t="shared" si="30" ref="F256:I258">F257</f>
        <v>206956</v>
      </c>
      <c r="G256" s="29">
        <f t="shared" si="30"/>
        <v>206956</v>
      </c>
      <c r="H256" s="29">
        <f t="shared" si="30"/>
        <v>221495</v>
      </c>
      <c r="I256" s="29">
        <f t="shared" si="30"/>
        <v>221495</v>
      </c>
    </row>
    <row r="257" spans="1:9" ht="63">
      <c r="A257" s="3" t="s">
        <v>141</v>
      </c>
      <c r="B257" s="4" t="s">
        <v>414</v>
      </c>
      <c r="C257" s="4" t="s">
        <v>241</v>
      </c>
      <c r="D257" s="4"/>
      <c r="E257" s="4"/>
      <c r="F257" s="29">
        <f t="shared" si="30"/>
        <v>206956</v>
      </c>
      <c r="G257" s="29">
        <f t="shared" si="30"/>
        <v>206956</v>
      </c>
      <c r="H257" s="29">
        <f t="shared" si="30"/>
        <v>221495</v>
      </c>
      <c r="I257" s="29">
        <f t="shared" si="30"/>
        <v>221495</v>
      </c>
    </row>
    <row r="258" spans="1:9" ht="15.75">
      <c r="A258" s="3" t="s">
        <v>238</v>
      </c>
      <c r="B258" s="4" t="s">
        <v>414</v>
      </c>
      <c r="C258" s="4" t="s">
        <v>241</v>
      </c>
      <c r="D258" s="4" t="s">
        <v>63</v>
      </c>
      <c r="E258" s="4"/>
      <c r="F258" s="29">
        <f t="shared" si="30"/>
        <v>206956</v>
      </c>
      <c r="G258" s="29">
        <f t="shared" si="30"/>
        <v>206956</v>
      </c>
      <c r="H258" s="29">
        <f t="shared" si="30"/>
        <v>221495</v>
      </c>
      <c r="I258" s="29">
        <f t="shared" si="30"/>
        <v>221495</v>
      </c>
    </row>
    <row r="259" spans="1:9" ht="15.75">
      <c r="A259" s="3" t="s">
        <v>84</v>
      </c>
      <c r="B259" s="4" t="s">
        <v>414</v>
      </c>
      <c r="C259" s="4" t="s">
        <v>241</v>
      </c>
      <c r="D259" s="4" t="s">
        <v>63</v>
      </c>
      <c r="E259" s="4" t="s">
        <v>59</v>
      </c>
      <c r="F259" s="29">
        <f>'прил 6_1'!F386</f>
        <v>206956</v>
      </c>
      <c r="G259" s="29">
        <f>F259</f>
        <v>206956</v>
      </c>
      <c r="H259" s="29">
        <f>'прил 6_1'!H386</f>
        <v>221495</v>
      </c>
      <c r="I259" s="29">
        <f>H259</f>
        <v>221495</v>
      </c>
    </row>
    <row r="260" spans="1:9" ht="126">
      <c r="A260" s="3" t="s">
        <v>5</v>
      </c>
      <c r="B260" s="4" t="s">
        <v>7</v>
      </c>
      <c r="C260" s="4"/>
      <c r="D260" s="4"/>
      <c r="E260" s="4"/>
      <c r="F260" s="29">
        <f aca="true" t="shared" si="31" ref="F260:I262">F261</f>
        <v>707</v>
      </c>
      <c r="G260" s="29">
        <f t="shared" si="31"/>
        <v>707</v>
      </c>
      <c r="H260" s="29">
        <f t="shared" si="31"/>
        <v>707</v>
      </c>
      <c r="I260" s="29">
        <f t="shared" si="31"/>
        <v>707</v>
      </c>
    </row>
    <row r="261" spans="1:9" ht="63">
      <c r="A261" s="27" t="s">
        <v>141</v>
      </c>
      <c r="B261" s="4" t="s">
        <v>7</v>
      </c>
      <c r="C261" s="4" t="s">
        <v>241</v>
      </c>
      <c r="D261" s="4"/>
      <c r="E261" s="4"/>
      <c r="F261" s="29">
        <f t="shared" si="31"/>
        <v>707</v>
      </c>
      <c r="G261" s="29">
        <f t="shared" si="31"/>
        <v>707</v>
      </c>
      <c r="H261" s="29">
        <f t="shared" si="31"/>
        <v>707</v>
      </c>
      <c r="I261" s="29">
        <f t="shared" si="31"/>
        <v>707</v>
      </c>
    </row>
    <row r="262" spans="1:9" ht="15.75">
      <c r="A262" s="3" t="s">
        <v>73</v>
      </c>
      <c r="B262" s="4" t="s">
        <v>7</v>
      </c>
      <c r="C262" s="4" t="s">
        <v>241</v>
      </c>
      <c r="D262" s="4" t="s">
        <v>67</v>
      </c>
      <c r="E262" s="4"/>
      <c r="F262" s="29">
        <f t="shared" si="31"/>
        <v>707</v>
      </c>
      <c r="G262" s="29">
        <f t="shared" si="31"/>
        <v>707</v>
      </c>
      <c r="H262" s="29">
        <f t="shared" si="31"/>
        <v>707</v>
      </c>
      <c r="I262" s="29">
        <f t="shared" si="31"/>
        <v>707</v>
      </c>
    </row>
    <row r="263" spans="1:9" ht="31.5">
      <c r="A263" s="3" t="s">
        <v>85</v>
      </c>
      <c r="B263" s="4" t="s">
        <v>7</v>
      </c>
      <c r="C263" s="4" t="s">
        <v>241</v>
      </c>
      <c r="D263" s="4" t="s">
        <v>67</v>
      </c>
      <c r="E263" s="4" t="s">
        <v>66</v>
      </c>
      <c r="F263" s="29">
        <f>'прил 6_1'!F438</f>
        <v>707</v>
      </c>
      <c r="G263" s="29">
        <f>F263</f>
        <v>707</v>
      </c>
      <c r="H263" s="29">
        <f>'прил 6_1'!H438</f>
        <v>707</v>
      </c>
      <c r="I263" s="29">
        <f>H263</f>
        <v>707</v>
      </c>
    </row>
    <row r="264" spans="1:9" ht="126">
      <c r="A264" s="3" t="s">
        <v>0</v>
      </c>
      <c r="B264" s="4" t="s">
        <v>4</v>
      </c>
      <c r="C264" s="4"/>
      <c r="D264" s="4"/>
      <c r="E264" s="4"/>
      <c r="F264" s="29">
        <f aca="true" t="shared" si="32" ref="F264:I266">F265</f>
        <v>155228</v>
      </c>
      <c r="G264" s="29">
        <f t="shared" si="32"/>
        <v>155228</v>
      </c>
      <c r="H264" s="29">
        <f t="shared" si="32"/>
        <v>204141</v>
      </c>
      <c r="I264" s="29">
        <f t="shared" si="32"/>
        <v>204141</v>
      </c>
    </row>
    <row r="265" spans="1:9" ht="63">
      <c r="A265" s="27" t="s">
        <v>141</v>
      </c>
      <c r="B265" s="4" t="s">
        <v>4</v>
      </c>
      <c r="C265" s="4" t="s">
        <v>241</v>
      </c>
      <c r="D265" s="4"/>
      <c r="E265" s="4"/>
      <c r="F265" s="29">
        <f t="shared" si="32"/>
        <v>155228</v>
      </c>
      <c r="G265" s="29">
        <f t="shared" si="32"/>
        <v>155228</v>
      </c>
      <c r="H265" s="29">
        <f t="shared" si="32"/>
        <v>204141</v>
      </c>
      <c r="I265" s="29">
        <f t="shared" si="32"/>
        <v>204141</v>
      </c>
    </row>
    <row r="266" spans="1:9" ht="15.75">
      <c r="A266" s="3" t="s">
        <v>73</v>
      </c>
      <c r="B266" s="4" t="s">
        <v>4</v>
      </c>
      <c r="C266" s="4" t="s">
        <v>241</v>
      </c>
      <c r="D266" s="4" t="s">
        <v>67</v>
      </c>
      <c r="E266" s="4"/>
      <c r="F266" s="29">
        <f t="shared" si="32"/>
        <v>155228</v>
      </c>
      <c r="G266" s="29">
        <f t="shared" si="32"/>
        <v>155228</v>
      </c>
      <c r="H266" s="29">
        <f t="shared" si="32"/>
        <v>204141</v>
      </c>
      <c r="I266" s="29">
        <f t="shared" si="32"/>
        <v>204141</v>
      </c>
    </row>
    <row r="267" spans="1:9" ht="31.5">
      <c r="A267" s="3" t="s">
        <v>85</v>
      </c>
      <c r="B267" s="4" t="s">
        <v>4</v>
      </c>
      <c r="C267" s="4" t="s">
        <v>241</v>
      </c>
      <c r="D267" s="4" t="s">
        <v>67</v>
      </c>
      <c r="E267" s="4" t="s">
        <v>66</v>
      </c>
      <c r="F267" s="29">
        <f>'прил 6_1'!F440</f>
        <v>155228</v>
      </c>
      <c r="G267" s="29">
        <f>F267</f>
        <v>155228</v>
      </c>
      <c r="H267" s="29">
        <f>'прил 6_1'!H440</f>
        <v>204141</v>
      </c>
      <c r="I267" s="29">
        <f>H267</f>
        <v>204141</v>
      </c>
    </row>
    <row r="268" spans="1:9" ht="31.5">
      <c r="A268" s="3" t="s">
        <v>359</v>
      </c>
      <c r="B268" s="4" t="s">
        <v>360</v>
      </c>
      <c r="C268" s="4"/>
      <c r="D268" s="4"/>
      <c r="E268" s="4"/>
      <c r="F268" s="29">
        <f>F269</f>
        <v>11457808</v>
      </c>
      <c r="G268" s="29"/>
      <c r="H268" s="29">
        <f>H269</f>
        <v>11798975</v>
      </c>
      <c r="I268" s="29"/>
    </row>
    <row r="269" spans="1:9" ht="110.25">
      <c r="A269" s="3" t="s">
        <v>13</v>
      </c>
      <c r="B269" s="4" t="s">
        <v>361</v>
      </c>
      <c r="C269" s="4"/>
      <c r="D269" s="4"/>
      <c r="E269" s="4"/>
      <c r="F269" s="29">
        <f>F270</f>
        <v>11457808</v>
      </c>
      <c r="G269" s="29"/>
      <c r="H269" s="29">
        <f>H270</f>
        <v>11798975</v>
      </c>
      <c r="I269" s="29"/>
    </row>
    <row r="270" spans="1:9" ht="63">
      <c r="A270" s="3" t="s">
        <v>141</v>
      </c>
      <c r="B270" s="4" t="s">
        <v>361</v>
      </c>
      <c r="C270" s="4" t="s">
        <v>241</v>
      </c>
      <c r="D270" s="4"/>
      <c r="E270" s="4"/>
      <c r="F270" s="29">
        <f>F271</f>
        <v>11457808</v>
      </c>
      <c r="G270" s="29"/>
      <c r="H270" s="29">
        <f>H271</f>
        <v>11798975</v>
      </c>
      <c r="I270" s="29"/>
    </row>
    <row r="271" spans="1:9" ht="15.75">
      <c r="A271" s="3" t="s">
        <v>238</v>
      </c>
      <c r="B271" s="4" t="s">
        <v>361</v>
      </c>
      <c r="C271" s="4" t="s">
        <v>241</v>
      </c>
      <c r="D271" s="4" t="s">
        <v>63</v>
      </c>
      <c r="E271" s="4"/>
      <c r="F271" s="29">
        <f>F272</f>
        <v>11457808</v>
      </c>
      <c r="G271" s="29"/>
      <c r="H271" s="29">
        <f>H272</f>
        <v>11798975</v>
      </c>
      <c r="I271" s="29"/>
    </row>
    <row r="272" spans="1:9" ht="15.75">
      <c r="A272" s="3" t="s">
        <v>84</v>
      </c>
      <c r="B272" s="4" t="s">
        <v>361</v>
      </c>
      <c r="C272" s="4" t="s">
        <v>241</v>
      </c>
      <c r="D272" s="4" t="s">
        <v>63</v>
      </c>
      <c r="E272" s="4" t="s">
        <v>59</v>
      </c>
      <c r="F272" s="29">
        <f>'прил 6_1'!F389</f>
        <v>11457808</v>
      </c>
      <c r="G272" s="29"/>
      <c r="H272" s="29">
        <f>'прил 6_1'!H389</f>
        <v>11798975</v>
      </c>
      <c r="I272" s="29"/>
    </row>
    <row r="273" spans="1:9" ht="63">
      <c r="A273" s="3" t="s">
        <v>362</v>
      </c>
      <c r="B273" s="4" t="s">
        <v>363</v>
      </c>
      <c r="C273" s="4"/>
      <c r="D273" s="4"/>
      <c r="E273" s="4"/>
      <c r="F273" s="29">
        <f>F274+F278</f>
        <v>0</v>
      </c>
      <c r="G273" s="29"/>
      <c r="H273" s="29">
        <f>H274+H278</f>
        <v>0</v>
      </c>
      <c r="I273" s="29"/>
    </row>
    <row r="274" spans="1:9" ht="47.25">
      <c r="A274" s="3" t="s">
        <v>34</v>
      </c>
      <c r="B274" s="4" t="s">
        <v>364</v>
      </c>
      <c r="C274" s="4"/>
      <c r="D274" s="4"/>
      <c r="E274" s="4"/>
      <c r="F274" s="29">
        <f>F275</f>
        <v>0</v>
      </c>
      <c r="G274" s="29"/>
      <c r="H274" s="29">
        <f>H275</f>
        <v>0</v>
      </c>
      <c r="I274" s="29"/>
    </row>
    <row r="275" spans="1:9" ht="47.25">
      <c r="A275" s="3" t="s">
        <v>111</v>
      </c>
      <c r="B275" s="4" t="s">
        <v>364</v>
      </c>
      <c r="C275" s="4" t="s">
        <v>237</v>
      </c>
      <c r="D275" s="4"/>
      <c r="E275" s="4"/>
      <c r="F275" s="29">
        <f>F276</f>
        <v>0</v>
      </c>
      <c r="G275" s="29"/>
      <c r="H275" s="29">
        <f>H276</f>
        <v>0</v>
      </c>
      <c r="I275" s="29"/>
    </row>
    <row r="276" spans="1:9" ht="15.75">
      <c r="A276" s="3" t="s">
        <v>78</v>
      </c>
      <c r="B276" s="4" t="s">
        <v>364</v>
      </c>
      <c r="C276" s="4" t="s">
        <v>237</v>
      </c>
      <c r="D276" s="4" t="s">
        <v>59</v>
      </c>
      <c r="E276" s="4"/>
      <c r="F276" s="29">
        <f>F277</f>
        <v>0</v>
      </c>
      <c r="G276" s="29"/>
      <c r="H276" s="29">
        <f>H277</f>
        <v>0</v>
      </c>
      <c r="I276" s="29"/>
    </row>
    <row r="277" spans="1:9" ht="31.5">
      <c r="A277" s="3" t="s">
        <v>88</v>
      </c>
      <c r="B277" s="4" t="s">
        <v>364</v>
      </c>
      <c r="C277" s="4" t="s">
        <v>237</v>
      </c>
      <c r="D277" s="4" t="s">
        <v>59</v>
      </c>
      <c r="E277" s="4" t="s">
        <v>234</v>
      </c>
      <c r="F277" s="29">
        <f>'прил 6_1'!F83</f>
        <v>0</v>
      </c>
      <c r="G277" s="29"/>
      <c r="H277" s="29">
        <f>'прил 6_1'!H83</f>
        <v>0</v>
      </c>
      <c r="I277" s="29"/>
    </row>
    <row r="278" spans="1:9" ht="31.5">
      <c r="A278" s="3" t="s">
        <v>137</v>
      </c>
      <c r="B278" s="4" t="s">
        <v>365</v>
      </c>
      <c r="C278" s="4"/>
      <c r="D278" s="4"/>
      <c r="E278" s="4"/>
      <c r="F278" s="29">
        <f>F279</f>
        <v>0</v>
      </c>
      <c r="G278" s="29"/>
      <c r="H278" s="29">
        <f>H279</f>
        <v>0</v>
      </c>
      <c r="I278" s="29"/>
    </row>
    <row r="279" spans="1:9" ht="47.25">
      <c r="A279" s="3" t="s">
        <v>111</v>
      </c>
      <c r="B279" s="4" t="s">
        <v>365</v>
      </c>
      <c r="C279" s="4" t="s">
        <v>237</v>
      </c>
      <c r="D279" s="4"/>
      <c r="E279" s="4"/>
      <c r="F279" s="29">
        <f>F280</f>
        <v>0</v>
      </c>
      <c r="G279" s="29"/>
      <c r="H279" s="29">
        <f>H280</f>
        <v>0</v>
      </c>
      <c r="I279" s="29"/>
    </row>
    <row r="280" spans="1:9" ht="15.75">
      <c r="A280" s="3" t="s">
        <v>78</v>
      </c>
      <c r="B280" s="4" t="s">
        <v>365</v>
      </c>
      <c r="C280" s="4" t="s">
        <v>237</v>
      </c>
      <c r="D280" s="4" t="s">
        <v>59</v>
      </c>
      <c r="E280" s="4"/>
      <c r="F280" s="29">
        <f>F281</f>
        <v>0</v>
      </c>
      <c r="G280" s="29"/>
      <c r="H280" s="29">
        <f>H281</f>
        <v>0</v>
      </c>
      <c r="I280" s="29"/>
    </row>
    <row r="281" spans="1:9" ht="31.5">
      <c r="A281" s="3" t="s">
        <v>88</v>
      </c>
      <c r="B281" s="4" t="s">
        <v>365</v>
      </c>
      <c r="C281" s="4" t="s">
        <v>237</v>
      </c>
      <c r="D281" s="4" t="s">
        <v>59</v>
      </c>
      <c r="E281" s="4" t="s">
        <v>234</v>
      </c>
      <c r="F281" s="29">
        <f>'прил 6_1'!F85</f>
        <v>0</v>
      </c>
      <c r="G281" s="29"/>
      <c r="H281" s="29">
        <f>'прил 6_1'!H85</f>
        <v>0</v>
      </c>
      <c r="I281" s="29"/>
    </row>
    <row r="282" spans="1:9" ht="78.75">
      <c r="A282" s="3" t="s">
        <v>366</v>
      </c>
      <c r="B282" s="4" t="s">
        <v>367</v>
      </c>
      <c r="C282" s="4"/>
      <c r="D282" s="4"/>
      <c r="E282" s="4"/>
      <c r="F282" s="29">
        <f>F283+F287</f>
        <v>0</v>
      </c>
      <c r="G282" s="29"/>
      <c r="H282" s="29">
        <f>H283+H287</f>
        <v>0</v>
      </c>
      <c r="I282" s="29"/>
    </row>
    <row r="283" spans="1:9" ht="47.25">
      <c r="A283" s="3" t="s">
        <v>34</v>
      </c>
      <c r="B283" s="4" t="s">
        <v>368</v>
      </c>
      <c r="C283" s="4"/>
      <c r="D283" s="4"/>
      <c r="E283" s="4"/>
      <c r="F283" s="29">
        <f>F284</f>
        <v>0</v>
      </c>
      <c r="G283" s="29"/>
      <c r="H283" s="29">
        <f>H284</f>
        <v>0</v>
      </c>
      <c r="I283" s="29"/>
    </row>
    <row r="284" spans="1:9" ht="63">
      <c r="A284" s="3" t="s">
        <v>141</v>
      </c>
      <c r="B284" s="4" t="s">
        <v>368</v>
      </c>
      <c r="C284" s="4" t="s">
        <v>241</v>
      </c>
      <c r="D284" s="4"/>
      <c r="E284" s="4"/>
      <c r="F284" s="29">
        <f>F285</f>
        <v>0</v>
      </c>
      <c r="G284" s="29"/>
      <c r="H284" s="29">
        <f>H285</f>
        <v>0</v>
      </c>
      <c r="I284" s="29"/>
    </row>
    <row r="285" spans="1:9" ht="15.75">
      <c r="A285" s="3" t="s">
        <v>238</v>
      </c>
      <c r="B285" s="4" t="s">
        <v>368</v>
      </c>
      <c r="C285" s="4" t="s">
        <v>241</v>
      </c>
      <c r="D285" s="4" t="s">
        <v>63</v>
      </c>
      <c r="E285" s="4"/>
      <c r="F285" s="29">
        <f>F286</f>
        <v>0</v>
      </c>
      <c r="G285" s="29"/>
      <c r="H285" s="29">
        <f>H286</f>
        <v>0</v>
      </c>
      <c r="I285" s="29"/>
    </row>
    <row r="286" spans="1:9" ht="15.75">
      <c r="A286" s="3" t="s">
        <v>84</v>
      </c>
      <c r="B286" s="4" t="s">
        <v>368</v>
      </c>
      <c r="C286" s="4" t="s">
        <v>241</v>
      </c>
      <c r="D286" s="4" t="s">
        <v>63</v>
      </c>
      <c r="E286" s="4" t="s">
        <v>59</v>
      </c>
      <c r="F286" s="29">
        <f>'прил 6_1'!F392</f>
        <v>0</v>
      </c>
      <c r="G286" s="29"/>
      <c r="H286" s="29">
        <f>'прил 6_1'!H392</f>
        <v>0</v>
      </c>
      <c r="I286" s="29"/>
    </row>
    <row r="287" spans="1:9" ht="31.5">
      <c r="A287" s="3" t="s">
        <v>137</v>
      </c>
      <c r="B287" s="4" t="s">
        <v>369</v>
      </c>
      <c r="C287" s="4"/>
      <c r="D287" s="4"/>
      <c r="E287" s="4"/>
      <c r="F287" s="29">
        <f>F288</f>
        <v>0</v>
      </c>
      <c r="G287" s="29"/>
      <c r="H287" s="29">
        <f>H288</f>
        <v>0</v>
      </c>
      <c r="I287" s="29"/>
    </row>
    <row r="288" spans="1:9" ht="63">
      <c r="A288" s="3" t="s">
        <v>141</v>
      </c>
      <c r="B288" s="4" t="s">
        <v>369</v>
      </c>
      <c r="C288" s="4" t="s">
        <v>241</v>
      </c>
      <c r="D288" s="4"/>
      <c r="E288" s="4"/>
      <c r="F288" s="29">
        <f>F291+F289</f>
        <v>0</v>
      </c>
      <c r="G288" s="29"/>
      <c r="H288" s="29">
        <f>H291+H289</f>
        <v>0</v>
      </c>
      <c r="I288" s="29"/>
    </row>
    <row r="289" spans="1:9" ht="15.75">
      <c r="A289" s="3" t="s">
        <v>70</v>
      </c>
      <c r="B289" s="4" t="s">
        <v>369</v>
      </c>
      <c r="C289" s="4" t="s">
        <v>241</v>
      </c>
      <c r="D289" s="4" t="s">
        <v>62</v>
      </c>
      <c r="E289" s="4"/>
      <c r="F289" s="29">
        <f>F290</f>
        <v>0</v>
      </c>
      <c r="G289" s="29"/>
      <c r="H289" s="29">
        <f>H290</f>
        <v>0</v>
      </c>
      <c r="I289" s="29"/>
    </row>
    <row r="290" spans="1:9" ht="15.75">
      <c r="A290" s="3" t="s">
        <v>72</v>
      </c>
      <c r="B290" s="4" t="s">
        <v>369</v>
      </c>
      <c r="C290" s="4" t="s">
        <v>241</v>
      </c>
      <c r="D290" s="4" t="s">
        <v>62</v>
      </c>
      <c r="E290" s="4" t="s">
        <v>64</v>
      </c>
      <c r="F290" s="29">
        <f>'прил 6_1'!F290</f>
        <v>0</v>
      </c>
      <c r="G290" s="29"/>
      <c r="H290" s="29">
        <f>'прил 6_1'!H290</f>
        <v>0</v>
      </c>
      <c r="I290" s="29"/>
    </row>
    <row r="291" spans="1:9" ht="15.75">
      <c r="A291" s="3" t="s">
        <v>238</v>
      </c>
      <c r="B291" s="4" t="s">
        <v>369</v>
      </c>
      <c r="C291" s="4" t="s">
        <v>241</v>
      </c>
      <c r="D291" s="4" t="s">
        <v>63</v>
      </c>
      <c r="E291" s="4"/>
      <c r="F291" s="29">
        <f>F292</f>
        <v>0</v>
      </c>
      <c r="G291" s="29"/>
      <c r="H291" s="29">
        <f>H292</f>
        <v>0</v>
      </c>
      <c r="I291" s="29"/>
    </row>
    <row r="292" spans="1:9" ht="15.75">
      <c r="A292" s="3" t="s">
        <v>84</v>
      </c>
      <c r="B292" s="4" t="s">
        <v>369</v>
      </c>
      <c r="C292" s="4" t="s">
        <v>241</v>
      </c>
      <c r="D292" s="4" t="s">
        <v>63</v>
      </c>
      <c r="E292" s="4" t="s">
        <v>59</v>
      </c>
      <c r="F292" s="29">
        <f>'прил 6_1'!F394</f>
        <v>0</v>
      </c>
      <c r="G292" s="29"/>
      <c r="H292" s="29">
        <f>'прил 6_1'!H394</f>
        <v>0</v>
      </c>
      <c r="I292" s="29"/>
    </row>
    <row r="293" spans="1:9" ht="94.5">
      <c r="A293" s="1" t="s">
        <v>253</v>
      </c>
      <c r="B293" s="2" t="s">
        <v>254</v>
      </c>
      <c r="C293" s="2"/>
      <c r="D293" s="2"/>
      <c r="E293" s="2"/>
      <c r="F293" s="33">
        <f>F294+F299+F308+F321+F354+F362</f>
        <v>98556197</v>
      </c>
      <c r="G293" s="33">
        <f>G294+G299+G308+G321+G354+G362</f>
        <v>714600</v>
      </c>
      <c r="H293" s="33">
        <f>H294+H299+H308+H321+H354+H362</f>
        <v>82529443</v>
      </c>
      <c r="I293" s="33">
        <f>I294+I299+I308+I321+I354+I362</f>
        <v>743200</v>
      </c>
    </row>
    <row r="294" spans="1:9" ht="47.25">
      <c r="A294" s="3" t="s">
        <v>32</v>
      </c>
      <c r="B294" s="4" t="s">
        <v>33</v>
      </c>
      <c r="C294" s="4"/>
      <c r="D294" s="4"/>
      <c r="E294" s="4"/>
      <c r="F294" s="29">
        <f>F295</f>
        <v>10545400</v>
      </c>
      <c r="G294" s="29"/>
      <c r="H294" s="29">
        <f>H295</f>
        <v>3318130</v>
      </c>
      <c r="I294" s="29"/>
    </row>
    <row r="295" spans="1:9" ht="47.25">
      <c r="A295" s="3" t="s">
        <v>34</v>
      </c>
      <c r="B295" s="4" t="s">
        <v>35</v>
      </c>
      <c r="C295" s="4"/>
      <c r="D295" s="4"/>
      <c r="E295" s="4"/>
      <c r="F295" s="29">
        <f>F296</f>
        <v>10545400</v>
      </c>
      <c r="G295" s="29"/>
      <c r="H295" s="29">
        <f>H296</f>
        <v>3318130</v>
      </c>
      <c r="I295" s="29"/>
    </row>
    <row r="296" spans="1:9" ht="47.25">
      <c r="A296" s="3" t="s">
        <v>111</v>
      </c>
      <c r="B296" s="4" t="s">
        <v>35</v>
      </c>
      <c r="C296" s="4" t="s">
        <v>237</v>
      </c>
      <c r="D296" s="4"/>
      <c r="E296" s="4"/>
      <c r="F296" s="29">
        <f>F297</f>
        <v>10545400</v>
      </c>
      <c r="G296" s="29"/>
      <c r="H296" s="29">
        <f>H297</f>
        <v>3318130</v>
      </c>
      <c r="I296" s="29"/>
    </row>
    <row r="297" spans="1:9" ht="31.5">
      <c r="A297" s="3" t="s">
        <v>68</v>
      </c>
      <c r="B297" s="4" t="s">
        <v>35</v>
      </c>
      <c r="C297" s="4" t="s">
        <v>237</v>
      </c>
      <c r="D297" s="4" t="s">
        <v>61</v>
      </c>
      <c r="E297" s="2"/>
      <c r="F297" s="29">
        <f>F298</f>
        <v>10545400</v>
      </c>
      <c r="G297" s="29"/>
      <c r="H297" s="29">
        <f>H298</f>
        <v>3318130</v>
      </c>
      <c r="I297" s="29"/>
    </row>
    <row r="298" spans="1:9" ht="15.75">
      <c r="A298" s="3" t="s">
        <v>74</v>
      </c>
      <c r="B298" s="4" t="s">
        <v>35</v>
      </c>
      <c r="C298" s="4" t="s">
        <v>237</v>
      </c>
      <c r="D298" s="4" t="s">
        <v>61</v>
      </c>
      <c r="E298" s="4" t="s">
        <v>59</v>
      </c>
      <c r="F298" s="29">
        <f>'прил 6_1'!F195</f>
        <v>10545400</v>
      </c>
      <c r="G298" s="33"/>
      <c r="H298" s="29">
        <f>'прил 6_1'!H195</f>
        <v>3318130</v>
      </c>
      <c r="I298" s="33"/>
    </row>
    <row r="299" spans="1:9" ht="78.75">
      <c r="A299" s="3" t="s">
        <v>186</v>
      </c>
      <c r="B299" s="4" t="s">
        <v>187</v>
      </c>
      <c r="C299" s="4"/>
      <c r="D299" s="4"/>
      <c r="E299" s="4"/>
      <c r="F299" s="29">
        <f>F300+F304</f>
        <v>2302296</v>
      </c>
      <c r="G299" s="29"/>
      <c r="H299" s="29">
        <f>H300+H304</f>
        <v>2187181</v>
      </c>
      <c r="I299" s="29"/>
    </row>
    <row r="300" spans="1:9" ht="47.25">
      <c r="A300" s="3" t="s">
        <v>36</v>
      </c>
      <c r="B300" s="4" t="s">
        <v>37</v>
      </c>
      <c r="C300" s="4"/>
      <c r="D300" s="4"/>
      <c r="E300" s="4"/>
      <c r="F300" s="29">
        <f>F301</f>
        <v>2302296</v>
      </c>
      <c r="G300" s="29"/>
      <c r="H300" s="29">
        <f>H301</f>
        <v>2187181</v>
      </c>
      <c r="I300" s="29"/>
    </row>
    <row r="301" spans="1:9" ht="47.25">
      <c r="A301" s="3" t="s">
        <v>111</v>
      </c>
      <c r="B301" s="4" t="s">
        <v>37</v>
      </c>
      <c r="C301" s="4" t="s">
        <v>237</v>
      </c>
      <c r="D301" s="4"/>
      <c r="E301" s="4"/>
      <c r="F301" s="29">
        <f>F302</f>
        <v>2302296</v>
      </c>
      <c r="G301" s="29"/>
      <c r="H301" s="29">
        <f>H302</f>
        <v>2187181</v>
      </c>
      <c r="I301" s="29"/>
    </row>
    <row r="302" spans="1:9" ht="31.5">
      <c r="A302" s="3" t="s">
        <v>68</v>
      </c>
      <c r="B302" s="4" t="s">
        <v>37</v>
      </c>
      <c r="C302" s="4" t="s">
        <v>237</v>
      </c>
      <c r="D302" s="4" t="s">
        <v>61</v>
      </c>
      <c r="E302" s="4"/>
      <c r="F302" s="29">
        <f>F303</f>
        <v>2302296</v>
      </c>
      <c r="G302" s="29"/>
      <c r="H302" s="29">
        <f>H303</f>
        <v>2187181</v>
      </c>
      <c r="I302" s="29"/>
    </row>
    <row r="303" spans="1:9" ht="15.75">
      <c r="A303" s="3" t="s">
        <v>228</v>
      </c>
      <c r="B303" s="4" t="s">
        <v>37</v>
      </c>
      <c r="C303" s="4" t="s">
        <v>237</v>
      </c>
      <c r="D303" s="4" t="s">
        <v>61</v>
      </c>
      <c r="E303" s="4" t="s">
        <v>64</v>
      </c>
      <c r="F303" s="29">
        <f>'прил 6_1'!F205</f>
        <v>2302296</v>
      </c>
      <c r="G303" s="29"/>
      <c r="H303" s="29">
        <f>'прил 6_1'!H205</f>
        <v>2187181</v>
      </c>
      <c r="I303" s="29"/>
    </row>
    <row r="304" spans="1:9" ht="31.5">
      <c r="A304" s="3" t="s">
        <v>137</v>
      </c>
      <c r="B304" s="4" t="s">
        <v>213</v>
      </c>
      <c r="C304" s="4"/>
      <c r="D304" s="4"/>
      <c r="E304" s="4"/>
      <c r="F304" s="29">
        <f>F305</f>
        <v>0</v>
      </c>
      <c r="G304" s="29"/>
      <c r="H304" s="29">
        <f>H305</f>
        <v>0</v>
      </c>
      <c r="I304" s="29"/>
    </row>
    <row r="305" spans="1:9" ht="47.25">
      <c r="A305" s="3" t="s">
        <v>111</v>
      </c>
      <c r="B305" s="4" t="s">
        <v>213</v>
      </c>
      <c r="C305" s="4" t="s">
        <v>237</v>
      </c>
      <c r="D305" s="4"/>
      <c r="E305" s="4"/>
      <c r="F305" s="29">
        <f>F306</f>
        <v>0</v>
      </c>
      <c r="G305" s="29"/>
      <c r="H305" s="29">
        <f>H306</f>
        <v>0</v>
      </c>
      <c r="I305" s="29"/>
    </row>
    <row r="306" spans="1:9" ht="31.5">
      <c r="A306" s="3" t="s">
        <v>68</v>
      </c>
      <c r="B306" s="4" t="s">
        <v>213</v>
      </c>
      <c r="C306" s="4" t="s">
        <v>237</v>
      </c>
      <c r="D306" s="4" t="s">
        <v>61</v>
      </c>
      <c r="E306" s="4"/>
      <c r="F306" s="29">
        <f>F307</f>
        <v>0</v>
      </c>
      <c r="G306" s="29"/>
      <c r="H306" s="29">
        <f>H307</f>
        <v>0</v>
      </c>
      <c r="I306" s="29"/>
    </row>
    <row r="307" spans="1:9" ht="15.75">
      <c r="A307" s="3" t="s">
        <v>228</v>
      </c>
      <c r="B307" s="4" t="s">
        <v>213</v>
      </c>
      <c r="C307" s="4" t="s">
        <v>237</v>
      </c>
      <c r="D307" s="4" t="s">
        <v>61</v>
      </c>
      <c r="E307" s="4" t="s">
        <v>64</v>
      </c>
      <c r="F307" s="29">
        <f>'прил 6_1'!F207</f>
        <v>0</v>
      </c>
      <c r="G307" s="29"/>
      <c r="H307" s="29">
        <f>'прил 6_1'!H207</f>
        <v>0</v>
      </c>
      <c r="I307" s="29"/>
    </row>
    <row r="308" spans="1:9" ht="78.75">
      <c r="A308" s="3" t="s">
        <v>188</v>
      </c>
      <c r="B308" s="4" t="s">
        <v>189</v>
      </c>
      <c r="C308" s="4"/>
      <c r="D308" s="4"/>
      <c r="E308" s="4"/>
      <c r="F308" s="29">
        <f>F309+F313+F317</f>
        <v>8806257</v>
      </c>
      <c r="G308" s="29"/>
      <c r="H308" s="29">
        <f>H309+H313+H317</f>
        <v>9075364</v>
      </c>
      <c r="I308" s="29"/>
    </row>
    <row r="309" spans="1:9" ht="110.25">
      <c r="A309" s="3" t="s">
        <v>193</v>
      </c>
      <c r="B309" s="4" t="s">
        <v>194</v>
      </c>
      <c r="C309" s="4"/>
      <c r="D309" s="4"/>
      <c r="E309" s="4"/>
      <c r="F309" s="29">
        <f>F310</f>
        <v>6634073</v>
      </c>
      <c r="G309" s="29"/>
      <c r="H309" s="29">
        <f>H310</f>
        <v>6616059</v>
      </c>
      <c r="I309" s="29"/>
    </row>
    <row r="310" spans="1:9" ht="63">
      <c r="A310" s="3" t="s">
        <v>141</v>
      </c>
      <c r="B310" s="4" t="s">
        <v>194</v>
      </c>
      <c r="C310" s="4" t="s">
        <v>241</v>
      </c>
      <c r="D310" s="4"/>
      <c r="E310" s="4"/>
      <c r="F310" s="29">
        <f>F311</f>
        <v>6634073</v>
      </c>
      <c r="G310" s="29"/>
      <c r="H310" s="29">
        <f>H311</f>
        <v>6616059</v>
      </c>
      <c r="I310" s="29"/>
    </row>
    <row r="311" spans="1:9" ht="31.5">
      <c r="A311" s="3" t="s">
        <v>68</v>
      </c>
      <c r="B311" s="4" t="s">
        <v>194</v>
      </c>
      <c r="C311" s="4" t="s">
        <v>241</v>
      </c>
      <c r="D311" s="4" t="s">
        <v>61</v>
      </c>
      <c r="E311" s="4"/>
      <c r="F311" s="29">
        <f>F312</f>
        <v>6634073</v>
      </c>
      <c r="G311" s="29"/>
      <c r="H311" s="29">
        <f>H312</f>
        <v>6616059</v>
      </c>
      <c r="I311" s="29"/>
    </row>
    <row r="312" spans="1:9" ht="47.25">
      <c r="A312" s="3" t="s">
        <v>86</v>
      </c>
      <c r="B312" s="4" t="s">
        <v>194</v>
      </c>
      <c r="C312" s="4" t="s">
        <v>241</v>
      </c>
      <c r="D312" s="4" t="s">
        <v>61</v>
      </c>
      <c r="E312" s="4" t="s">
        <v>61</v>
      </c>
      <c r="F312" s="29">
        <f>'прил 6_1'!F234</f>
        <v>6634073</v>
      </c>
      <c r="G312" s="29"/>
      <c r="H312" s="29">
        <f>'прил 6_1'!H234</f>
        <v>6616059</v>
      </c>
      <c r="I312" s="29"/>
    </row>
    <row r="313" spans="1:9" ht="31.5">
      <c r="A313" s="3" t="s">
        <v>137</v>
      </c>
      <c r="B313" s="4" t="s">
        <v>190</v>
      </c>
      <c r="C313" s="4"/>
      <c r="D313" s="4"/>
      <c r="E313" s="4"/>
      <c r="F313" s="29">
        <f>F314</f>
        <v>1932128</v>
      </c>
      <c r="G313" s="29"/>
      <c r="H313" s="29">
        <f>H314</f>
        <v>2114894</v>
      </c>
      <c r="I313" s="29"/>
    </row>
    <row r="314" spans="1:9" ht="47.25">
      <c r="A314" s="3" t="s">
        <v>111</v>
      </c>
      <c r="B314" s="4" t="s">
        <v>190</v>
      </c>
      <c r="C314" s="4" t="s">
        <v>237</v>
      </c>
      <c r="D314" s="4"/>
      <c r="E314" s="4"/>
      <c r="F314" s="29">
        <f>F315</f>
        <v>1932128</v>
      </c>
      <c r="G314" s="29"/>
      <c r="H314" s="29">
        <f>H315</f>
        <v>2114894</v>
      </c>
      <c r="I314" s="29"/>
    </row>
    <row r="315" spans="1:9" ht="31.5">
      <c r="A315" s="3" t="s">
        <v>68</v>
      </c>
      <c r="B315" s="4" t="s">
        <v>190</v>
      </c>
      <c r="C315" s="4" t="s">
        <v>237</v>
      </c>
      <c r="D315" s="4" t="s">
        <v>61</v>
      </c>
      <c r="E315" s="4"/>
      <c r="F315" s="29">
        <f>F316</f>
        <v>1932128</v>
      </c>
      <c r="G315" s="29"/>
      <c r="H315" s="29">
        <f>H316</f>
        <v>2114894</v>
      </c>
      <c r="I315" s="29"/>
    </row>
    <row r="316" spans="1:9" ht="15.75">
      <c r="A316" s="3" t="s">
        <v>228</v>
      </c>
      <c r="B316" s="4" t="s">
        <v>190</v>
      </c>
      <c r="C316" s="4" t="s">
        <v>237</v>
      </c>
      <c r="D316" s="4" t="s">
        <v>61</v>
      </c>
      <c r="E316" s="4" t="s">
        <v>64</v>
      </c>
      <c r="F316" s="29">
        <f>'прил 6_1'!F210</f>
        <v>1932128</v>
      </c>
      <c r="G316" s="29"/>
      <c r="H316" s="29">
        <f>'прил 6_1'!H210</f>
        <v>2114894</v>
      </c>
      <c r="I316" s="29"/>
    </row>
    <row r="317" spans="1:9" ht="47.25">
      <c r="A317" s="3" t="s">
        <v>191</v>
      </c>
      <c r="B317" s="4" t="s">
        <v>192</v>
      </c>
      <c r="C317" s="4"/>
      <c r="D317" s="4"/>
      <c r="E317" s="4"/>
      <c r="F317" s="29">
        <f>F318</f>
        <v>240056</v>
      </c>
      <c r="G317" s="29"/>
      <c r="H317" s="29">
        <f>H318</f>
        <v>344411</v>
      </c>
      <c r="I317" s="29"/>
    </row>
    <row r="318" spans="1:9" ht="15.75">
      <c r="A318" s="3" t="s">
        <v>41</v>
      </c>
      <c r="B318" s="4" t="s">
        <v>192</v>
      </c>
      <c r="C318" s="4" t="s">
        <v>240</v>
      </c>
      <c r="D318" s="4"/>
      <c r="E318" s="4"/>
      <c r="F318" s="29">
        <f>F319</f>
        <v>240056</v>
      </c>
      <c r="G318" s="29"/>
      <c r="H318" s="29">
        <f>H319</f>
        <v>344411</v>
      </c>
      <c r="I318" s="29"/>
    </row>
    <row r="319" spans="1:9" ht="31.5">
      <c r="A319" s="3" t="s">
        <v>68</v>
      </c>
      <c r="B319" s="4" t="s">
        <v>192</v>
      </c>
      <c r="C319" s="4" t="s">
        <v>240</v>
      </c>
      <c r="D319" s="4" t="s">
        <v>61</v>
      </c>
      <c r="E319" s="4"/>
      <c r="F319" s="29">
        <f>F320</f>
        <v>240056</v>
      </c>
      <c r="G319" s="29"/>
      <c r="H319" s="29">
        <f>H320</f>
        <v>344411</v>
      </c>
      <c r="I319" s="29"/>
    </row>
    <row r="320" spans="1:9" ht="15.75">
      <c r="A320" s="3" t="s">
        <v>228</v>
      </c>
      <c r="B320" s="4" t="s">
        <v>192</v>
      </c>
      <c r="C320" s="4" t="s">
        <v>240</v>
      </c>
      <c r="D320" s="4" t="s">
        <v>61</v>
      </c>
      <c r="E320" s="4" t="s">
        <v>64</v>
      </c>
      <c r="F320" s="29">
        <f>'прил 6_1'!F212</f>
        <v>240056</v>
      </c>
      <c r="G320" s="29"/>
      <c r="H320" s="29">
        <f>'прил 6_1'!H212</f>
        <v>344411</v>
      </c>
      <c r="I320" s="29"/>
    </row>
    <row r="321" spans="1:9" ht="63">
      <c r="A321" s="3" t="s">
        <v>195</v>
      </c>
      <c r="B321" s="4" t="s">
        <v>196</v>
      </c>
      <c r="C321" s="4"/>
      <c r="D321" s="4"/>
      <c r="E321" s="4"/>
      <c r="F321" s="29">
        <f>F322+F326+F330+F334+F338+F342+F346+F350</f>
        <v>29626424</v>
      </c>
      <c r="G321" s="29"/>
      <c r="H321" s="29">
        <f>H322+H326+H330+H334+H338+H342+H346+H350</f>
        <v>21879328</v>
      </c>
      <c r="I321" s="29"/>
    </row>
    <row r="322" spans="1:9" ht="63">
      <c r="A322" s="3" t="s">
        <v>197</v>
      </c>
      <c r="B322" s="4" t="s">
        <v>198</v>
      </c>
      <c r="C322" s="4"/>
      <c r="D322" s="4"/>
      <c r="E322" s="4"/>
      <c r="F322" s="29">
        <f>F323</f>
        <v>10775107</v>
      </c>
      <c r="G322" s="29"/>
      <c r="H322" s="29">
        <f>H323</f>
        <v>10775107</v>
      </c>
      <c r="I322" s="29"/>
    </row>
    <row r="323" spans="1:9" ht="47.25">
      <c r="A323" s="3" t="s">
        <v>111</v>
      </c>
      <c r="B323" s="4" t="s">
        <v>198</v>
      </c>
      <c r="C323" s="4" t="s">
        <v>237</v>
      </c>
      <c r="D323" s="4"/>
      <c r="E323" s="4"/>
      <c r="F323" s="29">
        <f>F324</f>
        <v>10775107</v>
      </c>
      <c r="G323" s="29"/>
      <c r="H323" s="29">
        <f>H324</f>
        <v>10775107</v>
      </c>
      <c r="I323" s="29"/>
    </row>
    <row r="324" spans="1:9" ht="31.5">
      <c r="A324" s="3" t="s">
        <v>68</v>
      </c>
      <c r="B324" s="4" t="s">
        <v>198</v>
      </c>
      <c r="C324" s="4" t="s">
        <v>237</v>
      </c>
      <c r="D324" s="4" t="s">
        <v>61</v>
      </c>
      <c r="E324" s="4"/>
      <c r="F324" s="29">
        <f>F325</f>
        <v>10775107</v>
      </c>
      <c r="G324" s="29"/>
      <c r="H324" s="29">
        <f>H325</f>
        <v>10775107</v>
      </c>
      <c r="I324" s="29"/>
    </row>
    <row r="325" spans="1:9" ht="15.75">
      <c r="A325" s="3" t="s">
        <v>50</v>
      </c>
      <c r="B325" s="4" t="s">
        <v>198</v>
      </c>
      <c r="C325" s="4" t="s">
        <v>237</v>
      </c>
      <c r="D325" s="4" t="s">
        <v>61</v>
      </c>
      <c r="E325" s="4" t="s">
        <v>66</v>
      </c>
      <c r="F325" s="29">
        <f>'прил 6_1'!F217</f>
        <v>10775107</v>
      </c>
      <c r="G325" s="29"/>
      <c r="H325" s="29">
        <f>'прил 6_1'!H217</f>
        <v>10775107</v>
      </c>
      <c r="I325" s="29"/>
    </row>
    <row r="326" spans="1:9" ht="63">
      <c r="A326" s="3" t="s">
        <v>199</v>
      </c>
      <c r="B326" s="4" t="s">
        <v>200</v>
      </c>
      <c r="C326" s="4"/>
      <c r="D326" s="4"/>
      <c r="E326" s="4"/>
      <c r="F326" s="29">
        <f>F327</f>
        <v>9820261</v>
      </c>
      <c r="G326" s="29"/>
      <c r="H326" s="29">
        <f>H327</f>
        <v>2470261</v>
      </c>
      <c r="I326" s="29"/>
    </row>
    <row r="327" spans="1:9" ht="47.25">
      <c r="A327" s="3" t="s">
        <v>111</v>
      </c>
      <c r="B327" s="4" t="s">
        <v>200</v>
      </c>
      <c r="C327" s="4" t="s">
        <v>237</v>
      </c>
      <c r="D327" s="4"/>
      <c r="E327" s="4"/>
      <c r="F327" s="29">
        <f>F328</f>
        <v>9820261</v>
      </c>
      <c r="G327" s="29"/>
      <c r="H327" s="29">
        <f>H328</f>
        <v>2470261</v>
      </c>
      <c r="I327" s="29"/>
    </row>
    <row r="328" spans="1:9" ht="31.5">
      <c r="A328" s="3" t="s">
        <v>68</v>
      </c>
      <c r="B328" s="4" t="s">
        <v>200</v>
      </c>
      <c r="C328" s="4" t="s">
        <v>237</v>
      </c>
      <c r="D328" s="4" t="s">
        <v>61</v>
      </c>
      <c r="E328" s="4"/>
      <c r="F328" s="29">
        <f>F329</f>
        <v>9820261</v>
      </c>
      <c r="G328" s="29"/>
      <c r="H328" s="29">
        <f>H329</f>
        <v>2470261</v>
      </c>
      <c r="I328" s="29"/>
    </row>
    <row r="329" spans="1:9" ht="15.75">
      <c r="A329" s="3" t="s">
        <v>50</v>
      </c>
      <c r="B329" s="4" t="s">
        <v>200</v>
      </c>
      <c r="C329" s="4" t="s">
        <v>237</v>
      </c>
      <c r="D329" s="4" t="s">
        <v>61</v>
      </c>
      <c r="E329" s="4" t="s">
        <v>66</v>
      </c>
      <c r="F329" s="29">
        <f>'прил 6_1'!F219</f>
        <v>9820261</v>
      </c>
      <c r="G329" s="29"/>
      <c r="H329" s="29">
        <f>'прил 6_1'!H219</f>
        <v>2470261</v>
      </c>
      <c r="I329" s="29"/>
    </row>
    <row r="330" spans="1:9" ht="47.25">
      <c r="A330" s="3" t="s">
        <v>201</v>
      </c>
      <c r="B330" s="4" t="s">
        <v>202</v>
      </c>
      <c r="C330" s="4"/>
      <c r="D330" s="4"/>
      <c r="E330" s="4"/>
      <c r="F330" s="29">
        <f>F331</f>
        <v>832000</v>
      </c>
      <c r="G330" s="29"/>
      <c r="H330" s="29">
        <f>H331</f>
        <v>832000</v>
      </c>
      <c r="I330" s="29"/>
    </row>
    <row r="331" spans="1:9" ht="47.25">
      <c r="A331" s="3" t="s">
        <v>111</v>
      </c>
      <c r="B331" s="4" t="s">
        <v>202</v>
      </c>
      <c r="C331" s="4" t="s">
        <v>237</v>
      </c>
      <c r="D331" s="4"/>
      <c r="E331" s="4"/>
      <c r="F331" s="29">
        <f>F332</f>
        <v>832000</v>
      </c>
      <c r="G331" s="29"/>
      <c r="H331" s="29">
        <f>H332</f>
        <v>832000</v>
      </c>
      <c r="I331" s="29"/>
    </row>
    <row r="332" spans="1:9" ht="31.5">
      <c r="A332" s="3" t="s">
        <v>68</v>
      </c>
      <c r="B332" s="4" t="s">
        <v>202</v>
      </c>
      <c r="C332" s="4" t="s">
        <v>237</v>
      </c>
      <c r="D332" s="4" t="s">
        <v>61</v>
      </c>
      <c r="E332" s="4"/>
      <c r="F332" s="29">
        <f>F333</f>
        <v>832000</v>
      </c>
      <c r="G332" s="29"/>
      <c r="H332" s="29">
        <f>H333</f>
        <v>832000</v>
      </c>
      <c r="I332" s="29"/>
    </row>
    <row r="333" spans="1:9" ht="15.75">
      <c r="A333" s="3" t="s">
        <v>50</v>
      </c>
      <c r="B333" s="4" t="s">
        <v>202</v>
      </c>
      <c r="C333" s="4" t="s">
        <v>237</v>
      </c>
      <c r="D333" s="4" t="s">
        <v>61</v>
      </c>
      <c r="E333" s="4" t="s">
        <v>66</v>
      </c>
      <c r="F333" s="29">
        <f>'прил 6_1'!F221</f>
        <v>832000</v>
      </c>
      <c r="G333" s="29"/>
      <c r="H333" s="29">
        <f>'прил 6_1'!H221</f>
        <v>832000</v>
      </c>
      <c r="I333" s="29"/>
    </row>
    <row r="334" spans="1:9" ht="47.25">
      <c r="A334" s="3" t="s">
        <v>34</v>
      </c>
      <c r="B334" s="4" t="s">
        <v>203</v>
      </c>
      <c r="C334" s="4"/>
      <c r="D334" s="4"/>
      <c r="E334" s="4"/>
      <c r="F334" s="29">
        <f>F335</f>
        <v>2440692</v>
      </c>
      <c r="G334" s="29"/>
      <c r="H334" s="29">
        <f>H335</f>
        <v>2418930</v>
      </c>
      <c r="I334" s="29"/>
    </row>
    <row r="335" spans="1:9" ht="47.25">
      <c r="A335" s="3" t="s">
        <v>111</v>
      </c>
      <c r="B335" s="4" t="s">
        <v>203</v>
      </c>
      <c r="C335" s="4" t="s">
        <v>237</v>
      </c>
      <c r="D335" s="4"/>
      <c r="E335" s="4"/>
      <c r="F335" s="29">
        <f>F336</f>
        <v>2440692</v>
      </c>
      <c r="G335" s="29"/>
      <c r="H335" s="29">
        <f>H336</f>
        <v>2418930</v>
      </c>
      <c r="I335" s="29"/>
    </row>
    <row r="336" spans="1:9" ht="31.5">
      <c r="A336" s="3" t="s">
        <v>68</v>
      </c>
      <c r="B336" s="4" t="s">
        <v>203</v>
      </c>
      <c r="C336" s="4" t="s">
        <v>237</v>
      </c>
      <c r="D336" s="4" t="s">
        <v>61</v>
      </c>
      <c r="E336" s="4"/>
      <c r="F336" s="29">
        <f>F337</f>
        <v>2440692</v>
      </c>
      <c r="G336" s="29"/>
      <c r="H336" s="29">
        <f>H337</f>
        <v>2418930</v>
      </c>
      <c r="I336" s="29"/>
    </row>
    <row r="337" spans="1:9" ht="15.75">
      <c r="A337" s="3" t="s">
        <v>50</v>
      </c>
      <c r="B337" s="4" t="s">
        <v>203</v>
      </c>
      <c r="C337" s="4" t="s">
        <v>237</v>
      </c>
      <c r="D337" s="4" t="s">
        <v>61</v>
      </c>
      <c r="E337" s="4" t="s">
        <v>66</v>
      </c>
      <c r="F337" s="29">
        <f>'прил 6_1'!F223</f>
        <v>2440692</v>
      </c>
      <c r="G337" s="29"/>
      <c r="H337" s="29">
        <f>'прил 6_1'!H223</f>
        <v>2418930</v>
      </c>
      <c r="I337" s="29"/>
    </row>
    <row r="338" spans="1:9" ht="47.25">
      <c r="A338" s="3" t="s">
        <v>36</v>
      </c>
      <c r="B338" s="4" t="s">
        <v>204</v>
      </c>
      <c r="C338" s="4"/>
      <c r="D338" s="4"/>
      <c r="E338" s="4"/>
      <c r="F338" s="29">
        <f>F339</f>
        <v>500000</v>
      </c>
      <c r="G338" s="29"/>
      <c r="H338" s="29">
        <f>H339</f>
        <v>500000</v>
      </c>
      <c r="I338" s="29"/>
    </row>
    <row r="339" spans="1:9" ht="47.25">
      <c r="A339" s="3" t="s">
        <v>111</v>
      </c>
      <c r="B339" s="4" t="s">
        <v>204</v>
      </c>
      <c r="C339" s="4" t="s">
        <v>237</v>
      </c>
      <c r="D339" s="4"/>
      <c r="E339" s="4"/>
      <c r="F339" s="29">
        <f>F340</f>
        <v>500000</v>
      </c>
      <c r="G339" s="29"/>
      <c r="H339" s="29">
        <f>H340</f>
        <v>500000</v>
      </c>
      <c r="I339" s="29"/>
    </row>
    <row r="340" spans="1:9" ht="31.5">
      <c r="A340" s="3" t="s">
        <v>68</v>
      </c>
      <c r="B340" s="4" t="s">
        <v>204</v>
      </c>
      <c r="C340" s="4" t="s">
        <v>237</v>
      </c>
      <c r="D340" s="4" t="s">
        <v>61</v>
      </c>
      <c r="E340" s="4"/>
      <c r="F340" s="29">
        <f>F341</f>
        <v>500000</v>
      </c>
      <c r="G340" s="29"/>
      <c r="H340" s="29">
        <f>H341</f>
        <v>500000</v>
      </c>
      <c r="I340" s="29"/>
    </row>
    <row r="341" spans="1:9" ht="15.75">
      <c r="A341" s="3" t="s">
        <v>50</v>
      </c>
      <c r="B341" s="4" t="s">
        <v>204</v>
      </c>
      <c r="C341" s="4" t="s">
        <v>237</v>
      </c>
      <c r="D341" s="4" t="s">
        <v>61</v>
      </c>
      <c r="E341" s="4" t="s">
        <v>66</v>
      </c>
      <c r="F341" s="29">
        <f>'прил 6_1'!F225</f>
        <v>500000</v>
      </c>
      <c r="G341" s="29"/>
      <c r="H341" s="29">
        <f>'прил 6_1'!H225</f>
        <v>500000</v>
      </c>
      <c r="I341" s="29"/>
    </row>
    <row r="342" spans="1:9" ht="31.5">
      <c r="A342" s="3" t="s">
        <v>137</v>
      </c>
      <c r="B342" s="4" t="s">
        <v>205</v>
      </c>
      <c r="C342" s="4"/>
      <c r="D342" s="4"/>
      <c r="E342" s="4"/>
      <c r="F342" s="29">
        <f>F343</f>
        <v>5258364</v>
      </c>
      <c r="G342" s="29"/>
      <c r="H342" s="29">
        <f>H343</f>
        <v>4883030</v>
      </c>
      <c r="I342" s="29"/>
    </row>
    <row r="343" spans="1:9" ht="47.25">
      <c r="A343" s="3" t="s">
        <v>111</v>
      </c>
      <c r="B343" s="4" t="s">
        <v>205</v>
      </c>
      <c r="C343" s="4" t="s">
        <v>237</v>
      </c>
      <c r="D343" s="4"/>
      <c r="E343" s="4"/>
      <c r="F343" s="29">
        <f>F344</f>
        <v>5258364</v>
      </c>
      <c r="G343" s="29"/>
      <c r="H343" s="29">
        <f>H344</f>
        <v>4883030</v>
      </c>
      <c r="I343" s="29"/>
    </row>
    <row r="344" spans="1:9" ht="31.5">
      <c r="A344" s="3" t="s">
        <v>68</v>
      </c>
      <c r="B344" s="4" t="s">
        <v>205</v>
      </c>
      <c r="C344" s="4" t="s">
        <v>237</v>
      </c>
      <c r="D344" s="4" t="s">
        <v>61</v>
      </c>
      <c r="E344" s="4"/>
      <c r="F344" s="29">
        <f>F345</f>
        <v>5258364</v>
      </c>
      <c r="G344" s="29"/>
      <c r="H344" s="29">
        <f>H345</f>
        <v>4883030</v>
      </c>
      <c r="I344" s="29"/>
    </row>
    <row r="345" spans="1:9" ht="15.75">
      <c r="A345" s="3" t="s">
        <v>50</v>
      </c>
      <c r="B345" s="4" t="s">
        <v>205</v>
      </c>
      <c r="C345" s="4" t="s">
        <v>237</v>
      </c>
      <c r="D345" s="4" t="s">
        <v>61</v>
      </c>
      <c r="E345" s="4" t="s">
        <v>66</v>
      </c>
      <c r="F345" s="29">
        <f>'прил 6_1'!F227</f>
        <v>5258364</v>
      </c>
      <c r="G345" s="29"/>
      <c r="H345" s="29">
        <f>'прил 6_1'!H227</f>
        <v>4883030</v>
      </c>
      <c r="I345" s="29"/>
    </row>
    <row r="346" spans="1:9" ht="110.25" hidden="1">
      <c r="A346" s="3" t="s">
        <v>206</v>
      </c>
      <c r="B346" s="4" t="s">
        <v>207</v>
      </c>
      <c r="C346" s="4"/>
      <c r="D346" s="4"/>
      <c r="E346" s="4"/>
      <c r="F346" s="29">
        <f>F347</f>
        <v>0</v>
      </c>
      <c r="G346" s="29"/>
      <c r="H346" s="29">
        <f>H347</f>
        <v>0</v>
      </c>
      <c r="I346" s="29"/>
    </row>
    <row r="347" spans="1:9" ht="15.75" hidden="1">
      <c r="A347" s="3" t="s">
        <v>41</v>
      </c>
      <c r="B347" s="4" t="s">
        <v>207</v>
      </c>
      <c r="C347" s="4" t="s">
        <v>240</v>
      </c>
      <c r="D347" s="4"/>
      <c r="E347" s="4"/>
      <c r="F347" s="29">
        <f>F348</f>
        <v>0</v>
      </c>
      <c r="G347" s="29"/>
      <c r="H347" s="29">
        <f>H348</f>
        <v>0</v>
      </c>
      <c r="I347" s="29"/>
    </row>
    <row r="348" spans="1:9" ht="31.5" hidden="1">
      <c r="A348" s="3" t="s">
        <v>68</v>
      </c>
      <c r="B348" s="4" t="s">
        <v>207</v>
      </c>
      <c r="C348" s="4" t="s">
        <v>240</v>
      </c>
      <c r="D348" s="4" t="s">
        <v>61</v>
      </c>
      <c r="E348" s="4"/>
      <c r="F348" s="29">
        <f>F349</f>
        <v>0</v>
      </c>
      <c r="G348" s="29"/>
      <c r="H348" s="29">
        <f>H349</f>
        <v>0</v>
      </c>
      <c r="I348" s="29"/>
    </row>
    <row r="349" spans="1:9" ht="15.75" hidden="1">
      <c r="A349" s="3" t="s">
        <v>50</v>
      </c>
      <c r="B349" s="4" t="s">
        <v>207</v>
      </c>
      <c r="C349" s="4" t="s">
        <v>240</v>
      </c>
      <c r="D349" s="4" t="s">
        <v>61</v>
      </c>
      <c r="E349" s="4" t="s">
        <v>66</v>
      </c>
      <c r="F349" s="29">
        <f>'прил 6_1'!F229</f>
        <v>0</v>
      </c>
      <c r="G349" s="29"/>
      <c r="H349" s="29">
        <f>'прил 6_1'!H229</f>
        <v>0</v>
      </c>
      <c r="I349" s="29"/>
    </row>
    <row r="350" spans="1:9" ht="110.25" hidden="1">
      <c r="A350" s="3" t="s">
        <v>208</v>
      </c>
      <c r="B350" s="4" t="s">
        <v>209</v>
      </c>
      <c r="C350" s="4"/>
      <c r="D350" s="4"/>
      <c r="E350" s="4"/>
      <c r="F350" s="29">
        <f>F351</f>
        <v>0</v>
      </c>
      <c r="G350" s="29"/>
      <c r="H350" s="29">
        <f>H351</f>
        <v>0</v>
      </c>
      <c r="I350" s="29"/>
    </row>
    <row r="351" spans="1:9" ht="15.75" hidden="1">
      <c r="A351" s="3" t="s">
        <v>41</v>
      </c>
      <c r="B351" s="4" t="s">
        <v>209</v>
      </c>
      <c r="C351" s="4" t="s">
        <v>240</v>
      </c>
      <c r="D351" s="4"/>
      <c r="E351" s="4"/>
      <c r="F351" s="29">
        <f>F352</f>
        <v>0</v>
      </c>
      <c r="G351" s="29"/>
      <c r="H351" s="29">
        <f>H352</f>
        <v>0</v>
      </c>
      <c r="I351" s="29"/>
    </row>
    <row r="352" spans="1:9" ht="31.5" hidden="1">
      <c r="A352" s="3" t="s">
        <v>68</v>
      </c>
      <c r="B352" s="4" t="s">
        <v>209</v>
      </c>
      <c r="C352" s="4" t="s">
        <v>240</v>
      </c>
      <c r="D352" s="4" t="s">
        <v>61</v>
      </c>
      <c r="E352" s="4"/>
      <c r="F352" s="29">
        <f>F353</f>
        <v>0</v>
      </c>
      <c r="G352" s="29"/>
      <c r="H352" s="29">
        <f>H353</f>
        <v>0</v>
      </c>
      <c r="I352" s="29"/>
    </row>
    <row r="353" spans="1:9" ht="15.75" hidden="1">
      <c r="A353" s="3" t="s">
        <v>50</v>
      </c>
      <c r="B353" s="4" t="s">
        <v>209</v>
      </c>
      <c r="C353" s="4" t="s">
        <v>240</v>
      </c>
      <c r="D353" s="4" t="s">
        <v>61</v>
      </c>
      <c r="E353" s="4" t="s">
        <v>66</v>
      </c>
      <c r="F353" s="29">
        <f>'прил 6_1'!F231</f>
        <v>0</v>
      </c>
      <c r="G353" s="29"/>
      <c r="H353" s="29">
        <f>'прил 6_1'!H231</f>
        <v>0</v>
      </c>
      <c r="I353" s="29"/>
    </row>
    <row r="354" spans="1:9" ht="63">
      <c r="A354" s="3" t="s">
        <v>210</v>
      </c>
      <c r="B354" s="4" t="s">
        <v>211</v>
      </c>
      <c r="C354" s="4"/>
      <c r="D354" s="4"/>
      <c r="E354" s="4"/>
      <c r="F354" s="29">
        <f>F355</f>
        <v>12610690</v>
      </c>
      <c r="G354" s="29"/>
      <c r="H354" s="29">
        <f>H355</f>
        <v>13073236</v>
      </c>
      <c r="I354" s="29"/>
    </row>
    <row r="355" spans="1:9" ht="110.25">
      <c r="A355" s="3" t="s">
        <v>193</v>
      </c>
      <c r="B355" s="4" t="s">
        <v>212</v>
      </c>
      <c r="C355" s="4"/>
      <c r="D355" s="4"/>
      <c r="E355" s="4"/>
      <c r="F355" s="29">
        <f>F356+F359</f>
        <v>12610690</v>
      </c>
      <c r="G355" s="29"/>
      <c r="H355" s="29">
        <f>H356+H359</f>
        <v>13073236</v>
      </c>
      <c r="I355" s="29"/>
    </row>
    <row r="356" spans="1:9" ht="126">
      <c r="A356" s="3" t="s">
        <v>108</v>
      </c>
      <c r="B356" s="4" t="s">
        <v>212</v>
      </c>
      <c r="C356" s="4" t="s">
        <v>236</v>
      </c>
      <c r="D356" s="4"/>
      <c r="E356" s="4"/>
      <c r="F356" s="29">
        <f>F357</f>
        <v>11729871</v>
      </c>
      <c r="G356" s="29"/>
      <c r="H356" s="29">
        <f>H357</f>
        <v>12191839</v>
      </c>
      <c r="I356" s="29"/>
    </row>
    <row r="357" spans="1:9" ht="31.5">
      <c r="A357" s="3" t="s">
        <v>68</v>
      </c>
      <c r="B357" s="4" t="s">
        <v>212</v>
      </c>
      <c r="C357" s="4" t="s">
        <v>236</v>
      </c>
      <c r="D357" s="4" t="s">
        <v>61</v>
      </c>
      <c r="E357" s="4"/>
      <c r="F357" s="29">
        <f>F358</f>
        <v>11729871</v>
      </c>
      <c r="G357" s="29"/>
      <c r="H357" s="29">
        <f>H358</f>
        <v>12191839</v>
      </c>
      <c r="I357" s="29"/>
    </row>
    <row r="358" spans="1:9" ht="47.25">
      <c r="A358" s="3" t="s">
        <v>86</v>
      </c>
      <c r="B358" s="4" t="s">
        <v>212</v>
      </c>
      <c r="C358" s="4" t="s">
        <v>236</v>
      </c>
      <c r="D358" s="4" t="s">
        <v>61</v>
      </c>
      <c r="E358" s="4" t="s">
        <v>61</v>
      </c>
      <c r="F358" s="29">
        <f>'прил 6_1'!F239</f>
        <v>11729871</v>
      </c>
      <c r="G358" s="29"/>
      <c r="H358" s="29">
        <f>'прил 6_1'!H239</f>
        <v>12191839</v>
      </c>
      <c r="I358" s="29"/>
    </row>
    <row r="359" spans="1:9" ht="47.25">
      <c r="A359" s="3" t="s">
        <v>111</v>
      </c>
      <c r="B359" s="4" t="s">
        <v>212</v>
      </c>
      <c r="C359" s="4" t="s">
        <v>237</v>
      </c>
      <c r="D359" s="4"/>
      <c r="E359" s="4"/>
      <c r="F359" s="29">
        <f>F360</f>
        <v>880819</v>
      </c>
      <c r="G359" s="29"/>
      <c r="H359" s="29">
        <f>H360</f>
        <v>881397</v>
      </c>
      <c r="I359" s="29"/>
    </row>
    <row r="360" spans="1:9" ht="31.5">
      <c r="A360" s="3" t="s">
        <v>68</v>
      </c>
      <c r="B360" s="4" t="s">
        <v>212</v>
      </c>
      <c r="C360" s="4" t="s">
        <v>237</v>
      </c>
      <c r="D360" s="4" t="s">
        <v>61</v>
      </c>
      <c r="E360" s="4"/>
      <c r="F360" s="29">
        <f>F361</f>
        <v>880819</v>
      </c>
      <c r="G360" s="29"/>
      <c r="H360" s="29">
        <f>H361</f>
        <v>881397</v>
      </c>
      <c r="I360" s="29"/>
    </row>
    <row r="361" spans="1:9" ht="47.25">
      <c r="A361" s="3" t="s">
        <v>86</v>
      </c>
      <c r="B361" s="4" t="s">
        <v>212</v>
      </c>
      <c r="C361" s="4" t="s">
        <v>237</v>
      </c>
      <c r="D361" s="4" t="s">
        <v>61</v>
      </c>
      <c r="E361" s="4" t="s">
        <v>61</v>
      </c>
      <c r="F361" s="29">
        <f>'прил 6_1'!F240</f>
        <v>880819</v>
      </c>
      <c r="G361" s="29"/>
      <c r="H361" s="29">
        <f>'прил 6_1'!H240</f>
        <v>881397</v>
      </c>
      <c r="I361" s="29"/>
    </row>
    <row r="362" spans="1:9" ht="47.25">
      <c r="A362" s="3" t="s">
        <v>255</v>
      </c>
      <c r="B362" s="4" t="s">
        <v>256</v>
      </c>
      <c r="C362" s="4"/>
      <c r="D362" s="4"/>
      <c r="E362" s="4"/>
      <c r="F362" s="29">
        <f>F363+F367</f>
        <v>34665130</v>
      </c>
      <c r="G362" s="29">
        <f>G363+G367</f>
        <v>714600</v>
      </c>
      <c r="H362" s="29">
        <f>H363+H367</f>
        <v>32996204</v>
      </c>
      <c r="I362" s="29">
        <f>I363+I367</f>
        <v>743200</v>
      </c>
    </row>
    <row r="363" spans="1:9" ht="63">
      <c r="A363" s="3" t="s">
        <v>30</v>
      </c>
      <c r="B363" s="4" t="s">
        <v>31</v>
      </c>
      <c r="C363" s="4"/>
      <c r="D363" s="4"/>
      <c r="E363" s="4"/>
      <c r="F363" s="29">
        <f>F364</f>
        <v>33950530</v>
      </c>
      <c r="G363" s="29"/>
      <c r="H363" s="29">
        <f>H364</f>
        <v>32253004</v>
      </c>
      <c r="I363" s="29"/>
    </row>
    <row r="364" spans="1:9" ht="15.75">
      <c r="A364" s="3" t="s">
        <v>41</v>
      </c>
      <c r="B364" s="4" t="s">
        <v>31</v>
      </c>
      <c r="C364" s="4" t="s">
        <v>240</v>
      </c>
      <c r="D364" s="4"/>
      <c r="E364" s="4"/>
      <c r="F364" s="29">
        <f>F365</f>
        <v>33950530</v>
      </c>
      <c r="G364" s="29"/>
      <c r="H364" s="29">
        <f>H365</f>
        <v>32253004</v>
      </c>
      <c r="I364" s="29"/>
    </row>
    <row r="365" spans="1:9" ht="15.75">
      <c r="A365" s="3" t="s">
        <v>80</v>
      </c>
      <c r="B365" s="4" t="s">
        <v>31</v>
      </c>
      <c r="C365" s="4" t="s">
        <v>240</v>
      </c>
      <c r="D365" s="4" t="s">
        <v>69</v>
      </c>
      <c r="E365" s="4"/>
      <c r="F365" s="29">
        <f>F366</f>
        <v>33950530</v>
      </c>
      <c r="G365" s="29"/>
      <c r="H365" s="29">
        <f>H366</f>
        <v>32253004</v>
      </c>
      <c r="I365" s="29"/>
    </row>
    <row r="366" spans="1:9" ht="15.75">
      <c r="A366" s="21" t="s">
        <v>81</v>
      </c>
      <c r="B366" s="4" t="s">
        <v>31</v>
      </c>
      <c r="C366" s="4" t="s">
        <v>240</v>
      </c>
      <c r="D366" s="4" t="s">
        <v>69</v>
      </c>
      <c r="E366" s="4" t="s">
        <v>63</v>
      </c>
      <c r="F366" s="29">
        <f>'прил 6_1'!F151</f>
        <v>33950530</v>
      </c>
      <c r="G366" s="29"/>
      <c r="H366" s="29">
        <f>'прил 6_1'!H151</f>
        <v>32253004</v>
      </c>
      <c r="I366" s="29"/>
    </row>
    <row r="367" spans="1:9" ht="157.5">
      <c r="A367" s="3" t="s">
        <v>257</v>
      </c>
      <c r="B367" s="4" t="s">
        <v>258</v>
      </c>
      <c r="C367" s="4"/>
      <c r="D367" s="4"/>
      <c r="E367" s="4"/>
      <c r="F367" s="29">
        <f aca="true" t="shared" si="33" ref="F367:I369">F368</f>
        <v>714600</v>
      </c>
      <c r="G367" s="29">
        <f t="shared" si="33"/>
        <v>714600</v>
      </c>
      <c r="H367" s="29">
        <f t="shared" si="33"/>
        <v>743200</v>
      </c>
      <c r="I367" s="29">
        <f t="shared" si="33"/>
        <v>743200</v>
      </c>
    </row>
    <row r="368" spans="1:9" ht="31.5">
      <c r="A368" s="3" t="s">
        <v>45</v>
      </c>
      <c r="B368" s="4" t="s">
        <v>258</v>
      </c>
      <c r="C368" s="4" t="s">
        <v>46</v>
      </c>
      <c r="D368" s="4"/>
      <c r="E368" s="4"/>
      <c r="F368" s="29">
        <f t="shared" si="33"/>
        <v>714600</v>
      </c>
      <c r="G368" s="29">
        <f t="shared" si="33"/>
        <v>714600</v>
      </c>
      <c r="H368" s="29">
        <f t="shared" si="33"/>
        <v>743200</v>
      </c>
      <c r="I368" s="29">
        <f t="shared" si="33"/>
        <v>743200</v>
      </c>
    </row>
    <row r="369" spans="1:9" ht="15.75">
      <c r="A369" s="3" t="s">
        <v>80</v>
      </c>
      <c r="B369" s="4" t="s">
        <v>258</v>
      </c>
      <c r="C369" s="4" t="s">
        <v>240</v>
      </c>
      <c r="D369" s="4" t="s">
        <v>69</v>
      </c>
      <c r="E369" s="4"/>
      <c r="F369" s="29">
        <f t="shared" si="33"/>
        <v>714600</v>
      </c>
      <c r="G369" s="29">
        <f t="shared" si="33"/>
        <v>714600</v>
      </c>
      <c r="H369" s="29">
        <f t="shared" si="33"/>
        <v>743200</v>
      </c>
      <c r="I369" s="29">
        <f t="shared" si="33"/>
        <v>743200</v>
      </c>
    </row>
    <row r="370" spans="1:9" ht="15.75">
      <c r="A370" s="21" t="s">
        <v>81</v>
      </c>
      <c r="B370" s="4" t="s">
        <v>258</v>
      </c>
      <c r="C370" s="4" t="s">
        <v>240</v>
      </c>
      <c r="D370" s="4" t="s">
        <v>69</v>
      </c>
      <c r="E370" s="4" t="s">
        <v>63</v>
      </c>
      <c r="F370" s="29">
        <f>'прил 6_1'!F153</f>
        <v>714600</v>
      </c>
      <c r="G370" s="29">
        <f>F370</f>
        <v>714600</v>
      </c>
      <c r="H370" s="29">
        <f>'прил 6_1'!H153</f>
        <v>743200</v>
      </c>
      <c r="I370" s="29">
        <f>H370</f>
        <v>743200</v>
      </c>
    </row>
    <row r="371" spans="1:9" ht="78.75">
      <c r="A371" s="1" t="s">
        <v>339</v>
      </c>
      <c r="B371" s="2" t="s">
        <v>340</v>
      </c>
      <c r="C371" s="2"/>
      <c r="D371" s="2"/>
      <c r="E371" s="2"/>
      <c r="F371" s="33">
        <f>F372+F377+F385</f>
        <v>38557223</v>
      </c>
      <c r="G371" s="33"/>
      <c r="H371" s="33">
        <f>H372+H377+H385</f>
        <v>39039731</v>
      </c>
      <c r="I371" s="33"/>
    </row>
    <row r="372" spans="1:9" ht="63">
      <c r="A372" s="3" t="s">
        <v>341</v>
      </c>
      <c r="B372" s="4" t="s">
        <v>342</v>
      </c>
      <c r="C372" s="2"/>
      <c r="D372" s="2"/>
      <c r="E372" s="2"/>
      <c r="F372" s="29">
        <f>F373</f>
        <v>808116</v>
      </c>
      <c r="G372" s="29"/>
      <c r="H372" s="29">
        <f>H373</f>
        <v>767710</v>
      </c>
      <c r="I372" s="29"/>
    </row>
    <row r="373" spans="1:9" ht="47.25">
      <c r="A373" s="3" t="s">
        <v>343</v>
      </c>
      <c r="B373" s="4" t="s">
        <v>344</v>
      </c>
      <c r="C373" s="2"/>
      <c r="D373" s="2"/>
      <c r="E373" s="2"/>
      <c r="F373" s="29">
        <f>F374</f>
        <v>808116</v>
      </c>
      <c r="G373" s="29"/>
      <c r="H373" s="29">
        <f>H374</f>
        <v>767710</v>
      </c>
      <c r="I373" s="29"/>
    </row>
    <row r="374" spans="1:9" ht="47.25">
      <c r="A374" s="3" t="s">
        <v>111</v>
      </c>
      <c r="B374" s="4" t="s">
        <v>344</v>
      </c>
      <c r="C374" s="4" t="s">
        <v>237</v>
      </c>
      <c r="D374" s="4"/>
      <c r="E374" s="4"/>
      <c r="F374" s="29">
        <f>F375</f>
        <v>808116</v>
      </c>
      <c r="G374" s="29"/>
      <c r="H374" s="29">
        <f>H375</f>
        <v>767710</v>
      </c>
      <c r="I374" s="29"/>
    </row>
    <row r="375" spans="1:9" ht="31.5">
      <c r="A375" s="3" t="s">
        <v>79</v>
      </c>
      <c r="B375" s="4" t="s">
        <v>344</v>
      </c>
      <c r="C375" s="4" t="s">
        <v>237</v>
      </c>
      <c r="D375" s="4" t="s">
        <v>66</v>
      </c>
      <c r="E375" s="4"/>
      <c r="F375" s="29">
        <f>F376</f>
        <v>808116</v>
      </c>
      <c r="G375" s="29"/>
      <c r="H375" s="29">
        <f>H376</f>
        <v>767710</v>
      </c>
      <c r="I375" s="29"/>
    </row>
    <row r="376" spans="1:9" ht="63">
      <c r="A376" s="3" t="s">
        <v>93</v>
      </c>
      <c r="B376" s="4" t="s">
        <v>344</v>
      </c>
      <c r="C376" s="4" t="s">
        <v>237</v>
      </c>
      <c r="D376" s="4" t="s">
        <v>66</v>
      </c>
      <c r="E376" s="4" t="s">
        <v>49</v>
      </c>
      <c r="F376" s="29">
        <f>'прил 6_1'!F145</f>
        <v>808116</v>
      </c>
      <c r="G376" s="29"/>
      <c r="H376" s="29">
        <f>'прил 6_1'!H145</f>
        <v>767710</v>
      </c>
      <c r="I376" s="29"/>
    </row>
    <row r="377" spans="1:9" ht="78.75">
      <c r="A377" s="3" t="s">
        <v>345</v>
      </c>
      <c r="B377" s="4" t="s">
        <v>346</v>
      </c>
      <c r="C377" s="4"/>
      <c r="D377" s="4"/>
      <c r="E377" s="4"/>
      <c r="F377" s="29">
        <f>F378</f>
        <v>429800</v>
      </c>
      <c r="G377" s="29"/>
      <c r="H377" s="29">
        <f>H378</f>
        <v>452340</v>
      </c>
      <c r="I377" s="29"/>
    </row>
    <row r="378" spans="1:9" ht="31.5">
      <c r="A378" s="3" t="s">
        <v>137</v>
      </c>
      <c r="B378" s="4" t="s">
        <v>347</v>
      </c>
      <c r="C378" s="4"/>
      <c r="D378" s="4"/>
      <c r="E378" s="4"/>
      <c r="F378" s="29">
        <f>F379</f>
        <v>429800</v>
      </c>
      <c r="G378" s="29"/>
      <c r="H378" s="29">
        <f>H379</f>
        <v>452340</v>
      </c>
      <c r="I378" s="29"/>
    </row>
    <row r="379" spans="1:9" ht="63">
      <c r="A379" s="3" t="s">
        <v>141</v>
      </c>
      <c r="B379" s="4" t="s">
        <v>347</v>
      </c>
      <c r="C379" s="4" t="s">
        <v>241</v>
      </c>
      <c r="D379" s="4"/>
      <c r="E379" s="4"/>
      <c r="F379" s="29">
        <f>F380+F383</f>
        <v>429800</v>
      </c>
      <c r="G379" s="29"/>
      <c r="H379" s="29">
        <f>H380+H383</f>
        <v>452340</v>
      </c>
      <c r="I379" s="29"/>
    </row>
    <row r="380" spans="1:9" ht="15.75">
      <c r="A380" s="3" t="s">
        <v>70</v>
      </c>
      <c r="B380" s="4" t="s">
        <v>347</v>
      </c>
      <c r="C380" s="4" t="s">
        <v>241</v>
      </c>
      <c r="D380" s="4" t="s">
        <v>62</v>
      </c>
      <c r="E380" s="4"/>
      <c r="F380" s="29">
        <f>F382+F381</f>
        <v>236310</v>
      </c>
      <c r="G380" s="29"/>
      <c r="H380" s="29">
        <f>H382+H381</f>
        <v>241380</v>
      </c>
      <c r="I380" s="29"/>
    </row>
    <row r="381" spans="1:9" ht="31.5">
      <c r="A381" s="3" t="s">
        <v>281</v>
      </c>
      <c r="B381" s="4" t="s">
        <v>347</v>
      </c>
      <c r="C381" s="4" t="s">
        <v>241</v>
      </c>
      <c r="D381" s="4" t="s">
        <v>62</v>
      </c>
      <c r="E381" s="4" t="s">
        <v>62</v>
      </c>
      <c r="F381" s="29">
        <f>'прил 6_1'!F319</f>
        <v>56110</v>
      </c>
      <c r="G381" s="29"/>
      <c r="H381" s="29">
        <f>'прил 6_1'!H319</f>
        <v>61180</v>
      </c>
      <c r="I381" s="29"/>
    </row>
    <row r="382" spans="1:9" ht="31.5">
      <c r="A382" s="3" t="s">
        <v>83</v>
      </c>
      <c r="B382" s="4" t="s">
        <v>347</v>
      </c>
      <c r="C382" s="4" t="s">
        <v>241</v>
      </c>
      <c r="D382" s="4" t="s">
        <v>62</v>
      </c>
      <c r="E382" s="4" t="s">
        <v>65</v>
      </c>
      <c r="F382" s="29">
        <f>'прил 6_1'!F355</f>
        <v>180200</v>
      </c>
      <c r="G382" s="29"/>
      <c r="H382" s="29">
        <f>'прил 6_1'!H355</f>
        <v>180200</v>
      </c>
      <c r="I382" s="29"/>
    </row>
    <row r="383" spans="1:9" ht="15.75">
      <c r="A383" s="3" t="s">
        <v>238</v>
      </c>
      <c r="B383" s="4" t="s">
        <v>347</v>
      </c>
      <c r="C383" s="4" t="s">
        <v>241</v>
      </c>
      <c r="D383" s="4" t="s">
        <v>63</v>
      </c>
      <c r="E383" s="4"/>
      <c r="F383" s="29">
        <f>F384</f>
        <v>193490</v>
      </c>
      <c r="G383" s="29"/>
      <c r="H383" s="29">
        <f>H384</f>
        <v>210960</v>
      </c>
      <c r="I383" s="29"/>
    </row>
    <row r="384" spans="1:9" ht="15.75">
      <c r="A384" s="3" t="s">
        <v>84</v>
      </c>
      <c r="B384" s="4" t="s">
        <v>347</v>
      </c>
      <c r="C384" s="4" t="s">
        <v>241</v>
      </c>
      <c r="D384" s="4" t="s">
        <v>63</v>
      </c>
      <c r="E384" s="4" t="s">
        <v>59</v>
      </c>
      <c r="F384" s="29">
        <f>'прил 6_1'!F398</f>
        <v>193490</v>
      </c>
      <c r="G384" s="29"/>
      <c r="H384" s="29">
        <f>'прил 6_1'!H398</f>
        <v>210960</v>
      </c>
      <c r="I384" s="29"/>
    </row>
    <row r="385" spans="1:9" ht="78.75">
      <c r="A385" s="3" t="s">
        <v>348</v>
      </c>
      <c r="B385" s="4" t="s">
        <v>349</v>
      </c>
      <c r="C385" s="4"/>
      <c r="D385" s="4"/>
      <c r="E385" s="4"/>
      <c r="F385" s="29">
        <f>F386+F393+F397</f>
        <v>37319307</v>
      </c>
      <c r="G385" s="29"/>
      <c r="H385" s="29">
        <f>H386+H393+H397</f>
        <v>37819681</v>
      </c>
      <c r="I385" s="29"/>
    </row>
    <row r="386" spans="1:9" ht="110.25">
      <c r="A386" s="3" t="s">
        <v>13</v>
      </c>
      <c r="B386" s="4" t="s">
        <v>350</v>
      </c>
      <c r="C386" s="4"/>
      <c r="D386" s="4"/>
      <c r="E386" s="4"/>
      <c r="F386" s="29">
        <f>F387+F390</f>
        <v>34949488</v>
      </c>
      <c r="G386" s="29"/>
      <c r="H386" s="29">
        <f>H387+H390</f>
        <v>35449862</v>
      </c>
      <c r="I386" s="29"/>
    </row>
    <row r="387" spans="1:9" ht="126">
      <c r="A387" s="3" t="s">
        <v>108</v>
      </c>
      <c r="B387" s="4" t="s">
        <v>350</v>
      </c>
      <c r="C387" s="4" t="s">
        <v>236</v>
      </c>
      <c r="D387" s="4"/>
      <c r="E387" s="4"/>
      <c r="F387" s="29">
        <f>F388</f>
        <v>30180887</v>
      </c>
      <c r="G387" s="29"/>
      <c r="H387" s="29">
        <f>H388</f>
        <v>31359830</v>
      </c>
      <c r="I387" s="29"/>
    </row>
    <row r="388" spans="1:9" ht="31.5">
      <c r="A388" s="3" t="s">
        <v>79</v>
      </c>
      <c r="B388" s="4" t="s">
        <v>350</v>
      </c>
      <c r="C388" s="4" t="s">
        <v>236</v>
      </c>
      <c r="D388" s="4" t="s">
        <v>66</v>
      </c>
      <c r="E388" s="4"/>
      <c r="F388" s="29">
        <f>F389</f>
        <v>30180887</v>
      </c>
      <c r="G388" s="29"/>
      <c r="H388" s="29">
        <f>H389</f>
        <v>31359830</v>
      </c>
      <c r="I388" s="29"/>
    </row>
    <row r="389" spans="1:9" ht="63">
      <c r="A389" s="3" t="s">
        <v>280</v>
      </c>
      <c r="B389" s="4" t="s">
        <v>350</v>
      </c>
      <c r="C389" s="4" t="s">
        <v>236</v>
      </c>
      <c r="D389" s="4" t="s">
        <v>66</v>
      </c>
      <c r="E389" s="4" t="s">
        <v>65</v>
      </c>
      <c r="F389" s="29">
        <f>'прил 6_1'!F135</f>
        <v>30180887</v>
      </c>
      <c r="G389" s="29"/>
      <c r="H389" s="29">
        <f>'прил 6_1'!H135</f>
        <v>31359830</v>
      </c>
      <c r="I389" s="29"/>
    </row>
    <row r="390" spans="1:9" ht="47.25">
      <c r="A390" s="3" t="s">
        <v>111</v>
      </c>
      <c r="B390" s="4" t="s">
        <v>350</v>
      </c>
      <c r="C390" s="4" t="s">
        <v>237</v>
      </c>
      <c r="D390" s="4"/>
      <c r="E390" s="4"/>
      <c r="F390" s="29">
        <f>F391</f>
        <v>4768601</v>
      </c>
      <c r="G390" s="29"/>
      <c r="H390" s="29">
        <f>H391</f>
        <v>4090032</v>
      </c>
      <c r="I390" s="29"/>
    </row>
    <row r="391" spans="1:9" ht="31.5">
      <c r="A391" s="3" t="s">
        <v>79</v>
      </c>
      <c r="B391" s="4" t="s">
        <v>350</v>
      </c>
      <c r="C391" s="4" t="s">
        <v>237</v>
      </c>
      <c r="D391" s="4" t="s">
        <v>66</v>
      </c>
      <c r="E391" s="4"/>
      <c r="F391" s="29">
        <f>F392</f>
        <v>4768601</v>
      </c>
      <c r="G391" s="29"/>
      <c r="H391" s="29">
        <f>H392</f>
        <v>4090032</v>
      </c>
      <c r="I391" s="29"/>
    </row>
    <row r="392" spans="1:9" ht="63">
      <c r="A392" s="3" t="s">
        <v>280</v>
      </c>
      <c r="B392" s="4" t="s">
        <v>350</v>
      </c>
      <c r="C392" s="4" t="s">
        <v>237</v>
      </c>
      <c r="D392" s="4" t="s">
        <v>66</v>
      </c>
      <c r="E392" s="4" t="s">
        <v>65</v>
      </c>
      <c r="F392" s="29">
        <f>'прил 6_1'!F136</f>
        <v>4768601</v>
      </c>
      <c r="G392" s="29"/>
      <c r="H392" s="29">
        <f>'прил 6_1'!H136</f>
        <v>4090032</v>
      </c>
      <c r="I392" s="29"/>
    </row>
    <row r="393" spans="1:9" ht="31.5">
      <c r="A393" s="3" t="s">
        <v>137</v>
      </c>
      <c r="B393" s="4" t="s">
        <v>351</v>
      </c>
      <c r="C393" s="4"/>
      <c r="D393" s="4"/>
      <c r="E393" s="4"/>
      <c r="F393" s="29">
        <f>F394</f>
        <v>2369819</v>
      </c>
      <c r="G393" s="29"/>
      <c r="H393" s="29">
        <f>H394</f>
        <v>2369819</v>
      </c>
      <c r="I393" s="29"/>
    </row>
    <row r="394" spans="1:9" ht="47.25">
      <c r="A394" s="3" t="s">
        <v>111</v>
      </c>
      <c r="B394" s="4" t="s">
        <v>351</v>
      </c>
      <c r="C394" s="4" t="s">
        <v>237</v>
      </c>
      <c r="D394" s="4"/>
      <c r="E394" s="4"/>
      <c r="F394" s="29">
        <f>F395</f>
        <v>2369819</v>
      </c>
      <c r="G394" s="29"/>
      <c r="H394" s="29">
        <f>H395</f>
        <v>2369819</v>
      </c>
      <c r="I394" s="29"/>
    </row>
    <row r="395" spans="1:9" ht="31.5">
      <c r="A395" s="3" t="s">
        <v>79</v>
      </c>
      <c r="B395" s="4" t="s">
        <v>351</v>
      </c>
      <c r="C395" s="4" t="s">
        <v>237</v>
      </c>
      <c r="D395" s="4" t="s">
        <v>66</v>
      </c>
      <c r="E395" s="4"/>
      <c r="F395" s="29">
        <f>F396</f>
        <v>2369819</v>
      </c>
      <c r="G395" s="29"/>
      <c r="H395" s="29">
        <f>H396</f>
        <v>2369819</v>
      </c>
      <c r="I395" s="29"/>
    </row>
    <row r="396" spans="1:9" ht="63">
      <c r="A396" s="3" t="s">
        <v>280</v>
      </c>
      <c r="B396" s="4" t="s">
        <v>351</v>
      </c>
      <c r="C396" s="4" t="s">
        <v>237</v>
      </c>
      <c r="D396" s="4" t="s">
        <v>66</v>
      </c>
      <c r="E396" s="4" t="s">
        <v>65</v>
      </c>
      <c r="F396" s="29">
        <f>'прил 6_1'!F138</f>
        <v>2369819</v>
      </c>
      <c r="G396" s="29"/>
      <c r="H396" s="29">
        <f>'прил 6_1'!H138</f>
        <v>2369819</v>
      </c>
      <c r="I396" s="29"/>
    </row>
    <row r="397" spans="1:9" ht="63">
      <c r="A397" s="3" t="s">
        <v>28</v>
      </c>
      <c r="B397" s="4" t="s">
        <v>352</v>
      </c>
      <c r="C397" s="4"/>
      <c r="D397" s="4"/>
      <c r="E397" s="4"/>
      <c r="F397" s="29">
        <f>F398</f>
        <v>0</v>
      </c>
      <c r="G397" s="29"/>
      <c r="H397" s="29">
        <f>H398</f>
        <v>0</v>
      </c>
      <c r="I397" s="29"/>
    </row>
    <row r="398" spans="1:9" ht="63">
      <c r="A398" s="3" t="s">
        <v>268</v>
      </c>
      <c r="B398" s="4" t="s">
        <v>352</v>
      </c>
      <c r="C398" s="4" t="s">
        <v>100</v>
      </c>
      <c r="D398" s="4"/>
      <c r="E398" s="4"/>
      <c r="F398" s="29">
        <f>F399</f>
        <v>0</v>
      </c>
      <c r="G398" s="29"/>
      <c r="H398" s="29">
        <f>H399</f>
        <v>0</v>
      </c>
      <c r="I398" s="29"/>
    </row>
    <row r="399" spans="1:9" ht="31.5">
      <c r="A399" s="3" t="s">
        <v>79</v>
      </c>
      <c r="B399" s="4" t="s">
        <v>352</v>
      </c>
      <c r="C399" s="4" t="s">
        <v>100</v>
      </c>
      <c r="D399" s="4" t="s">
        <v>66</v>
      </c>
      <c r="E399" s="4"/>
      <c r="F399" s="29">
        <f>F400</f>
        <v>0</v>
      </c>
      <c r="G399" s="29"/>
      <c r="H399" s="29">
        <f>H400</f>
        <v>0</v>
      </c>
      <c r="I399" s="29"/>
    </row>
    <row r="400" spans="1:9" ht="63">
      <c r="A400" s="3" t="s">
        <v>280</v>
      </c>
      <c r="B400" s="4" t="s">
        <v>352</v>
      </c>
      <c r="C400" s="4" t="s">
        <v>100</v>
      </c>
      <c r="D400" s="4" t="s">
        <v>66</v>
      </c>
      <c r="E400" s="4" t="s">
        <v>65</v>
      </c>
      <c r="F400" s="29">
        <f>'прил 6_1'!F140</f>
        <v>0</v>
      </c>
      <c r="G400" s="29"/>
      <c r="H400" s="29">
        <f>'прил 6_1'!H140</f>
        <v>0</v>
      </c>
      <c r="I400" s="29"/>
    </row>
    <row r="401" spans="1:9" ht="63">
      <c r="A401" s="1" t="s">
        <v>217</v>
      </c>
      <c r="B401" s="2" t="s">
        <v>218</v>
      </c>
      <c r="C401" s="2"/>
      <c r="D401" s="2"/>
      <c r="E401" s="2"/>
      <c r="F401" s="33">
        <f>F402</f>
        <v>1120000</v>
      </c>
      <c r="G401" s="33"/>
      <c r="H401" s="33">
        <f>H402</f>
        <v>5369000</v>
      </c>
      <c r="I401" s="33"/>
    </row>
    <row r="402" spans="1:9" ht="31.5">
      <c r="A402" s="3" t="s">
        <v>137</v>
      </c>
      <c r="B402" s="4" t="s">
        <v>219</v>
      </c>
      <c r="C402" s="4"/>
      <c r="D402" s="4"/>
      <c r="E402" s="4"/>
      <c r="F402" s="29">
        <f>F403</f>
        <v>1120000</v>
      </c>
      <c r="G402" s="29"/>
      <c r="H402" s="29">
        <f>H403</f>
        <v>5369000</v>
      </c>
      <c r="I402" s="29"/>
    </row>
    <row r="403" spans="1:9" ht="47.25">
      <c r="A403" s="3" t="s">
        <v>111</v>
      </c>
      <c r="B403" s="4" t="s">
        <v>219</v>
      </c>
      <c r="C403" s="4" t="s">
        <v>237</v>
      </c>
      <c r="D403" s="4"/>
      <c r="E403" s="4"/>
      <c r="F403" s="29">
        <f>F404</f>
        <v>1120000</v>
      </c>
      <c r="G403" s="29"/>
      <c r="H403" s="29">
        <f>H404</f>
        <v>5369000</v>
      </c>
      <c r="I403" s="29"/>
    </row>
    <row r="404" spans="1:9" ht="15.75">
      <c r="A404" s="3" t="s">
        <v>243</v>
      </c>
      <c r="B404" s="4" t="s">
        <v>219</v>
      </c>
      <c r="C404" s="4" t="s">
        <v>237</v>
      </c>
      <c r="D404" s="4" t="s">
        <v>60</v>
      </c>
      <c r="E404" s="4"/>
      <c r="F404" s="29">
        <f>F405</f>
        <v>1120000</v>
      </c>
      <c r="G404" s="29"/>
      <c r="H404" s="29">
        <f>H405</f>
        <v>5369000</v>
      </c>
      <c r="I404" s="29"/>
    </row>
    <row r="405" spans="1:9" ht="31.5">
      <c r="A405" s="3" t="s">
        <v>244</v>
      </c>
      <c r="B405" s="4" t="s">
        <v>219</v>
      </c>
      <c r="C405" s="4" t="s">
        <v>237</v>
      </c>
      <c r="D405" s="4" t="s">
        <v>60</v>
      </c>
      <c r="E405" s="4" t="s">
        <v>61</v>
      </c>
      <c r="F405" s="29">
        <f>'прил 6_1'!F247</f>
        <v>1120000</v>
      </c>
      <c r="G405" s="29"/>
      <c r="H405" s="29">
        <f>'прил 6_1'!H249</f>
        <v>5369000</v>
      </c>
      <c r="I405" s="29"/>
    </row>
    <row r="406" spans="1:9" ht="63">
      <c r="A406" s="1" t="s">
        <v>48</v>
      </c>
      <c r="B406" s="2" t="s">
        <v>333</v>
      </c>
      <c r="C406" s="2"/>
      <c r="D406" s="2"/>
      <c r="E406" s="2"/>
      <c r="F406" s="33">
        <f>F407+F411+F415</f>
        <v>30929118.57</v>
      </c>
      <c r="G406" s="33"/>
      <c r="H406" s="33">
        <f>H407+H411+H415</f>
        <v>61248200</v>
      </c>
      <c r="I406" s="33"/>
    </row>
    <row r="407" spans="1:9" ht="47.25">
      <c r="A407" s="3" t="s">
        <v>334</v>
      </c>
      <c r="B407" s="4" t="s">
        <v>335</v>
      </c>
      <c r="C407" s="4"/>
      <c r="D407" s="4"/>
      <c r="E407" s="4"/>
      <c r="F407" s="29">
        <f>F408</f>
        <v>2534200</v>
      </c>
      <c r="G407" s="29"/>
      <c r="H407" s="29">
        <f>H408</f>
        <v>2534200</v>
      </c>
      <c r="I407" s="29"/>
    </row>
    <row r="408" spans="1:9" ht="47.25">
      <c r="A408" s="3" t="s">
        <v>111</v>
      </c>
      <c r="B408" s="4" t="s">
        <v>335</v>
      </c>
      <c r="C408" s="4" t="s">
        <v>237</v>
      </c>
      <c r="D408" s="4"/>
      <c r="E408" s="4"/>
      <c r="F408" s="29">
        <f>F409</f>
        <v>2534200</v>
      </c>
      <c r="G408" s="29"/>
      <c r="H408" s="29">
        <f>H409</f>
        <v>2534200</v>
      </c>
      <c r="I408" s="29"/>
    </row>
    <row r="409" spans="1:9" ht="15.75">
      <c r="A409" s="3" t="s">
        <v>80</v>
      </c>
      <c r="B409" s="4" t="s">
        <v>335</v>
      </c>
      <c r="C409" s="4" t="s">
        <v>237</v>
      </c>
      <c r="D409" s="4" t="s">
        <v>69</v>
      </c>
      <c r="E409" s="4"/>
      <c r="F409" s="29">
        <f>F410</f>
        <v>2534200</v>
      </c>
      <c r="G409" s="29"/>
      <c r="H409" s="29">
        <f>H410</f>
        <v>2534200</v>
      </c>
      <c r="I409" s="29"/>
    </row>
    <row r="410" spans="1:9" ht="31.5">
      <c r="A410" s="3" t="s">
        <v>40</v>
      </c>
      <c r="B410" s="4" t="s">
        <v>335</v>
      </c>
      <c r="C410" s="4" t="s">
        <v>237</v>
      </c>
      <c r="D410" s="4" t="s">
        <v>69</v>
      </c>
      <c r="E410" s="4" t="s">
        <v>65</v>
      </c>
      <c r="F410" s="29">
        <f>'прил 6_1'!F157</f>
        <v>2534200</v>
      </c>
      <c r="G410" s="29"/>
      <c r="H410" s="29">
        <f>'прил 6_1'!H157</f>
        <v>2534200</v>
      </c>
      <c r="I410" s="29"/>
    </row>
    <row r="411" spans="1:9" ht="78.75">
      <c r="A411" s="3" t="s">
        <v>336</v>
      </c>
      <c r="B411" s="4" t="s">
        <v>337</v>
      </c>
      <c r="C411" s="4"/>
      <c r="D411" s="4"/>
      <c r="E411" s="4"/>
      <c r="F411" s="29">
        <f>F412</f>
        <v>25474168.57</v>
      </c>
      <c r="G411" s="29"/>
      <c r="H411" s="29">
        <f>H412</f>
        <v>55644000</v>
      </c>
      <c r="I411" s="29"/>
    </row>
    <row r="412" spans="1:9" ht="47.25">
      <c r="A412" s="3" t="s">
        <v>111</v>
      </c>
      <c r="B412" s="4" t="s">
        <v>337</v>
      </c>
      <c r="C412" s="4" t="s">
        <v>237</v>
      </c>
      <c r="D412" s="4"/>
      <c r="E412" s="4"/>
      <c r="F412" s="29">
        <f>F413</f>
        <v>25474168.57</v>
      </c>
      <c r="G412" s="29"/>
      <c r="H412" s="29">
        <f>H413</f>
        <v>55644000</v>
      </c>
      <c r="I412" s="29"/>
    </row>
    <row r="413" spans="1:9" ht="15.75">
      <c r="A413" s="3" t="s">
        <v>80</v>
      </c>
      <c r="B413" s="4" t="s">
        <v>337</v>
      </c>
      <c r="C413" s="4" t="s">
        <v>237</v>
      </c>
      <c r="D413" s="4" t="s">
        <v>69</v>
      </c>
      <c r="E413" s="4"/>
      <c r="F413" s="29">
        <f>F414</f>
        <v>25474168.57</v>
      </c>
      <c r="G413" s="29"/>
      <c r="H413" s="29">
        <f>H414</f>
        <v>55644000</v>
      </c>
      <c r="I413" s="29"/>
    </row>
    <row r="414" spans="1:9" ht="31.5">
      <c r="A414" s="3" t="s">
        <v>40</v>
      </c>
      <c r="B414" s="4" t="s">
        <v>337</v>
      </c>
      <c r="C414" s="4" t="s">
        <v>237</v>
      </c>
      <c r="D414" s="4" t="s">
        <v>69</v>
      </c>
      <c r="E414" s="4" t="s">
        <v>65</v>
      </c>
      <c r="F414" s="29">
        <f>'прил 6_1'!F159</f>
        <v>25474168.57</v>
      </c>
      <c r="G414" s="29"/>
      <c r="H414" s="29">
        <f>'прил 6_1'!H159</f>
        <v>55644000</v>
      </c>
      <c r="I414" s="29"/>
    </row>
    <row r="415" spans="1:9" ht="31.5">
      <c r="A415" s="3" t="s">
        <v>137</v>
      </c>
      <c r="B415" s="4" t="s">
        <v>338</v>
      </c>
      <c r="C415" s="4"/>
      <c r="D415" s="4"/>
      <c r="E415" s="4"/>
      <c r="F415" s="29">
        <f>F416</f>
        <v>2920750</v>
      </c>
      <c r="G415" s="29"/>
      <c r="H415" s="29">
        <f>H416</f>
        <v>3070000</v>
      </c>
      <c r="I415" s="29"/>
    </row>
    <row r="416" spans="1:9" ht="47.25">
      <c r="A416" s="3" t="s">
        <v>111</v>
      </c>
      <c r="B416" s="4" t="s">
        <v>338</v>
      </c>
      <c r="C416" s="4" t="s">
        <v>237</v>
      </c>
      <c r="D416" s="4"/>
      <c r="E416" s="4"/>
      <c r="F416" s="29">
        <f>F417</f>
        <v>2920750</v>
      </c>
      <c r="G416" s="29"/>
      <c r="H416" s="29">
        <f>H417</f>
        <v>3070000</v>
      </c>
      <c r="I416" s="29"/>
    </row>
    <row r="417" spans="1:9" ht="15.75">
      <c r="A417" s="3" t="s">
        <v>80</v>
      </c>
      <c r="B417" s="4" t="s">
        <v>338</v>
      </c>
      <c r="C417" s="4" t="s">
        <v>237</v>
      </c>
      <c r="D417" s="4" t="s">
        <v>69</v>
      </c>
      <c r="E417" s="4"/>
      <c r="F417" s="29">
        <f>F418</f>
        <v>2920750</v>
      </c>
      <c r="G417" s="29"/>
      <c r="H417" s="29">
        <f>H418</f>
        <v>3070000</v>
      </c>
      <c r="I417" s="29"/>
    </row>
    <row r="418" spans="1:9" ht="31.5">
      <c r="A418" s="3" t="s">
        <v>40</v>
      </c>
      <c r="B418" s="4" t="s">
        <v>338</v>
      </c>
      <c r="C418" s="4" t="s">
        <v>237</v>
      </c>
      <c r="D418" s="4" t="s">
        <v>69</v>
      </c>
      <c r="E418" s="4" t="s">
        <v>65</v>
      </c>
      <c r="F418" s="29">
        <f>'прил 6_1'!F161</f>
        <v>2920750</v>
      </c>
      <c r="G418" s="29"/>
      <c r="H418" s="29">
        <f>'прил 6_1'!H161</f>
        <v>3070000</v>
      </c>
      <c r="I418" s="29"/>
    </row>
    <row r="419" spans="1:9" ht="78.75">
      <c r="A419" s="1" t="s">
        <v>291</v>
      </c>
      <c r="B419" s="2" t="s">
        <v>292</v>
      </c>
      <c r="C419" s="2"/>
      <c r="D419" s="2"/>
      <c r="E419" s="2"/>
      <c r="F419" s="33">
        <f>F420+F431+F442</f>
        <v>3202462</v>
      </c>
      <c r="G419" s="33"/>
      <c r="H419" s="33">
        <f>H420+H431+H442</f>
        <v>13295839</v>
      </c>
      <c r="I419" s="33"/>
    </row>
    <row r="420" spans="1:9" ht="47.25">
      <c r="A420" s="3" t="s">
        <v>34</v>
      </c>
      <c r="B420" s="4" t="s">
        <v>293</v>
      </c>
      <c r="C420" s="4"/>
      <c r="D420" s="4"/>
      <c r="E420" s="4"/>
      <c r="F420" s="29">
        <f>F421+F424</f>
        <v>784500</v>
      </c>
      <c r="G420" s="29"/>
      <c r="H420" s="29">
        <f>H421+H424</f>
        <v>2946950</v>
      </c>
      <c r="I420" s="29"/>
    </row>
    <row r="421" spans="1:9" ht="47.25">
      <c r="A421" s="3" t="s">
        <v>111</v>
      </c>
      <c r="B421" s="4" t="s">
        <v>293</v>
      </c>
      <c r="C421" s="4" t="s">
        <v>237</v>
      </c>
      <c r="D421" s="4"/>
      <c r="E421" s="4"/>
      <c r="F421" s="29">
        <f>F422</f>
        <v>0</v>
      </c>
      <c r="G421" s="29"/>
      <c r="H421" s="29">
        <f>H422</f>
        <v>0</v>
      </c>
      <c r="I421" s="29"/>
    </row>
    <row r="422" spans="1:9" ht="15.75">
      <c r="A422" s="3" t="s">
        <v>80</v>
      </c>
      <c r="B422" s="4" t="s">
        <v>293</v>
      </c>
      <c r="C422" s="4" t="s">
        <v>237</v>
      </c>
      <c r="D422" s="4" t="s">
        <v>69</v>
      </c>
      <c r="E422" s="4"/>
      <c r="F422" s="29">
        <f>F423</f>
        <v>0</v>
      </c>
      <c r="G422" s="29"/>
      <c r="H422" s="29">
        <f>H423</f>
        <v>0</v>
      </c>
      <c r="I422" s="29"/>
    </row>
    <row r="423" spans="1:9" ht="31.5">
      <c r="A423" s="3" t="s">
        <v>82</v>
      </c>
      <c r="B423" s="4" t="s">
        <v>293</v>
      </c>
      <c r="C423" s="4" t="s">
        <v>237</v>
      </c>
      <c r="D423" s="4" t="s">
        <v>69</v>
      </c>
      <c r="E423" s="4" t="s">
        <v>230</v>
      </c>
      <c r="F423" s="29">
        <f>'прил 6_1'!F177</f>
        <v>0</v>
      </c>
      <c r="G423" s="29"/>
      <c r="H423" s="29">
        <f>'прил 6_1'!H177</f>
        <v>0</v>
      </c>
      <c r="I423" s="29"/>
    </row>
    <row r="424" spans="1:9" ht="63">
      <c r="A424" s="3" t="s">
        <v>141</v>
      </c>
      <c r="B424" s="4" t="s">
        <v>293</v>
      </c>
      <c r="C424" s="4" t="s">
        <v>241</v>
      </c>
      <c r="D424" s="4"/>
      <c r="E424" s="4"/>
      <c r="F424" s="29">
        <f>F425+F429</f>
        <v>784500</v>
      </c>
      <c r="G424" s="29"/>
      <c r="H424" s="29">
        <f>H425+H429</f>
        <v>2946950</v>
      </c>
      <c r="I424" s="29"/>
    </row>
    <row r="425" spans="1:9" ht="15.75">
      <c r="A425" s="3" t="s">
        <v>70</v>
      </c>
      <c r="B425" s="4" t="s">
        <v>293</v>
      </c>
      <c r="C425" s="4" t="s">
        <v>241</v>
      </c>
      <c r="D425" s="4" t="s">
        <v>62</v>
      </c>
      <c r="E425" s="4"/>
      <c r="F425" s="29">
        <f>F426+F427+F428</f>
        <v>784500</v>
      </c>
      <c r="G425" s="29"/>
      <c r="H425" s="29">
        <f>H426+H427+H428</f>
        <v>2946950</v>
      </c>
      <c r="I425" s="29"/>
    </row>
    <row r="426" spans="1:9" ht="15.75">
      <c r="A426" s="3" t="s">
        <v>72</v>
      </c>
      <c r="B426" s="4" t="s">
        <v>293</v>
      </c>
      <c r="C426" s="4" t="s">
        <v>241</v>
      </c>
      <c r="D426" s="4" t="s">
        <v>62</v>
      </c>
      <c r="E426" s="4" t="s">
        <v>64</v>
      </c>
      <c r="F426" s="29">
        <f>'прил 6_1'!F293</f>
        <v>0</v>
      </c>
      <c r="G426" s="29"/>
      <c r="H426" s="29">
        <f>'прил 6_1'!H293</f>
        <v>0</v>
      </c>
      <c r="I426" s="29"/>
    </row>
    <row r="427" spans="1:9" ht="31.5">
      <c r="A427" s="3" t="s">
        <v>281</v>
      </c>
      <c r="B427" s="4" t="s">
        <v>293</v>
      </c>
      <c r="C427" s="4" t="s">
        <v>241</v>
      </c>
      <c r="D427" s="4" t="s">
        <v>62</v>
      </c>
      <c r="E427" s="4" t="s">
        <v>62</v>
      </c>
      <c r="F427" s="29">
        <f>'прил 6_1'!F322</f>
        <v>0</v>
      </c>
      <c r="G427" s="29"/>
      <c r="H427" s="29">
        <f>'прил 6_1'!H322</f>
        <v>0</v>
      </c>
      <c r="I427" s="29"/>
    </row>
    <row r="428" spans="1:9" ht="31.5">
      <c r="A428" s="3" t="s">
        <v>83</v>
      </c>
      <c r="B428" s="4" t="s">
        <v>293</v>
      </c>
      <c r="C428" s="4" t="s">
        <v>241</v>
      </c>
      <c r="D428" s="4" t="s">
        <v>62</v>
      </c>
      <c r="E428" s="4" t="s">
        <v>65</v>
      </c>
      <c r="F428" s="29">
        <f>'прил 6_1'!F358</f>
        <v>784500</v>
      </c>
      <c r="G428" s="29"/>
      <c r="H428" s="29">
        <f>'прил 6_1'!H358</f>
        <v>2946950</v>
      </c>
      <c r="I428" s="29"/>
    </row>
    <row r="429" spans="1:9" ht="15.75">
      <c r="A429" s="3" t="s">
        <v>238</v>
      </c>
      <c r="B429" s="4" t="s">
        <v>293</v>
      </c>
      <c r="C429" s="4" t="s">
        <v>241</v>
      </c>
      <c r="D429" s="4" t="s">
        <v>63</v>
      </c>
      <c r="E429" s="4"/>
      <c r="F429" s="29">
        <f>F430</f>
        <v>0</v>
      </c>
      <c r="G429" s="29"/>
      <c r="H429" s="29">
        <f>H430</f>
        <v>0</v>
      </c>
      <c r="I429" s="29"/>
    </row>
    <row r="430" spans="1:9" ht="15.75">
      <c r="A430" s="3" t="s">
        <v>84</v>
      </c>
      <c r="B430" s="4" t="s">
        <v>293</v>
      </c>
      <c r="C430" s="4" t="s">
        <v>241</v>
      </c>
      <c r="D430" s="4" t="s">
        <v>63</v>
      </c>
      <c r="E430" s="4" t="s">
        <v>59</v>
      </c>
      <c r="F430" s="29">
        <f>'прил 6_1'!F401</f>
        <v>0</v>
      </c>
      <c r="G430" s="29"/>
      <c r="H430" s="29">
        <f>'прил 6_1'!H401</f>
        <v>0</v>
      </c>
      <c r="I430" s="29"/>
    </row>
    <row r="431" spans="1:9" ht="31.5">
      <c r="A431" s="3" t="s">
        <v>137</v>
      </c>
      <c r="B431" s="4" t="s">
        <v>294</v>
      </c>
      <c r="C431" s="4"/>
      <c r="D431" s="4"/>
      <c r="E431" s="4"/>
      <c r="F431" s="29">
        <f>F432+F435</f>
        <v>2367962</v>
      </c>
      <c r="G431" s="29"/>
      <c r="H431" s="29">
        <f>H432+H435</f>
        <v>10298889</v>
      </c>
      <c r="I431" s="29"/>
    </row>
    <row r="432" spans="1:9" ht="47.25">
      <c r="A432" s="3" t="s">
        <v>111</v>
      </c>
      <c r="B432" s="4" t="s">
        <v>294</v>
      </c>
      <c r="C432" s="4" t="s">
        <v>237</v>
      </c>
      <c r="D432" s="4"/>
      <c r="E432" s="4"/>
      <c r="F432" s="29">
        <f>F433</f>
        <v>60962</v>
      </c>
      <c r="G432" s="29"/>
      <c r="H432" s="29">
        <f>H433</f>
        <v>1480414</v>
      </c>
      <c r="I432" s="29"/>
    </row>
    <row r="433" spans="1:9" ht="31.5">
      <c r="A433" s="3" t="s">
        <v>68</v>
      </c>
      <c r="B433" s="4" t="s">
        <v>294</v>
      </c>
      <c r="C433" s="4" t="s">
        <v>237</v>
      </c>
      <c r="D433" s="4" t="s">
        <v>61</v>
      </c>
      <c r="E433" s="4"/>
      <c r="F433" s="29">
        <f>F434</f>
        <v>60962</v>
      </c>
      <c r="G433" s="29"/>
      <c r="H433" s="29">
        <f>H434</f>
        <v>1480414</v>
      </c>
      <c r="I433" s="29"/>
    </row>
    <row r="434" spans="1:9" ht="15.75">
      <c r="A434" s="3" t="s">
        <v>74</v>
      </c>
      <c r="B434" s="4" t="s">
        <v>294</v>
      </c>
      <c r="C434" s="4" t="s">
        <v>237</v>
      </c>
      <c r="D434" s="4" t="s">
        <v>61</v>
      </c>
      <c r="E434" s="4" t="s">
        <v>59</v>
      </c>
      <c r="F434" s="29">
        <f>'прил 6_1'!F198</f>
        <v>60962</v>
      </c>
      <c r="G434" s="29"/>
      <c r="H434" s="29">
        <f>'прил 6_1'!H198</f>
        <v>1480414</v>
      </c>
      <c r="I434" s="29"/>
    </row>
    <row r="435" spans="1:9" ht="63">
      <c r="A435" s="3" t="s">
        <v>141</v>
      </c>
      <c r="B435" s="4" t="s">
        <v>294</v>
      </c>
      <c r="C435" s="4" t="s">
        <v>241</v>
      </c>
      <c r="D435" s="4"/>
      <c r="E435" s="4"/>
      <c r="F435" s="29">
        <f>F436+F440</f>
        <v>2307000</v>
      </c>
      <c r="G435" s="29"/>
      <c r="H435" s="29">
        <f>H436+H440</f>
        <v>8818475</v>
      </c>
      <c r="I435" s="29"/>
    </row>
    <row r="436" spans="1:9" ht="15.75">
      <c r="A436" s="3" t="s">
        <v>70</v>
      </c>
      <c r="B436" s="4" t="s">
        <v>294</v>
      </c>
      <c r="C436" s="4" t="s">
        <v>241</v>
      </c>
      <c r="D436" s="4" t="s">
        <v>62</v>
      </c>
      <c r="E436" s="4"/>
      <c r="F436" s="29">
        <f>F437+F438+F439</f>
        <v>1461000</v>
      </c>
      <c r="G436" s="29"/>
      <c r="H436" s="29">
        <f>H437+H438+H439</f>
        <v>7972475</v>
      </c>
      <c r="I436" s="29"/>
    </row>
    <row r="437" spans="1:9" ht="15.75">
      <c r="A437" s="3" t="s">
        <v>72</v>
      </c>
      <c r="B437" s="4" t="s">
        <v>294</v>
      </c>
      <c r="C437" s="4" t="s">
        <v>241</v>
      </c>
      <c r="D437" s="4" t="s">
        <v>62</v>
      </c>
      <c r="E437" s="4" t="s">
        <v>64</v>
      </c>
      <c r="F437" s="29">
        <f>'прил 6_1'!F295</f>
        <v>199100</v>
      </c>
      <c r="G437" s="29"/>
      <c r="H437" s="29">
        <f>'прил 6_1'!H295</f>
        <v>199100</v>
      </c>
      <c r="I437" s="29"/>
    </row>
    <row r="438" spans="1:9" ht="31.5">
      <c r="A438" s="3" t="s">
        <v>281</v>
      </c>
      <c r="B438" s="4" t="s">
        <v>294</v>
      </c>
      <c r="C438" s="4" t="s">
        <v>241</v>
      </c>
      <c r="D438" s="4" t="s">
        <v>62</v>
      </c>
      <c r="E438" s="4" t="s">
        <v>62</v>
      </c>
      <c r="F438" s="29">
        <f>'прил 6_1'!F324</f>
        <v>33200</v>
      </c>
      <c r="G438" s="29"/>
      <c r="H438" s="29">
        <f>'прил 6_1'!H324</f>
        <v>33200</v>
      </c>
      <c r="I438" s="29"/>
    </row>
    <row r="439" spans="1:9" ht="31.5">
      <c r="A439" s="3" t="s">
        <v>83</v>
      </c>
      <c r="B439" s="4" t="s">
        <v>294</v>
      </c>
      <c r="C439" s="4" t="s">
        <v>241</v>
      </c>
      <c r="D439" s="4" t="s">
        <v>62</v>
      </c>
      <c r="E439" s="4" t="s">
        <v>65</v>
      </c>
      <c r="F439" s="29">
        <f>'прил 6_1'!F360</f>
        <v>1228700</v>
      </c>
      <c r="G439" s="29"/>
      <c r="H439" s="29">
        <f>'прил 6_1'!H360</f>
        <v>7740175</v>
      </c>
      <c r="I439" s="29"/>
    </row>
    <row r="440" spans="1:9" ht="15.75">
      <c r="A440" s="3" t="s">
        <v>238</v>
      </c>
      <c r="B440" s="4" t="s">
        <v>294</v>
      </c>
      <c r="C440" s="4" t="s">
        <v>241</v>
      </c>
      <c r="D440" s="4" t="s">
        <v>63</v>
      </c>
      <c r="E440" s="4"/>
      <c r="F440" s="29">
        <f>F441</f>
        <v>846000</v>
      </c>
      <c r="G440" s="29"/>
      <c r="H440" s="29">
        <f>H441</f>
        <v>846000</v>
      </c>
      <c r="I440" s="29"/>
    </row>
    <row r="441" spans="1:9" ht="15.75">
      <c r="A441" s="3" t="s">
        <v>84</v>
      </c>
      <c r="B441" s="4" t="s">
        <v>294</v>
      </c>
      <c r="C441" s="4" t="s">
        <v>241</v>
      </c>
      <c r="D441" s="4" t="s">
        <v>63</v>
      </c>
      <c r="E441" s="4" t="s">
        <v>59</v>
      </c>
      <c r="F441" s="29">
        <f>'прил 6_1'!F403</f>
        <v>846000</v>
      </c>
      <c r="G441" s="29"/>
      <c r="H441" s="29">
        <f>'прил 6_1'!H403</f>
        <v>846000</v>
      </c>
      <c r="I441" s="29"/>
    </row>
    <row r="442" spans="1:9" ht="63">
      <c r="A442" s="3" t="s">
        <v>295</v>
      </c>
      <c r="B442" s="4" t="s">
        <v>296</v>
      </c>
      <c r="C442" s="4"/>
      <c r="D442" s="4"/>
      <c r="E442" s="4"/>
      <c r="F442" s="29">
        <f>F443</f>
        <v>50000</v>
      </c>
      <c r="G442" s="29"/>
      <c r="H442" s="29">
        <f>H443</f>
        <v>50000</v>
      </c>
      <c r="I442" s="29"/>
    </row>
    <row r="443" spans="1:9" ht="31.5">
      <c r="A443" s="3" t="s">
        <v>45</v>
      </c>
      <c r="B443" s="4" t="s">
        <v>296</v>
      </c>
      <c r="C443" s="4" t="s">
        <v>46</v>
      </c>
      <c r="D443" s="4"/>
      <c r="E443" s="4"/>
      <c r="F443" s="29">
        <f>F444</f>
        <v>50000</v>
      </c>
      <c r="G443" s="29"/>
      <c r="H443" s="29">
        <f>H444</f>
        <v>50000</v>
      </c>
      <c r="I443" s="29"/>
    </row>
    <row r="444" spans="1:9" ht="31.5">
      <c r="A444" s="3" t="s">
        <v>68</v>
      </c>
      <c r="B444" s="4" t="s">
        <v>296</v>
      </c>
      <c r="C444" s="4" t="s">
        <v>46</v>
      </c>
      <c r="D444" s="4" t="s">
        <v>61</v>
      </c>
      <c r="E444" s="4"/>
      <c r="F444" s="29">
        <f>F445</f>
        <v>50000</v>
      </c>
      <c r="G444" s="29"/>
      <c r="H444" s="29">
        <f>H445</f>
        <v>50000</v>
      </c>
      <c r="I444" s="29"/>
    </row>
    <row r="445" spans="1:9" ht="15.75">
      <c r="A445" s="6" t="s">
        <v>74</v>
      </c>
      <c r="B445" s="7" t="s">
        <v>296</v>
      </c>
      <c r="C445" s="7" t="s">
        <v>46</v>
      </c>
      <c r="D445" s="7" t="s">
        <v>61</v>
      </c>
      <c r="E445" s="7" t="s">
        <v>59</v>
      </c>
      <c r="F445" s="31">
        <f>'прил 6_1'!F200</f>
        <v>50000</v>
      </c>
      <c r="G445" s="31"/>
      <c r="H445" s="31">
        <f>'прил 6_1'!H200</f>
        <v>50000</v>
      </c>
      <c r="I445" s="31"/>
    </row>
    <row r="446" spans="1:9" s="16" customFormat="1" ht="94.5">
      <c r="A446" s="1" t="s">
        <v>220</v>
      </c>
      <c r="B446" s="2" t="s">
        <v>221</v>
      </c>
      <c r="C446" s="2"/>
      <c r="D446" s="2"/>
      <c r="E446" s="2"/>
      <c r="F446" s="33">
        <f>F447</f>
        <v>200000</v>
      </c>
      <c r="G446" s="33"/>
      <c r="H446" s="33">
        <f>H447</f>
        <v>200000</v>
      </c>
      <c r="I446" s="33"/>
    </row>
    <row r="447" spans="1:9" ht="31.5">
      <c r="A447" s="3" t="s">
        <v>137</v>
      </c>
      <c r="B447" s="4" t="s">
        <v>222</v>
      </c>
      <c r="C447" s="4"/>
      <c r="D447" s="4"/>
      <c r="E447" s="4"/>
      <c r="F447" s="29">
        <f>F448</f>
        <v>200000</v>
      </c>
      <c r="G447" s="29"/>
      <c r="H447" s="29">
        <f>H448</f>
        <v>200000</v>
      </c>
      <c r="I447" s="29"/>
    </row>
    <row r="448" spans="1:9" ht="47.25">
      <c r="A448" s="3" t="s">
        <v>111</v>
      </c>
      <c r="B448" s="4" t="s">
        <v>222</v>
      </c>
      <c r="C448" s="4" t="s">
        <v>237</v>
      </c>
      <c r="D448" s="4"/>
      <c r="E448" s="4"/>
      <c r="F448" s="29">
        <f>F449</f>
        <v>200000</v>
      </c>
      <c r="G448" s="29"/>
      <c r="H448" s="29">
        <f>H449</f>
        <v>200000</v>
      </c>
      <c r="I448" s="29"/>
    </row>
    <row r="449" spans="1:9" ht="15.75">
      <c r="A449" s="3" t="s">
        <v>78</v>
      </c>
      <c r="B449" s="4" t="s">
        <v>222</v>
      </c>
      <c r="C449" s="4" t="s">
        <v>237</v>
      </c>
      <c r="D449" s="4" t="s">
        <v>59</v>
      </c>
      <c r="E449" s="4"/>
      <c r="F449" s="29">
        <f>F450</f>
        <v>200000</v>
      </c>
      <c r="G449" s="29"/>
      <c r="H449" s="29">
        <f>H450</f>
        <v>200000</v>
      </c>
      <c r="I449" s="29"/>
    </row>
    <row r="450" spans="1:9" ht="31.5">
      <c r="A450" s="6" t="s">
        <v>88</v>
      </c>
      <c r="B450" s="7" t="s">
        <v>222</v>
      </c>
      <c r="C450" s="7" t="s">
        <v>237</v>
      </c>
      <c r="D450" s="7" t="s">
        <v>59</v>
      </c>
      <c r="E450" s="7" t="s">
        <v>234</v>
      </c>
      <c r="F450" s="31">
        <f>'прил 6_1'!F88</f>
        <v>200000</v>
      </c>
      <c r="G450" s="31"/>
      <c r="H450" s="31">
        <f>'прил 6_1'!H88</f>
        <v>200000</v>
      </c>
      <c r="I450" s="31"/>
    </row>
    <row r="451" spans="1:9" ht="63">
      <c r="A451" s="1" t="s">
        <v>113</v>
      </c>
      <c r="B451" s="2" t="s">
        <v>114</v>
      </c>
      <c r="C451" s="2"/>
      <c r="D451" s="2"/>
      <c r="E451" s="2"/>
      <c r="F451" s="33">
        <f>F452+F460+F472+F477</f>
        <v>47446334</v>
      </c>
      <c r="G451" s="33">
        <f>G452+G460+G472+G477</f>
        <v>11400</v>
      </c>
      <c r="H451" s="33">
        <f>H452+H460+H472+H477</f>
        <v>47019544</v>
      </c>
      <c r="I451" s="33">
        <f>I452+I460+I472+I477</f>
        <v>11400</v>
      </c>
    </row>
    <row r="452" spans="1:9" ht="63">
      <c r="A452" s="3" t="s">
        <v>297</v>
      </c>
      <c r="B452" s="4" t="s">
        <v>298</v>
      </c>
      <c r="C452" s="2"/>
      <c r="D452" s="2"/>
      <c r="E452" s="2"/>
      <c r="F452" s="29">
        <f>F453</f>
        <v>9260196</v>
      </c>
      <c r="G452" s="33"/>
      <c r="H452" s="29">
        <f>H453</f>
        <v>9717969</v>
      </c>
      <c r="I452" s="33"/>
    </row>
    <row r="453" spans="1:9" ht="110.25">
      <c r="A453" s="3" t="s">
        <v>13</v>
      </c>
      <c r="B453" s="4" t="s">
        <v>299</v>
      </c>
      <c r="C453" s="2"/>
      <c r="D453" s="2"/>
      <c r="E453" s="2"/>
      <c r="F453" s="29">
        <f>F454+F457</f>
        <v>9260196</v>
      </c>
      <c r="G453" s="33"/>
      <c r="H453" s="29">
        <f>H454+H457</f>
        <v>9717969</v>
      </c>
      <c r="I453" s="33"/>
    </row>
    <row r="454" spans="1:9" ht="126">
      <c r="A454" s="3" t="s">
        <v>108</v>
      </c>
      <c r="B454" s="4" t="s">
        <v>299</v>
      </c>
      <c r="C454" s="4" t="s">
        <v>236</v>
      </c>
      <c r="D454" s="4"/>
      <c r="E454" s="4"/>
      <c r="F454" s="29">
        <f>F455</f>
        <v>8884973</v>
      </c>
      <c r="G454" s="29"/>
      <c r="H454" s="29">
        <f>H455</f>
        <v>9234232</v>
      </c>
      <c r="I454" s="29"/>
    </row>
    <row r="455" spans="1:9" ht="15.75">
      <c r="A455" s="3" t="s">
        <v>80</v>
      </c>
      <c r="B455" s="4" t="s">
        <v>299</v>
      </c>
      <c r="C455" s="4" t="s">
        <v>236</v>
      </c>
      <c r="D455" s="4" t="s">
        <v>69</v>
      </c>
      <c r="E455" s="4"/>
      <c r="F455" s="29">
        <f>F456</f>
        <v>8884973</v>
      </c>
      <c r="G455" s="29"/>
      <c r="H455" s="29">
        <f>H456</f>
        <v>9234232</v>
      </c>
      <c r="I455" s="29"/>
    </row>
    <row r="456" spans="1:9" ht="15.75">
      <c r="A456" s="3" t="s">
        <v>227</v>
      </c>
      <c r="B456" s="4" t="s">
        <v>299</v>
      </c>
      <c r="C456" s="4" t="s">
        <v>236</v>
      </c>
      <c r="D456" s="4" t="s">
        <v>69</v>
      </c>
      <c r="E456" s="4" t="s">
        <v>67</v>
      </c>
      <c r="F456" s="29">
        <f>'прил 6_1'!F166</f>
        <v>8884973</v>
      </c>
      <c r="G456" s="29"/>
      <c r="H456" s="29">
        <f>'прил 6_1'!H166</f>
        <v>9234232</v>
      </c>
      <c r="I456" s="29"/>
    </row>
    <row r="457" spans="1:9" ht="47.25">
      <c r="A457" s="3" t="s">
        <v>111</v>
      </c>
      <c r="B457" s="4" t="s">
        <v>299</v>
      </c>
      <c r="C457" s="4" t="s">
        <v>237</v>
      </c>
      <c r="D457" s="4"/>
      <c r="E457" s="4"/>
      <c r="F457" s="29">
        <f>F458</f>
        <v>375223</v>
      </c>
      <c r="G457" s="29"/>
      <c r="H457" s="29">
        <f>H458</f>
        <v>483737</v>
      </c>
      <c r="I457" s="29"/>
    </row>
    <row r="458" spans="1:9" ht="15.75">
      <c r="A458" s="3" t="s">
        <v>80</v>
      </c>
      <c r="B458" s="4" t="s">
        <v>299</v>
      </c>
      <c r="C458" s="4" t="s">
        <v>237</v>
      </c>
      <c r="D458" s="4" t="s">
        <v>69</v>
      </c>
      <c r="E458" s="4"/>
      <c r="F458" s="29">
        <f>F459</f>
        <v>375223</v>
      </c>
      <c r="G458" s="29"/>
      <c r="H458" s="29">
        <f>H459</f>
        <v>483737</v>
      </c>
      <c r="I458" s="29"/>
    </row>
    <row r="459" spans="1:9" ht="15.75">
      <c r="A459" s="3" t="s">
        <v>227</v>
      </c>
      <c r="B459" s="4" t="s">
        <v>299</v>
      </c>
      <c r="C459" s="4" t="s">
        <v>237</v>
      </c>
      <c r="D459" s="4" t="s">
        <v>69</v>
      </c>
      <c r="E459" s="4" t="s">
        <v>67</v>
      </c>
      <c r="F459" s="29">
        <f>'прил 6_1'!F167</f>
        <v>375223</v>
      </c>
      <c r="G459" s="29"/>
      <c r="H459" s="29">
        <f>'прил 6_1'!H167</f>
        <v>483737</v>
      </c>
      <c r="I459" s="29"/>
    </row>
    <row r="460" spans="1:9" ht="63">
      <c r="A460" s="3" t="s">
        <v>115</v>
      </c>
      <c r="B460" s="4" t="s">
        <v>116</v>
      </c>
      <c r="C460" s="4"/>
      <c r="D460" s="4"/>
      <c r="E460" s="4"/>
      <c r="F460" s="29">
        <f>F461+F468</f>
        <v>14413435</v>
      </c>
      <c r="G460" s="29">
        <f>G461+G468</f>
        <v>11400</v>
      </c>
      <c r="H460" s="29">
        <f>H461+H468</f>
        <v>13603872</v>
      </c>
      <c r="I460" s="29">
        <f>I461+I468</f>
        <v>11400</v>
      </c>
    </row>
    <row r="461" spans="1:9" ht="47.25">
      <c r="A461" s="3" t="s">
        <v>117</v>
      </c>
      <c r="B461" s="4" t="s">
        <v>118</v>
      </c>
      <c r="C461" s="4"/>
      <c r="D461" s="4"/>
      <c r="E461" s="4"/>
      <c r="F461" s="29">
        <f>F462+F465</f>
        <v>14402035</v>
      </c>
      <c r="G461" s="29"/>
      <c r="H461" s="29">
        <f>H462+H465</f>
        <v>13592472</v>
      </c>
      <c r="I461" s="29"/>
    </row>
    <row r="462" spans="1:9" ht="47.25">
      <c r="A462" s="3" t="s">
        <v>111</v>
      </c>
      <c r="B462" s="4" t="s">
        <v>118</v>
      </c>
      <c r="C462" s="4" t="s">
        <v>237</v>
      </c>
      <c r="D462" s="4"/>
      <c r="E462" s="4"/>
      <c r="F462" s="29">
        <f>F463</f>
        <v>6398413</v>
      </c>
      <c r="G462" s="29"/>
      <c r="H462" s="29">
        <f>H463</f>
        <v>5978831</v>
      </c>
      <c r="I462" s="29"/>
    </row>
    <row r="463" spans="1:9" ht="15.75">
      <c r="A463" s="3" t="s">
        <v>80</v>
      </c>
      <c r="B463" s="4" t="s">
        <v>118</v>
      </c>
      <c r="C463" s="4" t="s">
        <v>237</v>
      </c>
      <c r="D463" s="4" t="s">
        <v>69</v>
      </c>
      <c r="E463" s="4"/>
      <c r="F463" s="29">
        <f>F464</f>
        <v>6398413</v>
      </c>
      <c r="G463" s="29"/>
      <c r="H463" s="29">
        <f>H464</f>
        <v>5978831</v>
      </c>
      <c r="I463" s="29"/>
    </row>
    <row r="464" spans="1:9" ht="15.75">
      <c r="A464" s="3" t="s">
        <v>227</v>
      </c>
      <c r="B464" s="4" t="s">
        <v>118</v>
      </c>
      <c r="C464" s="4" t="s">
        <v>237</v>
      </c>
      <c r="D464" s="4" t="s">
        <v>69</v>
      </c>
      <c r="E464" s="4" t="s">
        <v>67</v>
      </c>
      <c r="F464" s="29">
        <f>'прил 6_1'!F170</f>
        <v>6398413</v>
      </c>
      <c r="G464" s="33"/>
      <c r="H464" s="29">
        <f>'прил 6_1'!H170</f>
        <v>5978831</v>
      </c>
      <c r="I464" s="33"/>
    </row>
    <row r="465" spans="1:9" ht="63">
      <c r="A465" s="3" t="s">
        <v>141</v>
      </c>
      <c r="B465" s="4" t="s">
        <v>118</v>
      </c>
      <c r="C465" s="4" t="s">
        <v>241</v>
      </c>
      <c r="D465" s="4"/>
      <c r="E465" s="4"/>
      <c r="F465" s="29">
        <f>F466</f>
        <v>8003622</v>
      </c>
      <c r="G465" s="29"/>
      <c r="H465" s="29">
        <f>H466</f>
        <v>7613641</v>
      </c>
      <c r="I465" s="29"/>
    </row>
    <row r="466" spans="1:9" ht="15.75">
      <c r="A466" s="3" t="s">
        <v>80</v>
      </c>
      <c r="B466" s="4" t="s">
        <v>118</v>
      </c>
      <c r="C466" s="4" t="s">
        <v>241</v>
      </c>
      <c r="D466" s="4" t="s">
        <v>69</v>
      </c>
      <c r="E466" s="4"/>
      <c r="F466" s="29">
        <f>F467</f>
        <v>8003622</v>
      </c>
      <c r="G466" s="29"/>
      <c r="H466" s="29">
        <f>H467</f>
        <v>7613641</v>
      </c>
      <c r="I466" s="29"/>
    </row>
    <row r="467" spans="1:9" ht="15.75">
      <c r="A467" s="3" t="s">
        <v>227</v>
      </c>
      <c r="B467" s="4" t="s">
        <v>118</v>
      </c>
      <c r="C467" s="4" t="s">
        <v>241</v>
      </c>
      <c r="D467" s="4" t="s">
        <v>69</v>
      </c>
      <c r="E467" s="4" t="s">
        <v>67</v>
      </c>
      <c r="F467" s="29">
        <f>'прил 6_1'!F171</f>
        <v>8003622</v>
      </c>
      <c r="G467" s="29"/>
      <c r="H467" s="29">
        <f>'прил 6_1'!H171</f>
        <v>7613641</v>
      </c>
      <c r="I467" s="29"/>
    </row>
    <row r="468" spans="1:9" ht="126">
      <c r="A468" s="3" t="s">
        <v>148</v>
      </c>
      <c r="B468" s="4" t="s">
        <v>149</v>
      </c>
      <c r="C468" s="4"/>
      <c r="D468" s="4"/>
      <c r="E468" s="4"/>
      <c r="F468" s="29">
        <f aca="true" t="shared" si="34" ref="F468:I470">F469</f>
        <v>11400</v>
      </c>
      <c r="G468" s="29">
        <f t="shared" si="34"/>
        <v>11400</v>
      </c>
      <c r="H468" s="29">
        <f t="shared" si="34"/>
        <v>11400</v>
      </c>
      <c r="I468" s="29">
        <f t="shared" si="34"/>
        <v>11400</v>
      </c>
    </row>
    <row r="469" spans="1:9" ht="47.25">
      <c r="A469" s="3" t="s">
        <v>111</v>
      </c>
      <c r="B469" s="4" t="s">
        <v>149</v>
      </c>
      <c r="C469" s="4" t="s">
        <v>237</v>
      </c>
      <c r="D469" s="4"/>
      <c r="E469" s="4"/>
      <c r="F469" s="29">
        <f t="shared" si="34"/>
        <v>11400</v>
      </c>
      <c r="G469" s="29">
        <f t="shared" si="34"/>
        <v>11400</v>
      </c>
      <c r="H469" s="29">
        <f t="shared" si="34"/>
        <v>11400</v>
      </c>
      <c r="I469" s="29">
        <f t="shared" si="34"/>
        <v>11400</v>
      </c>
    </row>
    <row r="470" spans="1:9" ht="15.75">
      <c r="A470" s="3" t="s">
        <v>80</v>
      </c>
      <c r="B470" s="4" t="s">
        <v>149</v>
      </c>
      <c r="C470" s="4" t="s">
        <v>237</v>
      </c>
      <c r="D470" s="4" t="s">
        <v>69</v>
      </c>
      <c r="E470" s="4"/>
      <c r="F470" s="29">
        <f t="shared" si="34"/>
        <v>11400</v>
      </c>
      <c r="G470" s="29">
        <f t="shared" si="34"/>
        <v>11400</v>
      </c>
      <c r="H470" s="29">
        <f t="shared" si="34"/>
        <v>11400</v>
      </c>
      <c r="I470" s="29">
        <f t="shared" si="34"/>
        <v>11400</v>
      </c>
    </row>
    <row r="471" spans="1:9" ht="15.75">
      <c r="A471" s="3" t="s">
        <v>227</v>
      </c>
      <c r="B471" s="4" t="s">
        <v>149</v>
      </c>
      <c r="C471" s="4" t="s">
        <v>237</v>
      </c>
      <c r="D471" s="4" t="s">
        <v>69</v>
      </c>
      <c r="E471" s="4" t="s">
        <v>67</v>
      </c>
      <c r="F471" s="29">
        <f>'прил 6_1'!F173</f>
        <v>11400</v>
      </c>
      <c r="G471" s="29">
        <f>F471</f>
        <v>11400</v>
      </c>
      <c r="H471" s="29">
        <f>'прил 6_1'!H173</f>
        <v>11400</v>
      </c>
      <c r="I471" s="29">
        <f>H471</f>
        <v>11400</v>
      </c>
    </row>
    <row r="472" spans="1:9" ht="110.25">
      <c r="A472" s="3" t="s">
        <v>300</v>
      </c>
      <c r="B472" s="4" t="s">
        <v>301</v>
      </c>
      <c r="C472" s="4"/>
      <c r="D472" s="4"/>
      <c r="E472" s="4"/>
      <c r="F472" s="29">
        <f>F473</f>
        <v>1500000</v>
      </c>
      <c r="G472" s="29"/>
      <c r="H472" s="29">
        <f>H473</f>
        <v>1425000</v>
      </c>
      <c r="I472" s="29"/>
    </row>
    <row r="473" spans="1:9" ht="47.25">
      <c r="A473" s="3" t="s">
        <v>302</v>
      </c>
      <c r="B473" s="4" t="s">
        <v>303</v>
      </c>
      <c r="C473" s="4"/>
      <c r="D473" s="4"/>
      <c r="E473" s="4"/>
      <c r="F473" s="29">
        <f>F474</f>
        <v>1500000</v>
      </c>
      <c r="G473" s="29"/>
      <c r="H473" s="29">
        <f>H474</f>
        <v>1425000</v>
      </c>
      <c r="I473" s="29"/>
    </row>
    <row r="474" spans="1:9" ht="15.75">
      <c r="A474" s="3" t="s">
        <v>41</v>
      </c>
      <c r="B474" s="4" t="s">
        <v>303</v>
      </c>
      <c r="C474" s="4" t="s">
        <v>240</v>
      </c>
      <c r="D474" s="4"/>
      <c r="E474" s="4"/>
      <c r="F474" s="29">
        <f>F475</f>
        <v>1500000</v>
      </c>
      <c r="G474" s="29"/>
      <c r="H474" s="29">
        <f>H475</f>
        <v>1425000</v>
      </c>
      <c r="I474" s="29"/>
    </row>
    <row r="475" spans="1:9" ht="15.75">
      <c r="A475" s="3" t="s">
        <v>226</v>
      </c>
      <c r="B475" s="4" t="s">
        <v>303</v>
      </c>
      <c r="C475" s="4" t="s">
        <v>240</v>
      </c>
      <c r="D475" s="4" t="s">
        <v>230</v>
      </c>
      <c r="E475" s="4"/>
      <c r="F475" s="29">
        <f>F476</f>
        <v>1500000</v>
      </c>
      <c r="G475" s="29"/>
      <c r="H475" s="29">
        <f>H476</f>
        <v>1425000</v>
      </c>
      <c r="I475" s="29"/>
    </row>
    <row r="476" spans="1:9" ht="31.5">
      <c r="A476" s="3" t="s">
        <v>387</v>
      </c>
      <c r="B476" s="4" t="s">
        <v>303</v>
      </c>
      <c r="C476" s="4" t="s">
        <v>240</v>
      </c>
      <c r="D476" s="4" t="s">
        <v>230</v>
      </c>
      <c r="E476" s="4" t="s">
        <v>64</v>
      </c>
      <c r="F476" s="29">
        <f>'прил 6_1'!F484</f>
        <v>1500000</v>
      </c>
      <c r="G476" s="29"/>
      <c r="H476" s="29">
        <f>'прил 6_1'!H484</f>
        <v>1425000</v>
      </c>
      <c r="I476" s="29"/>
    </row>
    <row r="477" spans="1:9" ht="94.5">
      <c r="A477" s="57" t="s">
        <v>150</v>
      </c>
      <c r="B477" s="4" t="s">
        <v>151</v>
      </c>
      <c r="C477" s="4"/>
      <c r="D477" s="4"/>
      <c r="E477" s="4"/>
      <c r="F477" s="29">
        <f>F478+F485+F489</f>
        <v>22272703</v>
      </c>
      <c r="G477" s="29">
        <f>G478+G485+G489</f>
        <v>0</v>
      </c>
      <c r="H477" s="29">
        <f>H478+H485+H489</f>
        <v>22272703</v>
      </c>
      <c r="I477" s="29">
        <f>I478+I485+I489</f>
        <v>0</v>
      </c>
    </row>
    <row r="478" spans="1:9" ht="110.25">
      <c r="A478" s="3" t="s">
        <v>13</v>
      </c>
      <c r="B478" s="4" t="s">
        <v>304</v>
      </c>
      <c r="C478" s="4"/>
      <c r="D478" s="4"/>
      <c r="E478" s="4"/>
      <c r="F478" s="29">
        <f>F479+F482</f>
        <v>22272703</v>
      </c>
      <c r="G478" s="29"/>
      <c r="H478" s="29">
        <f>H479+H482</f>
        <v>22272703</v>
      </c>
      <c r="I478" s="29"/>
    </row>
    <row r="479" spans="1:9" ht="126">
      <c r="A479" s="3" t="s">
        <v>108</v>
      </c>
      <c r="B479" s="4" t="s">
        <v>304</v>
      </c>
      <c r="C479" s="4" t="s">
        <v>236</v>
      </c>
      <c r="D479" s="4"/>
      <c r="E479" s="4"/>
      <c r="F479" s="29">
        <f>F480</f>
        <v>21284928</v>
      </c>
      <c r="G479" s="29"/>
      <c r="H479" s="29">
        <f>H480</f>
        <v>21284928</v>
      </c>
      <c r="I479" s="29"/>
    </row>
    <row r="480" spans="1:9" ht="15.75">
      <c r="A480" s="3" t="s">
        <v>78</v>
      </c>
      <c r="B480" s="4" t="s">
        <v>304</v>
      </c>
      <c r="C480" s="4" t="s">
        <v>236</v>
      </c>
      <c r="D480" s="4" t="s">
        <v>59</v>
      </c>
      <c r="E480" s="4"/>
      <c r="F480" s="29">
        <f>F481</f>
        <v>21284928</v>
      </c>
      <c r="G480" s="29"/>
      <c r="H480" s="29">
        <f>H481</f>
        <v>21284928</v>
      </c>
      <c r="I480" s="29"/>
    </row>
    <row r="481" spans="1:9" ht="31.5">
      <c r="A481" s="3" t="s">
        <v>88</v>
      </c>
      <c r="B481" s="4" t="s">
        <v>304</v>
      </c>
      <c r="C481" s="4" t="s">
        <v>236</v>
      </c>
      <c r="D481" s="4" t="s">
        <v>59</v>
      </c>
      <c r="E481" s="4" t="s">
        <v>234</v>
      </c>
      <c r="F481" s="29">
        <f>'прил 6_1'!F92</f>
        <v>21284928</v>
      </c>
      <c r="G481" s="29"/>
      <c r="H481" s="29">
        <f>'прил 6_1'!H92</f>
        <v>21284928</v>
      </c>
      <c r="I481" s="29"/>
    </row>
    <row r="482" spans="1:9" ht="47.25">
      <c r="A482" s="3" t="s">
        <v>111</v>
      </c>
      <c r="B482" s="4" t="s">
        <v>304</v>
      </c>
      <c r="C482" s="4" t="s">
        <v>237</v>
      </c>
      <c r="D482" s="4"/>
      <c r="E482" s="4"/>
      <c r="F482" s="29">
        <f>F483</f>
        <v>987775</v>
      </c>
      <c r="G482" s="29"/>
      <c r="H482" s="29">
        <f>H483</f>
        <v>987775</v>
      </c>
      <c r="I482" s="29"/>
    </row>
    <row r="483" spans="1:9" ht="15.75">
      <c r="A483" s="3" t="s">
        <v>78</v>
      </c>
      <c r="B483" s="4" t="s">
        <v>304</v>
      </c>
      <c r="C483" s="4" t="s">
        <v>237</v>
      </c>
      <c r="D483" s="4" t="s">
        <v>59</v>
      </c>
      <c r="E483" s="4"/>
      <c r="F483" s="29">
        <f>F484</f>
        <v>987775</v>
      </c>
      <c r="G483" s="29"/>
      <c r="H483" s="29">
        <f>H484</f>
        <v>987775</v>
      </c>
      <c r="I483" s="29"/>
    </row>
    <row r="484" spans="1:9" ht="31.5">
      <c r="A484" s="3" t="s">
        <v>88</v>
      </c>
      <c r="B484" s="4" t="s">
        <v>304</v>
      </c>
      <c r="C484" s="4" t="s">
        <v>237</v>
      </c>
      <c r="D484" s="4" t="s">
        <v>59</v>
      </c>
      <c r="E484" s="4" t="s">
        <v>234</v>
      </c>
      <c r="F484" s="29">
        <f>'прил 6_1'!F93</f>
        <v>987775</v>
      </c>
      <c r="G484" s="29"/>
      <c r="H484" s="29">
        <f>'прил 6_1'!H93</f>
        <v>987775</v>
      </c>
      <c r="I484" s="29"/>
    </row>
    <row r="485" spans="1:9" ht="63">
      <c r="A485" s="3" t="s">
        <v>28</v>
      </c>
      <c r="B485" s="4" t="s">
        <v>305</v>
      </c>
      <c r="C485" s="4"/>
      <c r="D485" s="4"/>
      <c r="E485" s="4"/>
      <c r="F485" s="29">
        <f>F486</f>
        <v>0</v>
      </c>
      <c r="G485" s="29"/>
      <c r="H485" s="29">
        <f>H486</f>
        <v>0</v>
      </c>
      <c r="I485" s="29"/>
    </row>
    <row r="486" spans="1:9" ht="63">
      <c r="A486" s="3" t="s">
        <v>268</v>
      </c>
      <c r="B486" s="4" t="s">
        <v>305</v>
      </c>
      <c r="C486" s="4" t="s">
        <v>100</v>
      </c>
      <c r="D486" s="4"/>
      <c r="E486" s="4"/>
      <c r="F486" s="29">
        <f>F487</f>
        <v>0</v>
      </c>
      <c r="G486" s="29"/>
      <c r="H486" s="29">
        <f>H487</f>
        <v>0</v>
      </c>
      <c r="I486" s="29"/>
    </row>
    <row r="487" spans="1:9" ht="15.75">
      <c r="A487" s="3" t="s">
        <v>78</v>
      </c>
      <c r="B487" s="4" t="s">
        <v>305</v>
      </c>
      <c r="C487" s="4" t="s">
        <v>100</v>
      </c>
      <c r="D487" s="4" t="s">
        <v>59</v>
      </c>
      <c r="E487" s="4"/>
      <c r="F487" s="29">
        <f>F488</f>
        <v>0</v>
      </c>
      <c r="G487" s="29"/>
      <c r="H487" s="29">
        <f>H488</f>
        <v>0</v>
      </c>
      <c r="I487" s="29"/>
    </row>
    <row r="488" spans="1:9" ht="31.5">
      <c r="A488" s="3" t="s">
        <v>88</v>
      </c>
      <c r="B488" s="4" t="s">
        <v>305</v>
      </c>
      <c r="C488" s="4" t="s">
        <v>100</v>
      </c>
      <c r="D488" s="4" t="s">
        <v>59</v>
      </c>
      <c r="E488" s="4" t="s">
        <v>234</v>
      </c>
      <c r="F488" s="29">
        <f>'прил 6_1'!F95</f>
        <v>0</v>
      </c>
      <c r="G488" s="29"/>
      <c r="H488" s="29">
        <f>'прил 6_1'!H95</f>
        <v>0</v>
      </c>
      <c r="I488" s="29"/>
    </row>
    <row r="489" spans="1:9" ht="47.25">
      <c r="A489" s="57" t="s">
        <v>152</v>
      </c>
      <c r="B489" s="4" t="s">
        <v>153</v>
      </c>
      <c r="C489" s="4"/>
      <c r="D489" s="4"/>
      <c r="E489" s="4"/>
      <c r="F489" s="29">
        <f aca="true" t="shared" si="35" ref="F489:I491">F490</f>
        <v>0</v>
      </c>
      <c r="G489" s="29">
        <f t="shared" si="35"/>
        <v>0</v>
      </c>
      <c r="H489" s="29">
        <f t="shared" si="35"/>
        <v>0</v>
      </c>
      <c r="I489" s="29">
        <f t="shared" si="35"/>
        <v>0</v>
      </c>
    </row>
    <row r="490" spans="1:9" ht="47.25">
      <c r="A490" s="3" t="s">
        <v>111</v>
      </c>
      <c r="B490" s="4" t="s">
        <v>153</v>
      </c>
      <c r="C490" s="4" t="s">
        <v>237</v>
      </c>
      <c r="D490" s="4"/>
      <c r="E490" s="4"/>
      <c r="F490" s="29">
        <f t="shared" si="35"/>
        <v>0</v>
      </c>
      <c r="G490" s="29">
        <f t="shared" si="35"/>
        <v>0</v>
      </c>
      <c r="H490" s="29">
        <f t="shared" si="35"/>
        <v>0</v>
      </c>
      <c r="I490" s="29">
        <f t="shared" si="35"/>
        <v>0</v>
      </c>
    </row>
    <row r="491" spans="1:9" ht="15.75">
      <c r="A491" s="3" t="s">
        <v>78</v>
      </c>
      <c r="B491" s="4" t="s">
        <v>153</v>
      </c>
      <c r="C491" s="4" t="s">
        <v>237</v>
      </c>
      <c r="D491" s="4" t="s">
        <v>59</v>
      </c>
      <c r="E491" s="4"/>
      <c r="F491" s="29">
        <f t="shared" si="35"/>
        <v>0</v>
      </c>
      <c r="G491" s="29">
        <f t="shared" si="35"/>
        <v>0</v>
      </c>
      <c r="H491" s="29">
        <f t="shared" si="35"/>
        <v>0</v>
      </c>
      <c r="I491" s="29">
        <f t="shared" si="35"/>
        <v>0</v>
      </c>
    </row>
    <row r="492" spans="1:9" ht="31.5">
      <c r="A492" s="3" t="s">
        <v>88</v>
      </c>
      <c r="B492" s="4" t="s">
        <v>153</v>
      </c>
      <c r="C492" s="4" t="s">
        <v>237</v>
      </c>
      <c r="D492" s="4" t="s">
        <v>59</v>
      </c>
      <c r="E492" s="4" t="s">
        <v>234</v>
      </c>
      <c r="F492" s="29">
        <f>'прил 6_1'!F97</f>
        <v>0</v>
      </c>
      <c r="G492" s="29">
        <f>F492</f>
        <v>0</v>
      </c>
      <c r="H492" s="29">
        <f>'прил 6_1'!H97</f>
        <v>0</v>
      </c>
      <c r="I492" s="29">
        <f>H492</f>
        <v>0</v>
      </c>
    </row>
    <row r="493" spans="1:9" ht="110.25">
      <c r="A493" s="61" t="s">
        <v>223</v>
      </c>
      <c r="B493" s="5" t="s">
        <v>224</v>
      </c>
      <c r="C493" s="5"/>
      <c r="D493" s="5"/>
      <c r="E493" s="5"/>
      <c r="F493" s="28">
        <f>F494+F503</f>
        <v>11247690</v>
      </c>
      <c r="G493" s="28"/>
      <c r="H493" s="28">
        <f>H494+H503</f>
        <v>12252684</v>
      </c>
      <c r="I493" s="28"/>
    </row>
    <row r="494" spans="1:9" ht="47.25">
      <c r="A494" s="57" t="s">
        <v>323</v>
      </c>
      <c r="B494" s="4" t="s">
        <v>324</v>
      </c>
      <c r="C494" s="4"/>
      <c r="D494" s="4"/>
      <c r="E494" s="4"/>
      <c r="F494" s="29">
        <f>F495+F499</f>
        <v>0</v>
      </c>
      <c r="G494" s="29"/>
      <c r="H494" s="29">
        <f>H495+H499</f>
        <v>10286434</v>
      </c>
      <c r="I494" s="29"/>
    </row>
    <row r="495" spans="1:9" ht="47.25">
      <c r="A495" s="57" t="s">
        <v>110</v>
      </c>
      <c r="B495" s="4" t="s">
        <v>325</v>
      </c>
      <c r="C495" s="4"/>
      <c r="D495" s="4"/>
      <c r="E495" s="4"/>
      <c r="F495" s="29">
        <f>F496</f>
        <v>0</v>
      </c>
      <c r="G495" s="29"/>
      <c r="H495" s="29">
        <f>H496</f>
        <v>9854445</v>
      </c>
      <c r="I495" s="29"/>
    </row>
    <row r="496" spans="1:9" ht="126">
      <c r="A496" s="3" t="s">
        <v>108</v>
      </c>
      <c r="B496" s="4" t="s">
        <v>325</v>
      </c>
      <c r="C496" s="4" t="s">
        <v>236</v>
      </c>
      <c r="D496" s="4"/>
      <c r="E496" s="4"/>
      <c r="F496" s="29">
        <f>F497</f>
        <v>0</v>
      </c>
      <c r="G496" s="29"/>
      <c r="H496" s="29">
        <f>H497</f>
        <v>9854445</v>
      </c>
      <c r="I496" s="29"/>
    </row>
    <row r="497" spans="1:9" ht="15.75">
      <c r="A497" s="3" t="s">
        <v>78</v>
      </c>
      <c r="B497" s="4" t="s">
        <v>325</v>
      </c>
      <c r="C497" s="4" t="s">
        <v>236</v>
      </c>
      <c r="D497" s="4" t="s">
        <v>59</v>
      </c>
      <c r="E497" s="4"/>
      <c r="F497" s="29"/>
      <c r="G497" s="29"/>
      <c r="H497" s="29">
        <f>H498</f>
        <v>9854445</v>
      </c>
      <c r="I497" s="29"/>
    </row>
    <row r="498" spans="1:9" ht="126">
      <c r="A498" s="3" t="s">
        <v>229</v>
      </c>
      <c r="B498" s="4" t="s">
        <v>325</v>
      </c>
      <c r="C498" s="4" t="s">
        <v>236</v>
      </c>
      <c r="D498" s="4" t="s">
        <v>59</v>
      </c>
      <c r="E498" s="4" t="s">
        <v>69</v>
      </c>
      <c r="F498" s="29">
        <f>'прил 6_1'!F35</f>
        <v>9854445</v>
      </c>
      <c r="G498" s="29"/>
      <c r="H498" s="29">
        <f>'прил 6_1'!H35</f>
        <v>9854445</v>
      </c>
      <c r="I498" s="29"/>
    </row>
    <row r="499" spans="1:9" ht="47.25">
      <c r="A499" s="3" t="s">
        <v>126</v>
      </c>
      <c r="B499" s="4" t="s">
        <v>326</v>
      </c>
      <c r="C499" s="4"/>
      <c r="D499" s="4"/>
      <c r="E499" s="4"/>
      <c r="F499" s="29"/>
      <c r="G499" s="29"/>
      <c r="H499" s="29">
        <f>H500</f>
        <v>431989</v>
      </c>
      <c r="I499" s="29"/>
    </row>
    <row r="500" spans="1:9" s="16" customFormat="1" ht="47.25">
      <c r="A500" s="3" t="s">
        <v>111</v>
      </c>
      <c r="B500" s="4" t="s">
        <v>326</v>
      </c>
      <c r="C500" s="4" t="s">
        <v>237</v>
      </c>
      <c r="D500" s="4"/>
      <c r="E500" s="4"/>
      <c r="F500" s="29">
        <f>F501</f>
        <v>431989</v>
      </c>
      <c r="G500" s="29"/>
      <c r="H500" s="29">
        <f>H501</f>
        <v>431989</v>
      </c>
      <c r="I500" s="29"/>
    </row>
    <row r="501" spans="1:9" ht="15.75">
      <c r="A501" s="3" t="s">
        <v>78</v>
      </c>
      <c r="B501" s="4" t="s">
        <v>326</v>
      </c>
      <c r="C501" s="4" t="s">
        <v>237</v>
      </c>
      <c r="D501" s="4" t="s">
        <v>59</v>
      </c>
      <c r="E501" s="4"/>
      <c r="F501" s="29">
        <f>F502</f>
        <v>431989</v>
      </c>
      <c r="G501" s="29"/>
      <c r="H501" s="29">
        <f>H502</f>
        <v>431989</v>
      </c>
      <c r="I501" s="29"/>
    </row>
    <row r="502" spans="1:9" ht="126">
      <c r="A502" s="3" t="s">
        <v>229</v>
      </c>
      <c r="B502" s="4" t="s">
        <v>326</v>
      </c>
      <c r="C502" s="4" t="s">
        <v>237</v>
      </c>
      <c r="D502" s="4" t="s">
        <v>59</v>
      </c>
      <c r="E502" s="4" t="s">
        <v>69</v>
      </c>
      <c r="F502" s="29">
        <f>'прил 6_1'!F37</f>
        <v>431989</v>
      </c>
      <c r="G502" s="29"/>
      <c r="H502" s="29">
        <f>'прил 6_1'!H37</f>
        <v>431989</v>
      </c>
      <c r="I502" s="29"/>
    </row>
    <row r="503" spans="1:9" ht="47.25">
      <c r="A503" s="57" t="s">
        <v>328</v>
      </c>
      <c r="B503" s="4" t="s">
        <v>329</v>
      </c>
      <c r="C503" s="4"/>
      <c r="D503" s="4"/>
      <c r="E503" s="4"/>
      <c r="F503" s="29">
        <f>F504</f>
        <v>11247690</v>
      </c>
      <c r="G503" s="29"/>
      <c r="H503" s="29">
        <f>H504</f>
        <v>1966250</v>
      </c>
      <c r="I503" s="29"/>
    </row>
    <row r="504" spans="1:9" ht="31.5">
      <c r="A504" s="57" t="s">
        <v>330</v>
      </c>
      <c r="B504" s="4" t="s">
        <v>331</v>
      </c>
      <c r="C504" s="4"/>
      <c r="D504" s="4"/>
      <c r="E504" s="4"/>
      <c r="F504" s="29">
        <f>F505</f>
        <v>11247690</v>
      </c>
      <c r="G504" s="29"/>
      <c r="H504" s="29">
        <f>H505</f>
        <v>1966250</v>
      </c>
      <c r="I504" s="29"/>
    </row>
    <row r="505" spans="1:9" ht="31.5">
      <c r="A505" s="57" t="s">
        <v>101</v>
      </c>
      <c r="B505" s="4" t="s">
        <v>331</v>
      </c>
      <c r="C505" s="4" t="s">
        <v>239</v>
      </c>
      <c r="D505" s="4"/>
      <c r="E505" s="4"/>
      <c r="F505" s="29">
        <f>F506</f>
        <v>11247690</v>
      </c>
      <c r="G505" s="29"/>
      <c r="H505" s="29">
        <f>H506</f>
        <v>1966250</v>
      </c>
      <c r="I505" s="29"/>
    </row>
    <row r="506" spans="1:9" ht="31.5">
      <c r="A506" s="56" t="s">
        <v>390</v>
      </c>
      <c r="B506" s="4" t="s">
        <v>331</v>
      </c>
      <c r="C506" s="4" t="s">
        <v>239</v>
      </c>
      <c r="D506" s="4" t="s">
        <v>234</v>
      </c>
      <c r="E506" s="4"/>
      <c r="F506" s="29">
        <f>F507</f>
        <v>11247690</v>
      </c>
      <c r="G506" s="29"/>
      <c r="H506" s="29">
        <f>H507</f>
        <v>1966250</v>
      </c>
      <c r="I506" s="29"/>
    </row>
    <row r="507" spans="1:9" ht="47.25">
      <c r="A507" s="62" t="s">
        <v>327</v>
      </c>
      <c r="B507" s="7" t="s">
        <v>331</v>
      </c>
      <c r="C507" s="7" t="s">
        <v>239</v>
      </c>
      <c r="D507" s="7" t="s">
        <v>234</v>
      </c>
      <c r="E507" s="7" t="s">
        <v>59</v>
      </c>
      <c r="F507" s="31">
        <f>'прил 6_1'!F493</f>
        <v>11247690</v>
      </c>
      <c r="G507" s="31"/>
      <c r="H507" s="31">
        <f>'прил 6_1'!H493</f>
        <v>1966250</v>
      </c>
      <c r="I507" s="31"/>
    </row>
    <row r="508" spans="1:9" ht="78.75">
      <c r="A508" s="50" t="s">
        <v>119</v>
      </c>
      <c r="B508" s="2" t="s">
        <v>120</v>
      </c>
      <c r="C508" s="2"/>
      <c r="D508" s="2"/>
      <c r="E508" s="2"/>
      <c r="F508" s="33">
        <f>F509+F552+F568+F577+F585+F600+F611</f>
        <v>203357245</v>
      </c>
      <c r="G508" s="33">
        <f>G509+G552+G568+G577+G585+G600+G611</f>
        <v>87832400</v>
      </c>
      <c r="H508" s="33">
        <f>H509+H552+H568+H577+H585+H600+H611</f>
        <v>204843600</v>
      </c>
      <c r="I508" s="33">
        <f>I509+I552+I568+I577+I585+I600+I611</f>
        <v>87813300</v>
      </c>
    </row>
    <row r="509" spans="1:9" ht="47.25">
      <c r="A509" s="27" t="s">
        <v>121</v>
      </c>
      <c r="B509" s="4" t="s">
        <v>122</v>
      </c>
      <c r="C509" s="4"/>
      <c r="D509" s="4"/>
      <c r="E509" s="4"/>
      <c r="F509" s="29">
        <f>F510+F514+F518+F522+F526+F530+F534+F538+F545</f>
        <v>34348186</v>
      </c>
      <c r="G509" s="29">
        <f>G510+G514+G518+G522+G526+G530+G534+G538+G545</f>
        <v>5134400</v>
      </c>
      <c r="H509" s="29">
        <f>H510+H514+H518+H522+H526+H530+H534+H538+H545</f>
        <v>34329086</v>
      </c>
      <c r="I509" s="29">
        <f>I510+I514+I518+I522+I526+I530+I534+I538+I545</f>
        <v>5115300</v>
      </c>
    </row>
    <row r="510" spans="1:9" ht="47.25">
      <c r="A510" s="27" t="s">
        <v>110</v>
      </c>
      <c r="B510" s="4" t="s">
        <v>123</v>
      </c>
      <c r="C510" s="4"/>
      <c r="D510" s="4"/>
      <c r="E510" s="4"/>
      <c r="F510" s="29">
        <f>F511</f>
        <v>27060156</v>
      </c>
      <c r="G510" s="29"/>
      <c r="H510" s="29">
        <f>H511</f>
        <v>27010156</v>
      </c>
      <c r="I510" s="29"/>
    </row>
    <row r="511" spans="1:9" ht="126">
      <c r="A511" s="3" t="s">
        <v>108</v>
      </c>
      <c r="B511" s="4" t="s">
        <v>123</v>
      </c>
      <c r="C511" s="4" t="s">
        <v>236</v>
      </c>
      <c r="D511" s="4"/>
      <c r="E511" s="4"/>
      <c r="F511" s="29">
        <f>F512</f>
        <v>27060156</v>
      </c>
      <c r="G511" s="29"/>
      <c r="H511" s="29">
        <f>H512</f>
        <v>27010156</v>
      </c>
      <c r="I511" s="29"/>
    </row>
    <row r="512" spans="1:9" ht="15.75">
      <c r="A512" s="3" t="s">
        <v>78</v>
      </c>
      <c r="B512" s="4" t="s">
        <v>123</v>
      </c>
      <c r="C512" s="4" t="s">
        <v>236</v>
      </c>
      <c r="D512" s="4" t="s">
        <v>59</v>
      </c>
      <c r="E512" s="4"/>
      <c r="F512" s="29">
        <f>F513</f>
        <v>27060156</v>
      </c>
      <c r="G512" s="29"/>
      <c r="H512" s="29">
        <f>H513</f>
        <v>27010156</v>
      </c>
      <c r="I512" s="29"/>
    </row>
    <row r="513" spans="1:9" ht="126">
      <c r="A513" s="3" t="s">
        <v>229</v>
      </c>
      <c r="B513" s="4" t="s">
        <v>123</v>
      </c>
      <c r="C513" s="4" t="s">
        <v>236</v>
      </c>
      <c r="D513" s="4" t="s">
        <v>59</v>
      </c>
      <c r="E513" s="4" t="s">
        <v>69</v>
      </c>
      <c r="F513" s="29">
        <f>'прил 6_1'!F41</f>
        <v>27060156</v>
      </c>
      <c r="G513" s="29"/>
      <c r="H513" s="29">
        <f>'прил 6_1'!H41</f>
        <v>27010156</v>
      </c>
      <c r="I513" s="29"/>
    </row>
    <row r="514" spans="1:9" ht="47.25">
      <c r="A514" s="3" t="s">
        <v>124</v>
      </c>
      <c r="B514" s="4" t="s">
        <v>127</v>
      </c>
      <c r="C514" s="4"/>
      <c r="D514" s="4"/>
      <c r="E514" s="4"/>
      <c r="F514" s="29">
        <f>F515</f>
        <v>1359760</v>
      </c>
      <c r="G514" s="29"/>
      <c r="H514" s="29">
        <f>H515</f>
        <v>1409760</v>
      </c>
      <c r="I514" s="29"/>
    </row>
    <row r="515" spans="1:9" ht="126">
      <c r="A515" s="3" t="s">
        <v>108</v>
      </c>
      <c r="B515" s="4" t="s">
        <v>127</v>
      </c>
      <c r="C515" s="4" t="s">
        <v>236</v>
      </c>
      <c r="D515" s="4"/>
      <c r="E515" s="4"/>
      <c r="F515" s="29">
        <f>F516</f>
        <v>1359760</v>
      </c>
      <c r="G515" s="29"/>
      <c r="H515" s="29">
        <f>H516</f>
        <v>1409760</v>
      </c>
      <c r="I515" s="29"/>
    </row>
    <row r="516" spans="1:9" ht="15.75">
      <c r="A516" s="3" t="s">
        <v>78</v>
      </c>
      <c r="B516" s="4" t="s">
        <v>127</v>
      </c>
      <c r="C516" s="4" t="s">
        <v>236</v>
      </c>
      <c r="D516" s="4" t="s">
        <v>59</v>
      </c>
      <c r="E516" s="4"/>
      <c r="F516" s="29">
        <f>F517</f>
        <v>1359760</v>
      </c>
      <c r="G516" s="29"/>
      <c r="H516" s="29">
        <f>H517</f>
        <v>1409760</v>
      </c>
      <c r="I516" s="29"/>
    </row>
    <row r="517" spans="1:9" ht="126">
      <c r="A517" s="3" t="s">
        <v>229</v>
      </c>
      <c r="B517" s="4" t="s">
        <v>127</v>
      </c>
      <c r="C517" s="4" t="s">
        <v>236</v>
      </c>
      <c r="D517" s="4" t="s">
        <v>59</v>
      </c>
      <c r="E517" s="4" t="s">
        <v>69</v>
      </c>
      <c r="F517" s="29">
        <f>'прил 6_1'!F43</f>
        <v>1359760</v>
      </c>
      <c r="G517" s="29"/>
      <c r="H517" s="29">
        <f>'прил 6_1'!H43</f>
        <v>1409760</v>
      </c>
      <c r="I517" s="29"/>
    </row>
    <row r="518" spans="1:9" ht="47.25">
      <c r="A518" s="3" t="s">
        <v>126</v>
      </c>
      <c r="B518" s="4" t="s">
        <v>125</v>
      </c>
      <c r="C518" s="4"/>
      <c r="D518" s="4"/>
      <c r="E518" s="4"/>
      <c r="F518" s="37">
        <f>F519</f>
        <v>793870</v>
      </c>
      <c r="G518" s="37"/>
      <c r="H518" s="37">
        <f>H519</f>
        <v>793870</v>
      </c>
      <c r="I518" s="37"/>
    </row>
    <row r="519" spans="1:9" ht="47.25">
      <c r="A519" s="3" t="s">
        <v>111</v>
      </c>
      <c r="B519" s="4" t="s">
        <v>125</v>
      </c>
      <c r="C519" s="4" t="s">
        <v>237</v>
      </c>
      <c r="D519" s="4"/>
      <c r="E519" s="4"/>
      <c r="F519" s="37">
        <f>F520</f>
        <v>793870</v>
      </c>
      <c r="G519" s="37"/>
      <c r="H519" s="37">
        <f>H520</f>
        <v>793870</v>
      </c>
      <c r="I519" s="37"/>
    </row>
    <row r="520" spans="1:9" ht="15.75">
      <c r="A520" s="3" t="s">
        <v>78</v>
      </c>
      <c r="B520" s="4" t="s">
        <v>125</v>
      </c>
      <c r="C520" s="4" t="s">
        <v>237</v>
      </c>
      <c r="D520" s="4" t="s">
        <v>59</v>
      </c>
      <c r="E520" s="4"/>
      <c r="F520" s="37">
        <f>F521</f>
        <v>793870</v>
      </c>
      <c r="G520" s="37"/>
      <c r="H520" s="37">
        <f>H521</f>
        <v>793870</v>
      </c>
      <c r="I520" s="37"/>
    </row>
    <row r="521" spans="1:9" ht="126">
      <c r="A521" s="3" t="s">
        <v>229</v>
      </c>
      <c r="B521" s="4" t="s">
        <v>125</v>
      </c>
      <c r="C521" s="4" t="s">
        <v>237</v>
      </c>
      <c r="D521" s="4" t="s">
        <v>59</v>
      </c>
      <c r="E521" s="4" t="s">
        <v>69</v>
      </c>
      <c r="F521" s="37">
        <f>'прил 6_1'!F45</f>
        <v>793870</v>
      </c>
      <c r="G521" s="37"/>
      <c r="H521" s="37">
        <f>'прил 6_1'!H45</f>
        <v>793870</v>
      </c>
      <c r="I521" s="37"/>
    </row>
    <row r="522" spans="1:9" ht="47.25">
      <c r="A522" s="3" t="s">
        <v>11</v>
      </c>
      <c r="B522" s="4" t="s">
        <v>322</v>
      </c>
      <c r="C522" s="4"/>
      <c r="D522" s="4"/>
      <c r="E522" s="4"/>
      <c r="F522" s="37">
        <f aca="true" t="shared" si="36" ref="F522:I524">F523</f>
        <v>2306200</v>
      </c>
      <c r="G522" s="37">
        <f t="shared" si="36"/>
        <v>2306200</v>
      </c>
      <c r="H522" s="37">
        <f t="shared" si="36"/>
        <v>2306200</v>
      </c>
      <c r="I522" s="37">
        <f t="shared" si="36"/>
        <v>2306200</v>
      </c>
    </row>
    <row r="523" spans="1:9" ht="126">
      <c r="A523" s="3" t="s">
        <v>108</v>
      </c>
      <c r="B523" s="4" t="s">
        <v>322</v>
      </c>
      <c r="C523" s="4" t="s">
        <v>236</v>
      </c>
      <c r="D523" s="4"/>
      <c r="E523" s="4"/>
      <c r="F523" s="37">
        <f t="shared" si="36"/>
        <v>2306200</v>
      </c>
      <c r="G523" s="37">
        <f t="shared" si="36"/>
        <v>2306200</v>
      </c>
      <c r="H523" s="37">
        <f t="shared" si="36"/>
        <v>2306200</v>
      </c>
      <c r="I523" s="37">
        <f t="shared" si="36"/>
        <v>2306200</v>
      </c>
    </row>
    <row r="524" spans="1:9" ht="31.5">
      <c r="A524" s="3" t="s">
        <v>79</v>
      </c>
      <c r="B524" s="4" t="s">
        <v>322</v>
      </c>
      <c r="C524" s="4" t="s">
        <v>236</v>
      </c>
      <c r="D524" s="4" t="s">
        <v>66</v>
      </c>
      <c r="E524" s="4"/>
      <c r="F524" s="37">
        <f t="shared" si="36"/>
        <v>2306200</v>
      </c>
      <c r="G524" s="37">
        <f t="shared" si="36"/>
        <v>2306200</v>
      </c>
      <c r="H524" s="37">
        <f t="shared" si="36"/>
        <v>2306200</v>
      </c>
      <c r="I524" s="37">
        <f t="shared" si="36"/>
        <v>2306200</v>
      </c>
    </row>
    <row r="525" spans="1:9" ht="15.75">
      <c r="A525" s="3" t="s">
        <v>235</v>
      </c>
      <c r="B525" s="4" t="s">
        <v>322</v>
      </c>
      <c r="C525" s="4" t="s">
        <v>236</v>
      </c>
      <c r="D525" s="4" t="s">
        <v>66</v>
      </c>
      <c r="E525" s="4" t="s">
        <v>69</v>
      </c>
      <c r="F525" s="37">
        <f>'прил 6_1'!F129</f>
        <v>2306200</v>
      </c>
      <c r="G525" s="37">
        <f>F525</f>
        <v>2306200</v>
      </c>
      <c r="H525" s="37">
        <f>'прил 6_1'!H129</f>
        <v>2306200</v>
      </c>
      <c r="I525" s="37">
        <f>H525</f>
        <v>2306200</v>
      </c>
    </row>
    <row r="526" spans="1:9" ht="157.5">
      <c r="A526" s="3" t="s">
        <v>38</v>
      </c>
      <c r="B526" s="4" t="s">
        <v>263</v>
      </c>
      <c r="C526" s="4"/>
      <c r="D526" s="4"/>
      <c r="E526" s="4"/>
      <c r="F526" s="37">
        <f aca="true" t="shared" si="37" ref="F526:I528">F527</f>
        <v>57300</v>
      </c>
      <c r="G526" s="37">
        <f t="shared" si="37"/>
        <v>57300</v>
      </c>
      <c r="H526" s="37">
        <f t="shared" si="37"/>
        <v>38200</v>
      </c>
      <c r="I526" s="37">
        <f t="shared" si="37"/>
        <v>38200</v>
      </c>
    </row>
    <row r="527" spans="1:9" ht="126">
      <c r="A527" s="3" t="s">
        <v>108</v>
      </c>
      <c r="B527" s="4" t="s">
        <v>263</v>
      </c>
      <c r="C527" s="4" t="s">
        <v>236</v>
      </c>
      <c r="D527" s="4"/>
      <c r="E527" s="4"/>
      <c r="F527" s="37">
        <f t="shared" si="37"/>
        <v>57300</v>
      </c>
      <c r="G527" s="37">
        <f t="shared" si="37"/>
        <v>57300</v>
      </c>
      <c r="H527" s="37">
        <f t="shared" si="37"/>
        <v>38200</v>
      </c>
      <c r="I527" s="37">
        <f t="shared" si="37"/>
        <v>38200</v>
      </c>
    </row>
    <row r="528" spans="1:9" ht="15.75">
      <c r="A528" s="3" t="s">
        <v>80</v>
      </c>
      <c r="B528" s="4" t="s">
        <v>263</v>
      </c>
      <c r="C528" s="4" t="s">
        <v>236</v>
      </c>
      <c r="D528" s="4" t="s">
        <v>69</v>
      </c>
      <c r="E528" s="4"/>
      <c r="F528" s="37">
        <f t="shared" si="37"/>
        <v>57300</v>
      </c>
      <c r="G528" s="37">
        <f t="shared" si="37"/>
        <v>57300</v>
      </c>
      <c r="H528" s="37">
        <f t="shared" si="37"/>
        <v>38200</v>
      </c>
      <c r="I528" s="37">
        <f t="shared" si="37"/>
        <v>38200</v>
      </c>
    </row>
    <row r="529" spans="1:9" ht="31.5">
      <c r="A529" s="3" t="s">
        <v>82</v>
      </c>
      <c r="B529" s="4" t="s">
        <v>263</v>
      </c>
      <c r="C529" s="4" t="s">
        <v>236</v>
      </c>
      <c r="D529" s="4" t="s">
        <v>69</v>
      </c>
      <c r="E529" s="4" t="s">
        <v>230</v>
      </c>
      <c r="F529" s="37">
        <f>'прил 6_1'!F181</f>
        <v>57300</v>
      </c>
      <c r="G529" s="37">
        <f>F529</f>
        <v>57300</v>
      </c>
      <c r="H529" s="37">
        <f>'прил 6_1'!H181</f>
        <v>38200</v>
      </c>
      <c r="I529" s="37">
        <f>H529</f>
        <v>38200</v>
      </c>
    </row>
    <row r="530" spans="1:9" ht="157.5">
      <c r="A530" s="3" t="s">
        <v>169</v>
      </c>
      <c r="B530" s="4" t="s">
        <v>170</v>
      </c>
      <c r="C530" s="4"/>
      <c r="D530" s="4"/>
      <c r="E530" s="4"/>
      <c r="F530" s="37">
        <f aca="true" t="shared" si="38" ref="F530:I532">F531</f>
        <v>121900</v>
      </c>
      <c r="G530" s="37">
        <f t="shared" si="38"/>
        <v>121900</v>
      </c>
      <c r="H530" s="37">
        <f t="shared" si="38"/>
        <v>121900</v>
      </c>
      <c r="I530" s="37">
        <f t="shared" si="38"/>
        <v>121900</v>
      </c>
    </row>
    <row r="531" spans="1:9" ht="126">
      <c r="A531" s="3" t="s">
        <v>108</v>
      </c>
      <c r="B531" s="4" t="s">
        <v>170</v>
      </c>
      <c r="C531" s="4" t="s">
        <v>236</v>
      </c>
      <c r="D531" s="4"/>
      <c r="E531" s="4"/>
      <c r="F531" s="37">
        <f t="shared" si="38"/>
        <v>121900</v>
      </c>
      <c r="G531" s="37">
        <f t="shared" si="38"/>
        <v>121900</v>
      </c>
      <c r="H531" s="37">
        <f t="shared" si="38"/>
        <v>121900</v>
      </c>
      <c r="I531" s="37">
        <f t="shared" si="38"/>
        <v>121900</v>
      </c>
    </row>
    <row r="532" spans="1:9" ht="15.75">
      <c r="A532" s="3" t="s">
        <v>73</v>
      </c>
      <c r="B532" s="4" t="s">
        <v>170</v>
      </c>
      <c r="C532" s="4" t="s">
        <v>236</v>
      </c>
      <c r="D532" s="4" t="s">
        <v>67</v>
      </c>
      <c r="E532" s="4"/>
      <c r="F532" s="37">
        <f t="shared" si="38"/>
        <v>121900</v>
      </c>
      <c r="G532" s="37">
        <f t="shared" si="38"/>
        <v>121900</v>
      </c>
      <c r="H532" s="37">
        <f t="shared" si="38"/>
        <v>121900</v>
      </c>
      <c r="I532" s="37">
        <f t="shared" si="38"/>
        <v>121900</v>
      </c>
    </row>
    <row r="533" spans="1:9" ht="15.75">
      <c r="A533" s="3" t="s">
        <v>99</v>
      </c>
      <c r="B533" s="4" t="s">
        <v>170</v>
      </c>
      <c r="C533" s="4" t="s">
        <v>236</v>
      </c>
      <c r="D533" s="4" t="s">
        <v>67</v>
      </c>
      <c r="E533" s="4" t="s">
        <v>69</v>
      </c>
      <c r="F533" s="37">
        <f>'прил 6_1'!F462</f>
        <v>121900</v>
      </c>
      <c r="G533" s="37">
        <f>F533</f>
        <v>121900</v>
      </c>
      <c r="H533" s="37">
        <f>'прил 6_1'!H462</f>
        <v>121900</v>
      </c>
      <c r="I533" s="37">
        <f>H533</f>
        <v>121900</v>
      </c>
    </row>
    <row r="534" spans="1:9" ht="220.5">
      <c r="A534" s="3" t="s">
        <v>248</v>
      </c>
      <c r="B534" s="4" t="s">
        <v>131</v>
      </c>
      <c r="C534" s="4"/>
      <c r="D534" s="4"/>
      <c r="E534" s="4"/>
      <c r="F534" s="37">
        <f aca="true" t="shared" si="39" ref="F534:I536">F535</f>
        <v>6000</v>
      </c>
      <c r="G534" s="37">
        <f t="shared" si="39"/>
        <v>6000</v>
      </c>
      <c r="H534" s="37">
        <f t="shared" si="39"/>
        <v>6000</v>
      </c>
      <c r="I534" s="37">
        <f t="shared" si="39"/>
        <v>6000</v>
      </c>
    </row>
    <row r="535" spans="1:9" ht="47.25">
      <c r="A535" s="3" t="s">
        <v>111</v>
      </c>
      <c r="B535" s="4" t="s">
        <v>131</v>
      </c>
      <c r="C535" s="4" t="s">
        <v>237</v>
      </c>
      <c r="D535" s="4"/>
      <c r="E535" s="4"/>
      <c r="F535" s="37">
        <f t="shared" si="39"/>
        <v>6000</v>
      </c>
      <c r="G535" s="37">
        <f t="shared" si="39"/>
        <v>6000</v>
      </c>
      <c r="H535" s="37">
        <f t="shared" si="39"/>
        <v>6000</v>
      </c>
      <c r="I535" s="37">
        <f t="shared" si="39"/>
        <v>6000</v>
      </c>
    </row>
    <row r="536" spans="1:9" ht="15.75">
      <c r="A536" s="3" t="s">
        <v>78</v>
      </c>
      <c r="B536" s="4" t="s">
        <v>131</v>
      </c>
      <c r="C536" s="4" t="s">
        <v>237</v>
      </c>
      <c r="D536" s="4" t="s">
        <v>59</v>
      </c>
      <c r="E536" s="4"/>
      <c r="F536" s="37">
        <f t="shared" si="39"/>
        <v>6000</v>
      </c>
      <c r="G536" s="37">
        <f t="shared" si="39"/>
        <v>6000</v>
      </c>
      <c r="H536" s="37">
        <f t="shared" si="39"/>
        <v>6000</v>
      </c>
      <c r="I536" s="37">
        <f t="shared" si="39"/>
        <v>6000</v>
      </c>
    </row>
    <row r="537" spans="1:9" ht="31.5">
      <c r="A537" s="3" t="s">
        <v>88</v>
      </c>
      <c r="B537" s="4" t="s">
        <v>131</v>
      </c>
      <c r="C537" s="4" t="s">
        <v>237</v>
      </c>
      <c r="D537" s="4" t="s">
        <v>59</v>
      </c>
      <c r="E537" s="4" t="s">
        <v>234</v>
      </c>
      <c r="F537" s="37">
        <f>'прил 6_1'!F101</f>
        <v>6000</v>
      </c>
      <c r="G537" s="37">
        <f>F537</f>
        <v>6000</v>
      </c>
      <c r="H537" s="37">
        <f>'прил 6_1'!H101</f>
        <v>6000</v>
      </c>
      <c r="I537" s="37">
        <f>H537</f>
        <v>6000</v>
      </c>
    </row>
    <row r="538" spans="1:9" ht="47.25">
      <c r="A538" s="3" t="s">
        <v>132</v>
      </c>
      <c r="B538" s="4" t="s">
        <v>133</v>
      </c>
      <c r="C538" s="4"/>
      <c r="D538" s="4"/>
      <c r="E538" s="4"/>
      <c r="F538" s="37">
        <f>F539+F542</f>
        <v>1409600</v>
      </c>
      <c r="G538" s="37">
        <f>G539+G542</f>
        <v>1409600</v>
      </c>
      <c r="H538" s="37">
        <f>H539+H542</f>
        <v>1409600</v>
      </c>
      <c r="I538" s="37">
        <f>I539+I542</f>
        <v>1409600</v>
      </c>
    </row>
    <row r="539" spans="1:9" ht="126">
      <c r="A539" s="3" t="s">
        <v>108</v>
      </c>
      <c r="B539" s="4" t="s">
        <v>133</v>
      </c>
      <c r="C539" s="4" t="s">
        <v>236</v>
      </c>
      <c r="D539" s="4"/>
      <c r="E539" s="4"/>
      <c r="F539" s="37">
        <f aca="true" t="shared" si="40" ref="F539:I540">F540</f>
        <v>1131753</v>
      </c>
      <c r="G539" s="37">
        <f t="shared" si="40"/>
        <v>1131753</v>
      </c>
      <c r="H539" s="37">
        <f t="shared" si="40"/>
        <v>1131753</v>
      </c>
      <c r="I539" s="37">
        <f t="shared" si="40"/>
        <v>1131753</v>
      </c>
    </row>
    <row r="540" spans="1:9" ht="15.75">
      <c r="A540" s="3" t="s">
        <v>78</v>
      </c>
      <c r="B540" s="4" t="s">
        <v>133</v>
      </c>
      <c r="C540" s="4" t="s">
        <v>236</v>
      </c>
      <c r="D540" s="4" t="s">
        <v>59</v>
      </c>
      <c r="E540" s="4"/>
      <c r="F540" s="37">
        <f t="shared" si="40"/>
        <v>1131753</v>
      </c>
      <c r="G540" s="37">
        <f t="shared" si="40"/>
        <v>1131753</v>
      </c>
      <c r="H540" s="37">
        <f t="shared" si="40"/>
        <v>1131753</v>
      </c>
      <c r="I540" s="37">
        <f t="shared" si="40"/>
        <v>1131753</v>
      </c>
    </row>
    <row r="541" spans="1:9" ht="31.5">
      <c r="A541" s="3" t="s">
        <v>88</v>
      </c>
      <c r="B541" s="4" t="s">
        <v>133</v>
      </c>
      <c r="C541" s="4" t="s">
        <v>236</v>
      </c>
      <c r="D541" s="4" t="s">
        <v>59</v>
      </c>
      <c r="E541" s="4" t="s">
        <v>234</v>
      </c>
      <c r="F541" s="37">
        <f>'прил 6_1'!F103</f>
        <v>1131753</v>
      </c>
      <c r="G541" s="37">
        <f>F541</f>
        <v>1131753</v>
      </c>
      <c r="H541" s="37">
        <f>'прил 6_1'!H103</f>
        <v>1131753</v>
      </c>
      <c r="I541" s="37">
        <f>H541</f>
        <v>1131753</v>
      </c>
    </row>
    <row r="542" spans="1:9" ht="47.25">
      <c r="A542" s="3" t="s">
        <v>111</v>
      </c>
      <c r="B542" s="4" t="s">
        <v>133</v>
      </c>
      <c r="C542" s="4" t="s">
        <v>237</v>
      </c>
      <c r="D542" s="4"/>
      <c r="E542" s="4"/>
      <c r="F542" s="37">
        <f aca="true" t="shared" si="41" ref="F542:I543">F543</f>
        <v>277847</v>
      </c>
      <c r="G542" s="37">
        <f t="shared" si="41"/>
        <v>277847</v>
      </c>
      <c r="H542" s="37">
        <f t="shared" si="41"/>
        <v>277847</v>
      </c>
      <c r="I542" s="37">
        <f t="shared" si="41"/>
        <v>277847</v>
      </c>
    </row>
    <row r="543" spans="1:9" ht="15.75">
      <c r="A543" s="3" t="s">
        <v>78</v>
      </c>
      <c r="B543" s="4" t="s">
        <v>133</v>
      </c>
      <c r="C543" s="4" t="s">
        <v>237</v>
      </c>
      <c r="D543" s="4" t="s">
        <v>59</v>
      </c>
      <c r="E543" s="4"/>
      <c r="F543" s="37">
        <f t="shared" si="41"/>
        <v>277847</v>
      </c>
      <c r="G543" s="37">
        <f t="shared" si="41"/>
        <v>277847</v>
      </c>
      <c r="H543" s="37">
        <f t="shared" si="41"/>
        <v>277847</v>
      </c>
      <c r="I543" s="37">
        <f t="shared" si="41"/>
        <v>277847</v>
      </c>
    </row>
    <row r="544" spans="1:9" ht="31.5">
      <c r="A544" s="3" t="s">
        <v>88</v>
      </c>
      <c r="B544" s="4" t="s">
        <v>133</v>
      </c>
      <c r="C544" s="4" t="s">
        <v>237</v>
      </c>
      <c r="D544" s="4" t="s">
        <v>59</v>
      </c>
      <c r="E544" s="4" t="s">
        <v>234</v>
      </c>
      <c r="F544" s="37">
        <f>'прил 6_1'!F104</f>
        <v>277847</v>
      </c>
      <c r="G544" s="37">
        <f>F544</f>
        <v>277847</v>
      </c>
      <c r="H544" s="37">
        <f>'прил 6_1'!H104</f>
        <v>277847</v>
      </c>
      <c r="I544" s="37">
        <f>H544</f>
        <v>277847</v>
      </c>
    </row>
    <row r="545" spans="1:9" ht="63">
      <c r="A545" s="57" t="s">
        <v>97</v>
      </c>
      <c r="B545" s="4" t="s">
        <v>10</v>
      </c>
      <c r="C545" s="4"/>
      <c r="D545" s="4"/>
      <c r="E545" s="4"/>
      <c r="F545" s="37">
        <f>F546+F549</f>
        <v>1233400</v>
      </c>
      <c r="G545" s="37">
        <f>G546+G549</f>
        <v>1233400</v>
      </c>
      <c r="H545" s="37">
        <f>H546+H549</f>
        <v>1233400</v>
      </c>
      <c r="I545" s="37">
        <f>I546+I549</f>
        <v>1233400</v>
      </c>
    </row>
    <row r="546" spans="1:9" ht="126">
      <c r="A546" s="3" t="s">
        <v>108</v>
      </c>
      <c r="B546" s="4" t="s">
        <v>10</v>
      </c>
      <c r="C546" s="4" t="s">
        <v>236</v>
      </c>
      <c r="D546" s="4"/>
      <c r="E546" s="4"/>
      <c r="F546" s="37">
        <f aca="true" t="shared" si="42" ref="F546:I547">F547</f>
        <v>1091585</v>
      </c>
      <c r="G546" s="37">
        <f t="shared" si="42"/>
        <v>1091585</v>
      </c>
      <c r="H546" s="37">
        <f t="shared" si="42"/>
        <v>1091585</v>
      </c>
      <c r="I546" s="37">
        <f t="shared" si="42"/>
        <v>1091585</v>
      </c>
    </row>
    <row r="547" spans="1:9" ht="15.75">
      <c r="A547" s="3" t="s">
        <v>73</v>
      </c>
      <c r="B547" s="4" t="s">
        <v>10</v>
      </c>
      <c r="C547" s="4" t="s">
        <v>236</v>
      </c>
      <c r="D547" s="4" t="s">
        <v>67</v>
      </c>
      <c r="E547" s="4"/>
      <c r="F547" s="37">
        <f t="shared" si="42"/>
        <v>1091585</v>
      </c>
      <c r="G547" s="37">
        <f t="shared" si="42"/>
        <v>1091585</v>
      </c>
      <c r="H547" s="37">
        <f t="shared" si="42"/>
        <v>1091585</v>
      </c>
      <c r="I547" s="37">
        <f t="shared" si="42"/>
        <v>1091585</v>
      </c>
    </row>
    <row r="548" spans="1:9" ht="15.75">
      <c r="A548" s="3" t="s">
        <v>99</v>
      </c>
      <c r="B548" s="4" t="s">
        <v>10</v>
      </c>
      <c r="C548" s="4" t="s">
        <v>236</v>
      </c>
      <c r="D548" s="4" t="s">
        <v>67</v>
      </c>
      <c r="E548" s="4" t="s">
        <v>69</v>
      </c>
      <c r="F548" s="37">
        <f>'прил 6_1'!F464</f>
        <v>1091585</v>
      </c>
      <c r="G548" s="37">
        <f>F548</f>
        <v>1091585</v>
      </c>
      <c r="H548" s="37">
        <f>'прил 6_1'!H464</f>
        <v>1091585</v>
      </c>
      <c r="I548" s="37">
        <f>H548</f>
        <v>1091585</v>
      </c>
    </row>
    <row r="549" spans="1:9" ht="47.25">
      <c r="A549" s="3" t="s">
        <v>111</v>
      </c>
      <c r="B549" s="4" t="s">
        <v>10</v>
      </c>
      <c r="C549" s="4" t="s">
        <v>237</v>
      </c>
      <c r="D549" s="4"/>
      <c r="E549" s="4"/>
      <c r="F549" s="37">
        <f aca="true" t="shared" si="43" ref="F549:I550">F550</f>
        <v>141815</v>
      </c>
      <c r="G549" s="37">
        <f t="shared" si="43"/>
        <v>141815</v>
      </c>
      <c r="H549" s="37">
        <f t="shared" si="43"/>
        <v>141815</v>
      </c>
      <c r="I549" s="37">
        <f t="shared" si="43"/>
        <v>141815</v>
      </c>
    </row>
    <row r="550" spans="1:9" ht="15.75">
      <c r="A550" s="3" t="s">
        <v>73</v>
      </c>
      <c r="B550" s="4" t="s">
        <v>10</v>
      </c>
      <c r="C550" s="4" t="s">
        <v>237</v>
      </c>
      <c r="D550" s="4" t="s">
        <v>67</v>
      </c>
      <c r="E550" s="4"/>
      <c r="F550" s="37">
        <f t="shared" si="43"/>
        <v>141815</v>
      </c>
      <c r="G550" s="37">
        <f t="shared" si="43"/>
        <v>141815</v>
      </c>
      <c r="H550" s="37">
        <f t="shared" si="43"/>
        <v>141815</v>
      </c>
      <c r="I550" s="37">
        <f t="shared" si="43"/>
        <v>141815</v>
      </c>
    </row>
    <row r="551" spans="1:9" ht="15.75">
      <c r="A551" s="3" t="s">
        <v>99</v>
      </c>
      <c r="B551" s="4" t="s">
        <v>10</v>
      </c>
      <c r="C551" s="4" t="s">
        <v>237</v>
      </c>
      <c r="D551" s="4" t="s">
        <v>67</v>
      </c>
      <c r="E551" s="4" t="s">
        <v>69</v>
      </c>
      <c r="F551" s="37">
        <f>'прил 6_1'!F465</f>
        <v>141815</v>
      </c>
      <c r="G551" s="37">
        <f>F551</f>
        <v>141815</v>
      </c>
      <c r="H551" s="37">
        <f>'прил 6_1'!H465</f>
        <v>141815</v>
      </c>
      <c r="I551" s="37">
        <f>H551</f>
        <v>141815</v>
      </c>
    </row>
    <row r="552" spans="1:9" ht="78.75">
      <c r="A552" s="27" t="s">
        <v>306</v>
      </c>
      <c r="B552" s="4" t="s">
        <v>318</v>
      </c>
      <c r="C552" s="4"/>
      <c r="D552" s="4"/>
      <c r="E552" s="4"/>
      <c r="F552" s="37">
        <f>F553+F556+F560+F564</f>
        <v>12500697</v>
      </c>
      <c r="G552" s="37"/>
      <c r="H552" s="37">
        <f>H553+H556+H560+H564</f>
        <v>12385153</v>
      </c>
      <c r="I552" s="37"/>
    </row>
    <row r="553" spans="1:9" ht="126">
      <c r="A553" s="3" t="s">
        <v>108</v>
      </c>
      <c r="B553" s="4" t="s">
        <v>319</v>
      </c>
      <c r="C553" s="4" t="s">
        <v>236</v>
      </c>
      <c r="D553" s="4"/>
      <c r="E553" s="4"/>
      <c r="F553" s="37">
        <f>F554</f>
        <v>10019810</v>
      </c>
      <c r="G553" s="37"/>
      <c r="H553" s="37">
        <f>H554</f>
        <v>10019810</v>
      </c>
      <c r="I553" s="37"/>
    </row>
    <row r="554" spans="1:9" ht="15.75">
      <c r="A554" s="3" t="s">
        <v>78</v>
      </c>
      <c r="B554" s="4" t="s">
        <v>319</v>
      </c>
      <c r="C554" s="4" t="s">
        <v>236</v>
      </c>
      <c r="D554" s="4" t="s">
        <v>59</v>
      </c>
      <c r="E554" s="4"/>
      <c r="F554" s="37">
        <f>F555</f>
        <v>10019810</v>
      </c>
      <c r="G554" s="37"/>
      <c r="H554" s="37">
        <f>H555</f>
        <v>10019810</v>
      </c>
      <c r="I554" s="37"/>
    </row>
    <row r="555" spans="1:9" ht="126">
      <c r="A555" s="3" t="s">
        <v>229</v>
      </c>
      <c r="B555" s="4" t="s">
        <v>319</v>
      </c>
      <c r="C555" s="4" t="s">
        <v>236</v>
      </c>
      <c r="D555" s="4" t="s">
        <v>59</v>
      </c>
      <c r="E555" s="4" t="s">
        <v>69</v>
      </c>
      <c r="F555" s="37">
        <f>'прил 6_1'!F48</f>
        <v>10019810</v>
      </c>
      <c r="G555" s="37"/>
      <c r="H555" s="37">
        <f>'прил 6_1'!H48</f>
        <v>10019810</v>
      </c>
      <c r="I555" s="37"/>
    </row>
    <row r="556" spans="1:9" ht="47.25">
      <c r="A556" s="3" t="s">
        <v>126</v>
      </c>
      <c r="B556" s="4" t="s">
        <v>320</v>
      </c>
      <c r="C556" s="4"/>
      <c r="D556" s="4"/>
      <c r="E556" s="4"/>
      <c r="F556" s="29">
        <f>F557</f>
        <v>170000</v>
      </c>
      <c r="G556" s="29"/>
      <c r="H556" s="29">
        <f>H557</f>
        <v>170000</v>
      </c>
      <c r="I556" s="29"/>
    </row>
    <row r="557" spans="1:9" ht="47.25">
      <c r="A557" s="3" t="s">
        <v>111</v>
      </c>
      <c r="B557" s="4" t="s">
        <v>320</v>
      </c>
      <c r="C557" s="4" t="s">
        <v>237</v>
      </c>
      <c r="D557" s="4"/>
      <c r="E557" s="4"/>
      <c r="F557" s="29">
        <f>F558</f>
        <v>170000</v>
      </c>
      <c r="G557" s="29"/>
      <c r="H557" s="29">
        <f>H558</f>
        <v>170000</v>
      </c>
      <c r="I557" s="29"/>
    </row>
    <row r="558" spans="1:9" ht="15.75">
      <c r="A558" s="3" t="s">
        <v>78</v>
      </c>
      <c r="B558" s="4" t="s">
        <v>320</v>
      </c>
      <c r="C558" s="4" t="s">
        <v>237</v>
      </c>
      <c r="D558" s="4" t="s">
        <v>59</v>
      </c>
      <c r="E558" s="4"/>
      <c r="F558" s="29">
        <f>F559</f>
        <v>170000</v>
      </c>
      <c r="G558" s="29"/>
      <c r="H558" s="29">
        <f>H559</f>
        <v>170000</v>
      </c>
      <c r="I558" s="29"/>
    </row>
    <row r="559" spans="1:9" ht="111" customHeight="1">
      <c r="A559" s="3" t="s">
        <v>229</v>
      </c>
      <c r="B559" s="4" t="s">
        <v>320</v>
      </c>
      <c r="C559" s="4" t="s">
        <v>237</v>
      </c>
      <c r="D559" s="4" t="s">
        <v>59</v>
      </c>
      <c r="E559" s="4" t="s">
        <v>69</v>
      </c>
      <c r="F559" s="29">
        <f>'прил 6_1'!F50</f>
        <v>170000</v>
      </c>
      <c r="G559" s="29"/>
      <c r="H559" s="29">
        <f>'прил 6_1'!H50</f>
        <v>170000</v>
      </c>
      <c r="I559" s="29"/>
    </row>
    <row r="560" spans="1:9" ht="63">
      <c r="A560" s="27" t="s">
        <v>56</v>
      </c>
      <c r="B560" s="4" t="s">
        <v>317</v>
      </c>
      <c r="C560" s="4"/>
      <c r="D560" s="4"/>
      <c r="E560" s="4"/>
      <c r="F560" s="29">
        <f>F561</f>
        <v>603357</v>
      </c>
      <c r="G560" s="29"/>
      <c r="H560" s="29">
        <f>H561</f>
        <v>573189</v>
      </c>
      <c r="I560" s="29"/>
    </row>
    <row r="561" spans="1:9" ht="47.25">
      <c r="A561" s="3" t="s">
        <v>111</v>
      </c>
      <c r="B561" s="4" t="s">
        <v>317</v>
      </c>
      <c r="C561" s="4" t="s">
        <v>237</v>
      </c>
      <c r="D561" s="4"/>
      <c r="E561" s="4"/>
      <c r="F561" s="29">
        <f>F562</f>
        <v>603357</v>
      </c>
      <c r="G561" s="29"/>
      <c r="H561" s="29">
        <f>H562</f>
        <v>573189</v>
      </c>
      <c r="I561" s="29"/>
    </row>
    <row r="562" spans="1:9" ht="15.75">
      <c r="A562" s="3" t="s">
        <v>78</v>
      </c>
      <c r="B562" s="4" t="s">
        <v>317</v>
      </c>
      <c r="C562" s="4" t="s">
        <v>237</v>
      </c>
      <c r="D562" s="4" t="s">
        <v>59</v>
      </c>
      <c r="E562" s="4"/>
      <c r="F562" s="29">
        <f>F563</f>
        <v>603357</v>
      </c>
      <c r="G562" s="29"/>
      <c r="H562" s="29">
        <f>H563</f>
        <v>573189</v>
      </c>
      <c r="I562" s="29"/>
    </row>
    <row r="563" spans="1:9" ht="31.5">
      <c r="A563" s="3" t="s">
        <v>88</v>
      </c>
      <c r="B563" s="4" t="s">
        <v>317</v>
      </c>
      <c r="C563" s="4" t="s">
        <v>237</v>
      </c>
      <c r="D563" s="4" t="s">
        <v>59</v>
      </c>
      <c r="E563" s="4" t="s">
        <v>234</v>
      </c>
      <c r="F563" s="29">
        <f>'прил 6_1'!F107</f>
        <v>603357</v>
      </c>
      <c r="G563" s="29"/>
      <c r="H563" s="29">
        <f>'прил 6_1'!H107</f>
        <v>573189</v>
      </c>
      <c r="I563" s="29"/>
    </row>
    <row r="564" spans="1:9" ht="31.5">
      <c r="A564" s="27" t="s">
        <v>386</v>
      </c>
      <c r="B564" s="4" t="s">
        <v>321</v>
      </c>
      <c r="C564" s="4"/>
      <c r="D564" s="4"/>
      <c r="E564" s="4"/>
      <c r="F564" s="29">
        <f>F565</f>
        <v>1707530</v>
      </c>
      <c r="G564" s="29"/>
      <c r="H564" s="29">
        <f>H565</f>
        <v>1622154</v>
      </c>
      <c r="I564" s="29"/>
    </row>
    <row r="565" spans="1:9" ht="47.25">
      <c r="A565" s="3" t="s">
        <v>111</v>
      </c>
      <c r="B565" s="4" t="s">
        <v>321</v>
      </c>
      <c r="C565" s="4" t="s">
        <v>237</v>
      </c>
      <c r="D565" s="4"/>
      <c r="E565" s="4"/>
      <c r="F565" s="29">
        <f>F566</f>
        <v>1707530</v>
      </c>
      <c r="G565" s="29"/>
      <c r="H565" s="29">
        <f>H566</f>
        <v>1622154</v>
      </c>
      <c r="I565" s="29"/>
    </row>
    <row r="566" spans="1:9" ht="15.75">
      <c r="A566" s="3" t="s">
        <v>80</v>
      </c>
      <c r="B566" s="4" t="s">
        <v>321</v>
      </c>
      <c r="C566" s="4" t="s">
        <v>237</v>
      </c>
      <c r="D566" s="4" t="s">
        <v>69</v>
      </c>
      <c r="E566" s="4"/>
      <c r="F566" s="29">
        <f>F567</f>
        <v>1707530</v>
      </c>
      <c r="G566" s="29"/>
      <c r="H566" s="29">
        <f>H567</f>
        <v>1622154</v>
      </c>
      <c r="I566" s="29"/>
    </row>
    <row r="567" spans="1:9" ht="31.5">
      <c r="A567" s="3" t="s">
        <v>82</v>
      </c>
      <c r="B567" s="4" t="s">
        <v>321</v>
      </c>
      <c r="C567" s="4" t="s">
        <v>237</v>
      </c>
      <c r="D567" s="4" t="s">
        <v>69</v>
      </c>
      <c r="E567" s="4" t="s">
        <v>230</v>
      </c>
      <c r="F567" s="29">
        <f>'прил 6_1'!F184</f>
        <v>1707530</v>
      </c>
      <c r="G567" s="29"/>
      <c r="H567" s="29">
        <f>'прил 6_1'!H184</f>
        <v>1622154</v>
      </c>
      <c r="I567" s="29"/>
    </row>
    <row r="568" spans="1:9" ht="78.75">
      <c r="A568" s="21" t="s">
        <v>382</v>
      </c>
      <c r="B568" s="4" t="s">
        <v>383</v>
      </c>
      <c r="C568" s="4"/>
      <c r="D568" s="4"/>
      <c r="E568" s="4"/>
      <c r="F568" s="29">
        <f>F569+F573</f>
        <v>7153375</v>
      </c>
      <c r="G568" s="29"/>
      <c r="H568" s="29">
        <f>H569+H573</f>
        <v>7153375</v>
      </c>
      <c r="I568" s="29"/>
    </row>
    <row r="569" spans="1:9" ht="47.25">
      <c r="A569" s="27" t="s">
        <v>110</v>
      </c>
      <c r="B569" s="4" t="s">
        <v>384</v>
      </c>
      <c r="C569" s="4"/>
      <c r="D569" s="4"/>
      <c r="E569" s="4"/>
      <c r="F569" s="29">
        <f>F570</f>
        <v>7077375</v>
      </c>
      <c r="G569" s="29"/>
      <c r="H569" s="29">
        <f>H570</f>
        <v>7077375</v>
      </c>
      <c r="I569" s="29"/>
    </row>
    <row r="570" spans="1:9" ht="126">
      <c r="A570" s="3" t="s">
        <v>108</v>
      </c>
      <c r="B570" s="4" t="s">
        <v>384</v>
      </c>
      <c r="C570" s="4" t="s">
        <v>236</v>
      </c>
      <c r="D570" s="4"/>
      <c r="E570" s="4"/>
      <c r="F570" s="29">
        <f>F571</f>
        <v>7077375</v>
      </c>
      <c r="G570" s="29"/>
      <c r="H570" s="29">
        <f>H571</f>
        <v>7077375</v>
      </c>
      <c r="I570" s="29"/>
    </row>
    <row r="571" spans="1:9" ht="15.75">
      <c r="A571" s="3" t="s">
        <v>78</v>
      </c>
      <c r="B571" s="4" t="s">
        <v>384</v>
      </c>
      <c r="C571" s="4" t="s">
        <v>236</v>
      </c>
      <c r="D571" s="4" t="s">
        <v>59</v>
      </c>
      <c r="E571" s="4"/>
      <c r="F571" s="29">
        <f>F572</f>
        <v>7077375</v>
      </c>
      <c r="G571" s="29"/>
      <c r="H571" s="29">
        <f>H572</f>
        <v>7077375</v>
      </c>
      <c r="I571" s="29"/>
    </row>
    <row r="572" spans="1:9" ht="126">
      <c r="A572" s="3" t="s">
        <v>229</v>
      </c>
      <c r="B572" s="4" t="s">
        <v>384</v>
      </c>
      <c r="C572" s="4" t="s">
        <v>236</v>
      </c>
      <c r="D572" s="4" t="s">
        <v>59</v>
      </c>
      <c r="E572" s="4" t="s">
        <v>69</v>
      </c>
      <c r="F572" s="29">
        <f>'прил 6_1'!F53</f>
        <v>7077375</v>
      </c>
      <c r="G572" s="29"/>
      <c r="H572" s="29">
        <f>'прил 6_1'!H53</f>
        <v>7077375</v>
      </c>
      <c r="I572" s="29"/>
    </row>
    <row r="573" spans="1:9" ht="47.25">
      <c r="A573" s="3" t="s">
        <v>126</v>
      </c>
      <c r="B573" s="4" t="s">
        <v>385</v>
      </c>
      <c r="C573" s="4"/>
      <c r="D573" s="4"/>
      <c r="E573" s="4"/>
      <c r="F573" s="29">
        <f>F574</f>
        <v>76000</v>
      </c>
      <c r="G573" s="29"/>
      <c r="H573" s="29">
        <f>H574</f>
        <v>76000</v>
      </c>
      <c r="I573" s="29"/>
    </row>
    <row r="574" spans="1:9" ht="47.25">
      <c r="A574" s="3" t="s">
        <v>111</v>
      </c>
      <c r="B574" s="4" t="s">
        <v>385</v>
      </c>
      <c r="C574" s="4" t="s">
        <v>237</v>
      </c>
      <c r="D574" s="4"/>
      <c r="E574" s="4"/>
      <c r="F574" s="29">
        <f>F575</f>
        <v>76000</v>
      </c>
      <c r="G574" s="29"/>
      <c r="H574" s="29">
        <f>H575</f>
        <v>76000</v>
      </c>
      <c r="I574" s="29"/>
    </row>
    <row r="575" spans="1:9" ht="15.75">
      <c r="A575" s="3" t="s">
        <v>78</v>
      </c>
      <c r="B575" s="4" t="s">
        <v>385</v>
      </c>
      <c r="C575" s="4" t="s">
        <v>237</v>
      </c>
      <c r="D575" s="4" t="s">
        <v>59</v>
      </c>
      <c r="E575" s="4"/>
      <c r="F575" s="29">
        <f>F576</f>
        <v>76000</v>
      </c>
      <c r="G575" s="33"/>
      <c r="H575" s="29">
        <f>H576</f>
        <v>76000</v>
      </c>
      <c r="I575" s="33"/>
    </row>
    <row r="576" spans="1:9" ht="93.75" customHeight="1">
      <c r="A576" s="3" t="s">
        <v>229</v>
      </c>
      <c r="B576" s="4" t="s">
        <v>385</v>
      </c>
      <c r="C576" s="4" t="s">
        <v>237</v>
      </c>
      <c r="D576" s="4" t="s">
        <v>59</v>
      </c>
      <c r="E576" s="4" t="s">
        <v>69</v>
      </c>
      <c r="F576" s="37">
        <f>'прил 6_1'!F55</f>
        <v>76000</v>
      </c>
      <c r="G576" s="37"/>
      <c r="H576" s="37">
        <f>'прил 6_1'!H55</f>
        <v>76000</v>
      </c>
      <c r="I576" s="37"/>
    </row>
    <row r="577" spans="1:9" ht="31.5">
      <c r="A577" s="3" t="s">
        <v>307</v>
      </c>
      <c r="B577" s="4" t="s">
        <v>308</v>
      </c>
      <c r="C577" s="4"/>
      <c r="D577" s="4"/>
      <c r="E577" s="4"/>
      <c r="F577" s="37">
        <f>F578</f>
        <v>6819040</v>
      </c>
      <c r="G577" s="37"/>
      <c r="H577" s="37">
        <f>H578</f>
        <v>6898970</v>
      </c>
      <c r="I577" s="37"/>
    </row>
    <row r="578" spans="1:9" ht="110.25">
      <c r="A578" s="3" t="s">
        <v>13</v>
      </c>
      <c r="B578" s="4" t="s">
        <v>309</v>
      </c>
      <c r="C578" s="4"/>
      <c r="D578" s="4"/>
      <c r="E578" s="4"/>
      <c r="F578" s="37">
        <f>F579+F582</f>
        <v>6819040</v>
      </c>
      <c r="G578" s="37"/>
      <c r="H578" s="37">
        <f>H579+H582</f>
        <v>6898970</v>
      </c>
      <c r="I578" s="37"/>
    </row>
    <row r="579" spans="1:9" ht="126">
      <c r="A579" s="3" t="s">
        <v>108</v>
      </c>
      <c r="B579" s="4" t="s">
        <v>309</v>
      </c>
      <c r="C579" s="4" t="s">
        <v>236</v>
      </c>
      <c r="D579" s="4"/>
      <c r="E579" s="4"/>
      <c r="F579" s="37">
        <f>F580</f>
        <v>5487218</v>
      </c>
      <c r="G579" s="37"/>
      <c r="H579" s="37">
        <f>H580</f>
        <v>5703960</v>
      </c>
      <c r="I579" s="37"/>
    </row>
    <row r="580" spans="1:9" ht="15.75">
      <c r="A580" s="3" t="s">
        <v>78</v>
      </c>
      <c r="B580" s="4" t="s">
        <v>309</v>
      </c>
      <c r="C580" s="4" t="s">
        <v>236</v>
      </c>
      <c r="D580" s="4" t="s">
        <v>59</v>
      </c>
      <c r="E580" s="4"/>
      <c r="F580" s="37">
        <f>F581</f>
        <v>5487218</v>
      </c>
      <c r="G580" s="37"/>
      <c r="H580" s="37">
        <f>H581</f>
        <v>5703960</v>
      </c>
      <c r="I580" s="37"/>
    </row>
    <row r="581" spans="1:9" ht="31.5">
      <c r="A581" s="3" t="s">
        <v>88</v>
      </c>
      <c r="B581" s="4" t="s">
        <v>309</v>
      </c>
      <c r="C581" s="4" t="s">
        <v>236</v>
      </c>
      <c r="D581" s="4" t="s">
        <v>59</v>
      </c>
      <c r="E581" s="4" t="s">
        <v>234</v>
      </c>
      <c r="F581" s="37">
        <f>'прил 6_1'!F110</f>
        <v>5487218</v>
      </c>
      <c r="G581" s="37"/>
      <c r="H581" s="37">
        <f>'прил 6_1'!H110</f>
        <v>5703960</v>
      </c>
      <c r="I581" s="37"/>
    </row>
    <row r="582" spans="1:9" ht="47.25">
      <c r="A582" s="3" t="s">
        <v>111</v>
      </c>
      <c r="B582" s="4" t="s">
        <v>309</v>
      </c>
      <c r="C582" s="4" t="s">
        <v>237</v>
      </c>
      <c r="D582" s="4"/>
      <c r="E582" s="4"/>
      <c r="F582" s="37">
        <f>F583</f>
        <v>1331822</v>
      </c>
      <c r="G582" s="37"/>
      <c r="H582" s="37">
        <f>H583</f>
        <v>1195010</v>
      </c>
      <c r="I582" s="37"/>
    </row>
    <row r="583" spans="1:9" ht="15.75">
      <c r="A583" s="3" t="s">
        <v>78</v>
      </c>
      <c r="B583" s="4" t="s">
        <v>309</v>
      </c>
      <c r="C583" s="4" t="s">
        <v>237</v>
      </c>
      <c r="D583" s="4" t="s">
        <v>59</v>
      </c>
      <c r="E583" s="4"/>
      <c r="F583" s="37">
        <f>F584</f>
        <v>1331822</v>
      </c>
      <c r="G583" s="37"/>
      <c r="H583" s="37">
        <f>H584</f>
        <v>1195010</v>
      </c>
      <c r="I583" s="37"/>
    </row>
    <row r="584" spans="1:9" ht="31.5">
      <c r="A584" s="3" t="s">
        <v>88</v>
      </c>
      <c r="B584" s="4" t="s">
        <v>309</v>
      </c>
      <c r="C584" s="4" t="s">
        <v>237</v>
      </c>
      <c r="D584" s="4" t="s">
        <v>59</v>
      </c>
      <c r="E584" s="4" t="s">
        <v>234</v>
      </c>
      <c r="F584" s="37">
        <f>'прил 6_1'!F111</f>
        <v>1331822</v>
      </c>
      <c r="G584" s="37"/>
      <c r="H584" s="37">
        <f>'прил 6_1'!H111</f>
        <v>1195010</v>
      </c>
      <c r="I584" s="37"/>
    </row>
    <row r="585" spans="1:9" ht="78.75">
      <c r="A585" s="3" t="s">
        <v>264</v>
      </c>
      <c r="B585" s="4" t="s">
        <v>265</v>
      </c>
      <c r="C585" s="4"/>
      <c r="D585" s="4"/>
      <c r="E585" s="4"/>
      <c r="F585" s="37">
        <f>F586+F593</f>
        <v>101750246</v>
      </c>
      <c r="G585" s="37">
        <f>G586+G593</f>
        <v>82698000</v>
      </c>
      <c r="H585" s="37">
        <f>H586+H593</f>
        <v>102458608</v>
      </c>
      <c r="I585" s="37">
        <f>I586+I593</f>
        <v>82698000</v>
      </c>
    </row>
    <row r="586" spans="1:9" ht="110.25">
      <c r="A586" s="3" t="s">
        <v>13</v>
      </c>
      <c r="B586" s="4" t="s">
        <v>310</v>
      </c>
      <c r="C586" s="4"/>
      <c r="D586" s="4"/>
      <c r="E586" s="4"/>
      <c r="F586" s="37">
        <f>F587+F590</f>
        <v>19052246</v>
      </c>
      <c r="G586" s="37"/>
      <c r="H586" s="37">
        <f>H587+H590</f>
        <v>19760608</v>
      </c>
      <c r="I586" s="37"/>
    </row>
    <row r="587" spans="1:9" ht="126">
      <c r="A587" s="3" t="s">
        <v>108</v>
      </c>
      <c r="B587" s="4" t="s">
        <v>310</v>
      </c>
      <c r="C587" s="4" t="s">
        <v>236</v>
      </c>
      <c r="D587" s="4"/>
      <c r="E587" s="4"/>
      <c r="F587" s="37">
        <f>F588</f>
        <v>18175623</v>
      </c>
      <c r="G587" s="37"/>
      <c r="H587" s="37">
        <f>H588</f>
        <v>18886792</v>
      </c>
      <c r="I587" s="37"/>
    </row>
    <row r="588" spans="1:9" ht="15.75">
      <c r="A588" s="3" t="s">
        <v>78</v>
      </c>
      <c r="B588" s="4" t="s">
        <v>310</v>
      </c>
      <c r="C588" s="4" t="s">
        <v>236</v>
      </c>
      <c r="D588" s="4" t="s">
        <v>59</v>
      </c>
      <c r="E588" s="4"/>
      <c r="F588" s="37">
        <f>F589</f>
        <v>18175623</v>
      </c>
      <c r="G588" s="37"/>
      <c r="H588" s="37">
        <f>H589</f>
        <v>18886792</v>
      </c>
      <c r="I588" s="37"/>
    </row>
    <row r="589" spans="1:9" ht="31.5">
      <c r="A589" s="3" t="s">
        <v>88</v>
      </c>
      <c r="B589" s="4" t="s">
        <v>310</v>
      </c>
      <c r="C589" s="4" t="s">
        <v>236</v>
      </c>
      <c r="D589" s="4" t="s">
        <v>59</v>
      </c>
      <c r="E589" s="4" t="s">
        <v>234</v>
      </c>
      <c r="F589" s="37">
        <f>'прил 6_1'!F114</f>
        <v>18175623</v>
      </c>
      <c r="G589" s="37"/>
      <c r="H589" s="37">
        <f>'прил 6_1'!H114</f>
        <v>18886792</v>
      </c>
      <c r="I589" s="37"/>
    </row>
    <row r="590" spans="1:9" ht="47.25">
      <c r="A590" s="3" t="s">
        <v>111</v>
      </c>
      <c r="B590" s="4" t="s">
        <v>310</v>
      </c>
      <c r="C590" s="4" t="s">
        <v>237</v>
      </c>
      <c r="D590" s="4"/>
      <c r="E590" s="4"/>
      <c r="F590" s="37">
        <f>F591</f>
        <v>876623</v>
      </c>
      <c r="G590" s="37"/>
      <c r="H590" s="37">
        <f>H591</f>
        <v>873816</v>
      </c>
      <c r="I590" s="37"/>
    </row>
    <row r="591" spans="1:9" ht="15.75">
      <c r="A591" s="3" t="s">
        <v>78</v>
      </c>
      <c r="B591" s="4" t="s">
        <v>310</v>
      </c>
      <c r="C591" s="4" t="s">
        <v>237</v>
      </c>
      <c r="D591" s="4" t="s">
        <v>59</v>
      </c>
      <c r="E591" s="4"/>
      <c r="F591" s="29">
        <f>F592</f>
        <v>876623</v>
      </c>
      <c r="G591" s="29"/>
      <c r="H591" s="29">
        <f>H592</f>
        <v>873816</v>
      </c>
      <c r="I591" s="29"/>
    </row>
    <row r="592" spans="1:9" ht="31.5">
      <c r="A592" s="3" t="s">
        <v>88</v>
      </c>
      <c r="B592" s="4" t="s">
        <v>310</v>
      </c>
      <c r="C592" s="4" t="s">
        <v>237</v>
      </c>
      <c r="D592" s="4" t="s">
        <v>59</v>
      </c>
      <c r="E592" s="4" t="s">
        <v>234</v>
      </c>
      <c r="F592" s="29">
        <f>'прил 6_1'!F115</f>
        <v>876623</v>
      </c>
      <c r="G592" s="29"/>
      <c r="H592" s="29">
        <f>'прил 6_1'!H115</f>
        <v>873816</v>
      </c>
      <c r="I592" s="29"/>
    </row>
    <row r="593" spans="1:9" ht="68.25" customHeight="1">
      <c r="A593" s="3" t="s">
        <v>266</v>
      </c>
      <c r="B593" s="4" t="s">
        <v>267</v>
      </c>
      <c r="C593" s="4"/>
      <c r="D593" s="4"/>
      <c r="E593" s="4"/>
      <c r="F593" s="29">
        <f>F594+F597</f>
        <v>82698000</v>
      </c>
      <c r="G593" s="29">
        <f>G594+G597</f>
        <v>82698000</v>
      </c>
      <c r="H593" s="29">
        <f>H594+H597</f>
        <v>82698000</v>
      </c>
      <c r="I593" s="29">
        <f>I594+I597</f>
        <v>82698000</v>
      </c>
    </row>
    <row r="594" spans="1:9" ht="31.5">
      <c r="A594" s="57" t="s">
        <v>45</v>
      </c>
      <c r="B594" s="4" t="s">
        <v>267</v>
      </c>
      <c r="C594" s="4" t="s">
        <v>46</v>
      </c>
      <c r="D594" s="4"/>
      <c r="E594" s="4"/>
      <c r="F594" s="29">
        <f aca="true" t="shared" si="44" ref="F594:I595">F595</f>
        <v>16245570</v>
      </c>
      <c r="G594" s="29">
        <f t="shared" si="44"/>
        <v>16245570</v>
      </c>
      <c r="H594" s="29">
        <f t="shared" si="44"/>
        <v>16245570</v>
      </c>
      <c r="I594" s="29">
        <f t="shared" si="44"/>
        <v>16245570</v>
      </c>
    </row>
    <row r="595" spans="1:9" ht="15.75">
      <c r="A595" s="3" t="s">
        <v>73</v>
      </c>
      <c r="B595" s="4" t="s">
        <v>267</v>
      </c>
      <c r="C595" s="4" t="s">
        <v>46</v>
      </c>
      <c r="D595" s="4" t="s">
        <v>67</v>
      </c>
      <c r="E595" s="4"/>
      <c r="F595" s="29">
        <f t="shared" si="44"/>
        <v>16245570</v>
      </c>
      <c r="G595" s="29">
        <f t="shared" si="44"/>
        <v>16245570</v>
      </c>
      <c r="H595" s="29">
        <f t="shared" si="44"/>
        <v>16245570</v>
      </c>
      <c r="I595" s="29">
        <f t="shared" si="44"/>
        <v>16245570</v>
      </c>
    </row>
    <row r="596" spans="1:9" ht="31.5">
      <c r="A596" s="3" t="s">
        <v>94</v>
      </c>
      <c r="B596" s="4" t="s">
        <v>267</v>
      </c>
      <c r="C596" s="4" t="s">
        <v>46</v>
      </c>
      <c r="D596" s="4" t="s">
        <v>67</v>
      </c>
      <c r="E596" s="4" t="s">
        <v>60</v>
      </c>
      <c r="F596" s="29">
        <f>'прил 6_1'!F470</f>
        <v>16245570</v>
      </c>
      <c r="G596" s="29">
        <f>F596</f>
        <v>16245570</v>
      </c>
      <c r="H596" s="29">
        <f>'прил 6_1'!H470</f>
        <v>16245570</v>
      </c>
      <c r="I596" s="29">
        <f>H596</f>
        <v>16245570</v>
      </c>
    </row>
    <row r="597" spans="1:9" ht="63">
      <c r="A597" s="3" t="s">
        <v>268</v>
      </c>
      <c r="B597" s="4" t="s">
        <v>267</v>
      </c>
      <c r="C597" s="4" t="s">
        <v>100</v>
      </c>
      <c r="D597" s="4"/>
      <c r="E597" s="4"/>
      <c r="F597" s="29">
        <f aca="true" t="shared" si="45" ref="F597:I598">F598</f>
        <v>66452430</v>
      </c>
      <c r="G597" s="29">
        <f t="shared" si="45"/>
        <v>66452430</v>
      </c>
      <c r="H597" s="29">
        <f t="shared" si="45"/>
        <v>66452430</v>
      </c>
      <c r="I597" s="29">
        <f t="shared" si="45"/>
        <v>66452430</v>
      </c>
    </row>
    <row r="598" spans="1:9" ht="31.5">
      <c r="A598" s="3" t="s">
        <v>68</v>
      </c>
      <c r="B598" s="4" t="s">
        <v>267</v>
      </c>
      <c r="C598" s="4" t="s">
        <v>100</v>
      </c>
      <c r="D598" s="4" t="s">
        <v>61</v>
      </c>
      <c r="E598" s="4"/>
      <c r="F598" s="29">
        <f t="shared" si="45"/>
        <v>66452430</v>
      </c>
      <c r="G598" s="29">
        <f t="shared" si="45"/>
        <v>66452430</v>
      </c>
      <c r="H598" s="29">
        <f t="shared" si="45"/>
        <v>66452430</v>
      </c>
      <c r="I598" s="29">
        <f t="shared" si="45"/>
        <v>66452430</v>
      </c>
    </row>
    <row r="599" spans="1:9" ht="47.25">
      <c r="A599" s="3" t="s">
        <v>86</v>
      </c>
      <c r="B599" s="4" t="s">
        <v>267</v>
      </c>
      <c r="C599" s="4" t="s">
        <v>100</v>
      </c>
      <c r="D599" s="4" t="s">
        <v>61</v>
      </c>
      <c r="E599" s="4" t="s">
        <v>61</v>
      </c>
      <c r="F599" s="29">
        <f>'прил 6_1'!F244</f>
        <v>66452430</v>
      </c>
      <c r="G599" s="29">
        <f>F599</f>
        <v>66452430</v>
      </c>
      <c r="H599" s="29">
        <f>'прил 6_1'!H244</f>
        <v>66452430</v>
      </c>
      <c r="I599" s="29">
        <f>H599</f>
        <v>66452430</v>
      </c>
    </row>
    <row r="600" spans="1:9" ht="47.25">
      <c r="A600" s="3" t="s">
        <v>311</v>
      </c>
      <c r="B600" s="4" t="s">
        <v>312</v>
      </c>
      <c r="C600" s="4"/>
      <c r="D600" s="4"/>
      <c r="E600" s="4"/>
      <c r="F600" s="29">
        <f>F601</f>
        <v>32895292</v>
      </c>
      <c r="G600" s="29"/>
      <c r="H600" s="29">
        <f>H601</f>
        <v>33475665</v>
      </c>
      <c r="I600" s="29"/>
    </row>
    <row r="601" spans="1:9" ht="110.25">
      <c r="A601" s="3" t="s">
        <v>13</v>
      </c>
      <c r="B601" s="4" t="s">
        <v>313</v>
      </c>
      <c r="C601" s="4"/>
      <c r="D601" s="4"/>
      <c r="E601" s="4"/>
      <c r="F601" s="29">
        <f>F602+F605+F608</f>
        <v>32895292</v>
      </c>
      <c r="G601" s="29"/>
      <c r="H601" s="29">
        <f>H602+H605+H608</f>
        <v>33475665</v>
      </c>
      <c r="I601" s="29"/>
    </row>
    <row r="602" spans="1:9" ht="126">
      <c r="A602" s="3" t="s">
        <v>108</v>
      </c>
      <c r="B602" s="4" t="s">
        <v>313</v>
      </c>
      <c r="C602" s="4" t="s">
        <v>236</v>
      </c>
      <c r="D602" s="4"/>
      <c r="E602" s="4"/>
      <c r="F602" s="29">
        <f>F603</f>
        <v>18709516</v>
      </c>
      <c r="G602" s="29"/>
      <c r="H602" s="29">
        <f>H603</f>
        <v>19438708</v>
      </c>
      <c r="I602" s="29"/>
    </row>
    <row r="603" spans="1:9" ht="15.75">
      <c r="A603" s="3" t="s">
        <v>78</v>
      </c>
      <c r="B603" s="4" t="s">
        <v>313</v>
      </c>
      <c r="C603" s="4" t="s">
        <v>236</v>
      </c>
      <c r="D603" s="4" t="s">
        <v>59</v>
      </c>
      <c r="E603" s="4"/>
      <c r="F603" s="29">
        <f>F604</f>
        <v>18709516</v>
      </c>
      <c r="G603" s="29"/>
      <c r="H603" s="29">
        <f>H604</f>
        <v>19438708</v>
      </c>
      <c r="I603" s="29"/>
    </row>
    <row r="604" spans="1:9" ht="31.5">
      <c r="A604" s="3" t="s">
        <v>88</v>
      </c>
      <c r="B604" s="4" t="s">
        <v>313</v>
      </c>
      <c r="C604" s="4" t="s">
        <v>236</v>
      </c>
      <c r="D604" s="4" t="s">
        <v>59</v>
      </c>
      <c r="E604" s="4" t="s">
        <v>234</v>
      </c>
      <c r="F604" s="29">
        <f>'прил 6_1'!F118</f>
        <v>18709516</v>
      </c>
      <c r="G604" s="29"/>
      <c r="H604" s="29">
        <f>'прил 6_1'!H118</f>
        <v>19438708</v>
      </c>
      <c r="I604" s="29"/>
    </row>
    <row r="605" spans="1:9" ht="47.25">
      <c r="A605" s="3" t="s">
        <v>111</v>
      </c>
      <c r="B605" s="4" t="s">
        <v>313</v>
      </c>
      <c r="C605" s="4" t="s">
        <v>237</v>
      </c>
      <c r="D605" s="4"/>
      <c r="E605" s="4"/>
      <c r="F605" s="29">
        <f>F606</f>
        <v>14107123</v>
      </c>
      <c r="G605" s="33"/>
      <c r="H605" s="29">
        <f>H606</f>
        <v>13958304</v>
      </c>
      <c r="I605" s="33"/>
    </row>
    <row r="606" spans="1:9" ht="15.75">
      <c r="A606" s="3" t="s">
        <v>78</v>
      </c>
      <c r="B606" s="4" t="s">
        <v>313</v>
      </c>
      <c r="C606" s="4" t="s">
        <v>237</v>
      </c>
      <c r="D606" s="4" t="s">
        <v>59</v>
      </c>
      <c r="E606" s="4"/>
      <c r="F606" s="29">
        <f>F607</f>
        <v>14107123</v>
      </c>
      <c r="G606" s="29"/>
      <c r="H606" s="29">
        <f>H607</f>
        <v>13958304</v>
      </c>
      <c r="I606" s="29"/>
    </row>
    <row r="607" spans="1:9" ht="31.5">
      <c r="A607" s="3" t="s">
        <v>88</v>
      </c>
      <c r="B607" s="4" t="s">
        <v>313</v>
      </c>
      <c r="C607" s="4" t="s">
        <v>237</v>
      </c>
      <c r="D607" s="4" t="s">
        <v>59</v>
      </c>
      <c r="E607" s="4" t="s">
        <v>234</v>
      </c>
      <c r="F607" s="29">
        <f>'прил 6_1'!F119</f>
        <v>14107123</v>
      </c>
      <c r="G607" s="29"/>
      <c r="H607" s="29">
        <f>'прил 6_1'!H119</f>
        <v>13958304</v>
      </c>
      <c r="I607" s="29"/>
    </row>
    <row r="608" spans="1:9" ht="15.75">
      <c r="A608" s="3" t="s">
        <v>41</v>
      </c>
      <c r="B608" s="4" t="s">
        <v>313</v>
      </c>
      <c r="C608" s="4" t="s">
        <v>240</v>
      </c>
      <c r="D608" s="4"/>
      <c r="E608" s="4"/>
      <c r="F608" s="29">
        <f>F609</f>
        <v>78653</v>
      </c>
      <c r="G608" s="29"/>
      <c r="H608" s="29">
        <f>H609</f>
        <v>78653</v>
      </c>
      <c r="I608" s="29"/>
    </row>
    <row r="609" spans="1:9" ht="15.75">
      <c r="A609" s="3" t="s">
        <v>78</v>
      </c>
      <c r="B609" s="4" t="s">
        <v>313</v>
      </c>
      <c r="C609" s="4" t="s">
        <v>240</v>
      </c>
      <c r="D609" s="4" t="s">
        <v>59</v>
      </c>
      <c r="E609" s="4"/>
      <c r="F609" s="29">
        <f>F610</f>
        <v>78653</v>
      </c>
      <c r="G609" s="29"/>
      <c r="H609" s="29">
        <f>H610</f>
        <v>78653</v>
      </c>
      <c r="I609" s="29"/>
    </row>
    <row r="610" spans="1:9" ht="31.5">
      <c r="A610" s="3" t="s">
        <v>88</v>
      </c>
      <c r="B610" s="4" t="s">
        <v>313</v>
      </c>
      <c r="C610" s="4" t="s">
        <v>240</v>
      </c>
      <c r="D610" s="4" t="s">
        <v>59</v>
      </c>
      <c r="E610" s="4" t="s">
        <v>234</v>
      </c>
      <c r="F610" s="29">
        <f>'прил 6_1'!F120</f>
        <v>78653</v>
      </c>
      <c r="G610" s="33"/>
      <c r="H610" s="29">
        <f>'прил 6_1'!H120</f>
        <v>78653</v>
      </c>
      <c r="I610" s="33"/>
    </row>
    <row r="611" spans="1:9" ht="94.5">
      <c r="A611" s="3" t="s">
        <v>314</v>
      </c>
      <c r="B611" s="4" t="s">
        <v>315</v>
      </c>
      <c r="C611" s="2"/>
      <c r="D611" s="4"/>
      <c r="E611" s="4"/>
      <c r="F611" s="29">
        <f>F612</f>
        <v>7890409</v>
      </c>
      <c r="G611" s="29"/>
      <c r="H611" s="29">
        <f>H612</f>
        <v>8142743</v>
      </c>
      <c r="I611" s="29"/>
    </row>
    <row r="612" spans="1:9" ht="110.25">
      <c r="A612" s="3" t="s">
        <v>13</v>
      </c>
      <c r="B612" s="4" t="s">
        <v>316</v>
      </c>
      <c r="C612" s="4"/>
      <c r="D612" s="4"/>
      <c r="E612" s="4"/>
      <c r="F612" s="29">
        <f>F613+F616+F619</f>
        <v>7890409</v>
      </c>
      <c r="G612" s="29"/>
      <c r="H612" s="29">
        <f>H613+H616+H619</f>
        <v>8142743</v>
      </c>
      <c r="I612" s="29"/>
    </row>
    <row r="613" spans="1:9" ht="126">
      <c r="A613" s="3" t="s">
        <v>108</v>
      </c>
      <c r="B613" s="4" t="s">
        <v>316</v>
      </c>
      <c r="C613" s="4" t="s">
        <v>236</v>
      </c>
      <c r="D613" s="4"/>
      <c r="E613" s="4"/>
      <c r="F613" s="29">
        <f>F614</f>
        <v>7349510</v>
      </c>
      <c r="G613" s="29"/>
      <c r="H613" s="29">
        <f>H614</f>
        <v>7707560</v>
      </c>
      <c r="I613" s="29"/>
    </row>
    <row r="614" spans="1:9" ht="15.75">
      <c r="A614" s="3" t="s">
        <v>80</v>
      </c>
      <c r="B614" s="4" t="s">
        <v>316</v>
      </c>
      <c r="C614" s="4" t="s">
        <v>236</v>
      </c>
      <c r="D614" s="4" t="s">
        <v>69</v>
      </c>
      <c r="E614" s="4"/>
      <c r="F614" s="29">
        <f>F615</f>
        <v>7349510</v>
      </c>
      <c r="G614" s="29"/>
      <c r="H614" s="29">
        <f>H615</f>
        <v>7707560</v>
      </c>
      <c r="I614" s="29"/>
    </row>
    <row r="615" spans="1:9" ht="31.5">
      <c r="A615" s="3" t="s">
        <v>82</v>
      </c>
      <c r="B615" s="4" t="s">
        <v>316</v>
      </c>
      <c r="C615" s="4" t="s">
        <v>236</v>
      </c>
      <c r="D615" s="4" t="s">
        <v>69</v>
      </c>
      <c r="E615" s="4" t="s">
        <v>230</v>
      </c>
      <c r="F615" s="29">
        <f>'прил 6_1'!F187</f>
        <v>7349510</v>
      </c>
      <c r="G615" s="29"/>
      <c r="H615" s="29">
        <f>'прил 6_1'!H187</f>
        <v>7707560</v>
      </c>
      <c r="I615" s="29"/>
    </row>
    <row r="616" spans="1:9" ht="47.25">
      <c r="A616" s="3" t="s">
        <v>111</v>
      </c>
      <c r="B616" s="4" t="s">
        <v>316</v>
      </c>
      <c r="C616" s="4" t="s">
        <v>237</v>
      </c>
      <c r="D616" s="4"/>
      <c r="E616" s="4"/>
      <c r="F616" s="29">
        <f>F617</f>
        <v>381636</v>
      </c>
      <c r="G616" s="29"/>
      <c r="H616" s="29">
        <f>H617</f>
        <v>275920</v>
      </c>
      <c r="I616" s="29"/>
    </row>
    <row r="617" spans="1:9" ht="15.75">
      <c r="A617" s="3" t="s">
        <v>80</v>
      </c>
      <c r="B617" s="4" t="s">
        <v>316</v>
      </c>
      <c r="C617" s="4" t="s">
        <v>237</v>
      </c>
      <c r="D617" s="4" t="s">
        <v>69</v>
      </c>
      <c r="E617" s="4"/>
      <c r="F617" s="29">
        <f>F618</f>
        <v>381636</v>
      </c>
      <c r="G617" s="29"/>
      <c r="H617" s="29">
        <f>H618</f>
        <v>275920</v>
      </c>
      <c r="I617" s="29"/>
    </row>
    <row r="618" spans="1:9" ht="31.5">
      <c r="A618" s="3" t="s">
        <v>82</v>
      </c>
      <c r="B618" s="4" t="s">
        <v>316</v>
      </c>
      <c r="C618" s="4" t="s">
        <v>237</v>
      </c>
      <c r="D618" s="4" t="s">
        <v>69</v>
      </c>
      <c r="E618" s="4" t="s">
        <v>230</v>
      </c>
      <c r="F618" s="29">
        <f>'прил 6_1'!F188</f>
        <v>381636</v>
      </c>
      <c r="G618" s="29"/>
      <c r="H618" s="29">
        <f>'прил 6_1'!H188</f>
        <v>275920</v>
      </c>
      <c r="I618" s="29"/>
    </row>
    <row r="619" spans="1:9" ht="15.75">
      <c r="A619" s="3" t="s">
        <v>41</v>
      </c>
      <c r="B619" s="4" t="s">
        <v>316</v>
      </c>
      <c r="C619" s="4" t="s">
        <v>240</v>
      </c>
      <c r="D619" s="4"/>
      <c r="E619" s="4"/>
      <c r="F619" s="29">
        <f>F620</f>
        <v>159263</v>
      </c>
      <c r="G619" s="29"/>
      <c r="H619" s="29">
        <f>H620</f>
        <v>159263</v>
      </c>
      <c r="I619" s="29"/>
    </row>
    <row r="620" spans="1:9" ht="15.75">
      <c r="A620" s="3" t="s">
        <v>80</v>
      </c>
      <c r="B620" s="4" t="s">
        <v>316</v>
      </c>
      <c r="C620" s="4" t="s">
        <v>240</v>
      </c>
      <c r="D620" s="4" t="s">
        <v>69</v>
      </c>
      <c r="E620" s="4"/>
      <c r="F620" s="29">
        <f>F621</f>
        <v>159263</v>
      </c>
      <c r="G620" s="29"/>
      <c r="H620" s="29">
        <f>H621</f>
        <v>159263</v>
      </c>
      <c r="I620" s="29"/>
    </row>
    <row r="621" spans="1:9" ht="31.5">
      <c r="A621" s="3" t="s">
        <v>82</v>
      </c>
      <c r="B621" s="4" t="s">
        <v>316</v>
      </c>
      <c r="C621" s="4" t="s">
        <v>240</v>
      </c>
      <c r="D621" s="4" t="s">
        <v>69</v>
      </c>
      <c r="E621" s="4" t="s">
        <v>230</v>
      </c>
      <c r="F621" s="29">
        <f>'прил 6_1'!F189</f>
        <v>159263</v>
      </c>
      <c r="G621" s="29"/>
      <c r="H621" s="29">
        <f>'прил 6_1'!H189</f>
        <v>159263</v>
      </c>
      <c r="I621" s="29"/>
    </row>
    <row r="622" spans="1:9" ht="15.75">
      <c r="A622" s="63" t="s">
        <v>105</v>
      </c>
      <c r="B622" s="5" t="s">
        <v>106</v>
      </c>
      <c r="C622" s="5"/>
      <c r="D622" s="5"/>
      <c r="E622" s="5"/>
      <c r="F622" s="28">
        <f>F623+F628+F632+F636+F641+F645+F653+F649</f>
        <v>11099928</v>
      </c>
      <c r="G622" s="28">
        <f>G623+G628+G632+G636+G641+G645+G653+G649</f>
        <v>0</v>
      </c>
      <c r="H622" s="28">
        <f>H623+H628+H632+H636+H641+H645+H653+H649</f>
        <v>11120683</v>
      </c>
      <c r="I622" s="28">
        <f>I623+I628+I632+I636+I641+I645+I653+I649</f>
        <v>49900</v>
      </c>
    </row>
    <row r="623" spans="1:9" ht="47.25">
      <c r="A623" s="27" t="s">
        <v>110</v>
      </c>
      <c r="B623" s="4" t="s">
        <v>109</v>
      </c>
      <c r="C623" s="2"/>
      <c r="D623" s="2"/>
      <c r="E623" s="2"/>
      <c r="F623" s="29">
        <f>F624</f>
        <v>4793518</v>
      </c>
      <c r="G623" s="33"/>
      <c r="H623" s="29">
        <f>H624</f>
        <v>4793518</v>
      </c>
      <c r="I623" s="33"/>
    </row>
    <row r="624" spans="1:9" ht="126">
      <c r="A624" s="3" t="s">
        <v>108</v>
      </c>
      <c r="B624" s="4" t="s">
        <v>109</v>
      </c>
      <c r="C624" s="4" t="s">
        <v>236</v>
      </c>
      <c r="D624" s="4"/>
      <c r="E624" s="4"/>
      <c r="F624" s="29">
        <f>F625</f>
        <v>4793518</v>
      </c>
      <c r="G624" s="29"/>
      <c r="H624" s="29">
        <f>H625</f>
        <v>4793518</v>
      </c>
      <c r="I624" s="29"/>
    </row>
    <row r="625" spans="1:9" ht="15.75">
      <c r="A625" s="3" t="s">
        <v>78</v>
      </c>
      <c r="B625" s="4" t="s">
        <v>109</v>
      </c>
      <c r="C625" s="4" t="s">
        <v>236</v>
      </c>
      <c r="D625" s="4" t="s">
        <v>59</v>
      </c>
      <c r="E625" s="4"/>
      <c r="F625" s="29">
        <f>F626+F627</f>
        <v>4793518</v>
      </c>
      <c r="G625" s="29"/>
      <c r="H625" s="29">
        <f>H626+H627</f>
        <v>4793518</v>
      </c>
      <c r="I625" s="29"/>
    </row>
    <row r="626" spans="1:9" ht="94.5">
      <c r="A626" s="3" t="s">
        <v>242</v>
      </c>
      <c r="B626" s="4" t="s">
        <v>109</v>
      </c>
      <c r="C626" s="4" t="s">
        <v>236</v>
      </c>
      <c r="D626" s="4" t="s">
        <v>59</v>
      </c>
      <c r="E626" s="4" t="s">
        <v>66</v>
      </c>
      <c r="F626" s="29">
        <f>'прил 6_1'!F20</f>
        <v>2910750</v>
      </c>
      <c r="G626" s="29"/>
      <c r="H626" s="29">
        <f>'прил 6_1'!H20</f>
        <v>2910750</v>
      </c>
      <c r="I626" s="29"/>
    </row>
    <row r="627" spans="1:9" ht="90" customHeight="1">
      <c r="A627" s="3" t="s">
        <v>103</v>
      </c>
      <c r="B627" s="4" t="s">
        <v>109</v>
      </c>
      <c r="C627" s="4" t="s">
        <v>236</v>
      </c>
      <c r="D627" s="4" t="s">
        <v>59</v>
      </c>
      <c r="E627" s="4" t="s">
        <v>60</v>
      </c>
      <c r="F627" s="29">
        <f>'прил 6_1'!F63</f>
        <v>1882768</v>
      </c>
      <c r="G627" s="29"/>
      <c r="H627" s="29">
        <f>'прил 6_1'!H63</f>
        <v>1882768</v>
      </c>
      <c r="I627" s="29"/>
    </row>
    <row r="628" spans="1:9" ht="47.25">
      <c r="A628" s="3" t="s">
        <v>245</v>
      </c>
      <c r="B628" s="4" t="s">
        <v>107</v>
      </c>
      <c r="C628" s="4"/>
      <c r="D628" s="4"/>
      <c r="E628" s="4"/>
      <c r="F628" s="29">
        <f>F629</f>
        <v>1990139</v>
      </c>
      <c r="G628" s="29"/>
      <c r="H628" s="29">
        <f>H629</f>
        <v>1990139</v>
      </c>
      <c r="I628" s="29"/>
    </row>
    <row r="629" spans="1:9" ht="126">
      <c r="A629" s="3" t="s">
        <v>108</v>
      </c>
      <c r="B629" s="4" t="s">
        <v>107</v>
      </c>
      <c r="C629" s="4" t="s">
        <v>236</v>
      </c>
      <c r="D629" s="4"/>
      <c r="E629" s="4"/>
      <c r="F629" s="29">
        <f>F630</f>
        <v>1990139</v>
      </c>
      <c r="G629" s="29"/>
      <c r="H629" s="29">
        <f>H630</f>
        <v>1990139</v>
      </c>
      <c r="I629" s="29"/>
    </row>
    <row r="630" spans="1:9" ht="15.75">
      <c r="A630" s="3" t="s">
        <v>78</v>
      </c>
      <c r="B630" s="4" t="s">
        <v>107</v>
      </c>
      <c r="C630" s="4" t="s">
        <v>236</v>
      </c>
      <c r="D630" s="4" t="s">
        <v>59</v>
      </c>
      <c r="E630" s="4"/>
      <c r="F630" s="29">
        <f>F631</f>
        <v>1990139</v>
      </c>
      <c r="G630" s="29"/>
      <c r="H630" s="29">
        <f>H631</f>
        <v>1990139</v>
      </c>
      <c r="I630" s="29"/>
    </row>
    <row r="631" spans="1:9" ht="15.75" customHeight="1">
      <c r="A631" s="3" t="s">
        <v>290</v>
      </c>
      <c r="B631" s="4" t="s">
        <v>107</v>
      </c>
      <c r="C631" s="4" t="s">
        <v>236</v>
      </c>
      <c r="D631" s="4" t="s">
        <v>59</v>
      </c>
      <c r="E631" s="4" t="s">
        <v>64</v>
      </c>
      <c r="F631" s="29">
        <f>'прил 6_1'!F16</f>
        <v>1990139</v>
      </c>
      <c r="G631" s="29"/>
      <c r="H631" s="29">
        <f>'прил 6_1'!H16</f>
        <v>1990139</v>
      </c>
      <c r="I631" s="29"/>
    </row>
    <row r="632" spans="1:9" ht="60" customHeight="1">
      <c r="A632" s="3" t="s">
        <v>232</v>
      </c>
      <c r="B632" s="4" t="s">
        <v>112</v>
      </c>
      <c r="C632" s="4"/>
      <c r="D632" s="4"/>
      <c r="E632" s="4"/>
      <c r="F632" s="29">
        <f>F633</f>
        <v>1625000</v>
      </c>
      <c r="G632" s="29"/>
      <c r="H632" s="29">
        <f>H633</f>
        <v>1625000</v>
      </c>
      <c r="I632" s="29"/>
    </row>
    <row r="633" spans="1:9" ht="126">
      <c r="A633" s="3" t="s">
        <v>108</v>
      </c>
      <c r="B633" s="4" t="s">
        <v>112</v>
      </c>
      <c r="C633" s="4" t="s">
        <v>236</v>
      </c>
      <c r="D633" s="4"/>
      <c r="E633" s="4"/>
      <c r="F633" s="29">
        <f>F634</f>
        <v>1625000</v>
      </c>
      <c r="G633" s="29"/>
      <c r="H633" s="29">
        <f>H634</f>
        <v>1625000</v>
      </c>
      <c r="I633" s="29"/>
    </row>
    <row r="634" spans="1:9" ht="15.75">
      <c r="A634" s="3" t="s">
        <v>78</v>
      </c>
      <c r="B634" s="4" t="s">
        <v>112</v>
      </c>
      <c r="C634" s="4" t="s">
        <v>236</v>
      </c>
      <c r="D634" s="4" t="s">
        <v>59</v>
      </c>
      <c r="E634" s="4"/>
      <c r="F634" s="29">
        <f>F635</f>
        <v>1625000</v>
      </c>
      <c r="G634" s="29"/>
      <c r="H634" s="29">
        <f>H635</f>
        <v>1625000</v>
      </c>
      <c r="I634" s="29"/>
    </row>
    <row r="635" spans="1:9" ht="94.5">
      <c r="A635" s="3" t="s">
        <v>242</v>
      </c>
      <c r="B635" s="4" t="s">
        <v>112</v>
      </c>
      <c r="C635" s="4" t="s">
        <v>236</v>
      </c>
      <c r="D635" s="4" t="s">
        <v>59</v>
      </c>
      <c r="E635" s="4" t="s">
        <v>66</v>
      </c>
      <c r="F635" s="29">
        <f>'прил 6_1'!F22</f>
        <v>1625000</v>
      </c>
      <c r="G635" s="29"/>
      <c r="H635" s="29">
        <f>'прил 6_1'!H22</f>
        <v>1625000</v>
      </c>
      <c r="I635" s="29"/>
    </row>
    <row r="636" spans="1:9" ht="47.25">
      <c r="A636" s="3" t="s">
        <v>126</v>
      </c>
      <c r="B636" s="4" t="s">
        <v>353</v>
      </c>
      <c r="C636" s="4"/>
      <c r="D636" s="4"/>
      <c r="E636" s="4"/>
      <c r="F636" s="29">
        <f>F637</f>
        <v>273373</v>
      </c>
      <c r="G636" s="29"/>
      <c r="H636" s="29">
        <f>H637</f>
        <v>273373</v>
      </c>
      <c r="I636" s="29"/>
    </row>
    <row r="637" spans="1:9" ht="47.25">
      <c r="A637" s="3" t="s">
        <v>111</v>
      </c>
      <c r="B637" s="4" t="s">
        <v>353</v>
      </c>
      <c r="C637" s="4" t="s">
        <v>237</v>
      </c>
      <c r="D637" s="4"/>
      <c r="E637" s="4"/>
      <c r="F637" s="29">
        <f>F638</f>
        <v>273373</v>
      </c>
      <c r="G637" s="29"/>
      <c r="H637" s="29">
        <f>H638</f>
        <v>273373</v>
      </c>
      <c r="I637" s="29"/>
    </row>
    <row r="638" spans="1:9" ht="15.75">
      <c r="A638" s="3" t="s">
        <v>78</v>
      </c>
      <c r="B638" s="4" t="s">
        <v>353</v>
      </c>
      <c r="C638" s="4" t="s">
        <v>237</v>
      </c>
      <c r="D638" s="4" t="s">
        <v>59</v>
      </c>
      <c r="E638" s="4"/>
      <c r="F638" s="29">
        <f>F639+F640</f>
        <v>273373</v>
      </c>
      <c r="G638" s="29"/>
      <c r="H638" s="29">
        <f>H639+H640</f>
        <v>273373</v>
      </c>
      <c r="I638" s="29"/>
    </row>
    <row r="639" spans="1:9" ht="94.5">
      <c r="A639" s="3" t="s">
        <v>242</v>
      </c>
      <c r="B639" s="4" t="s">
        <v>353</v>
      </c>
      <c r="C639" s="4" t="s">
        <v>237</v>
      </c>
      <c r="D639" s="4" t="s">
        <v>59</v>
      </c>
      <c r="E639" s="4" t="s">
        <v>66</v>
      </c>
      <c r="F639" s="29">
        <f>'прил 6_1'!F24</f>
        <v>153196</v>
      </c>
      <c r="G639" s="29"/>
      <c r="H639" s="29">
        <f>'прил 6_1'!H24</f>
        <v>153196</v>
      </c>
      <c r="I639" s="29"/>
    </row>
    <row r="640" spans="1:9" ht="78.75">
      <c r="A640" s="3" t="s">
        <v>103</v>
      </c>
      <c r="B640" s="4" t="s">
        <v>353</v>
      </c>
      <c r="C640" s="4" t="s">
        <v>237</v>
      </c>
      <c r="D640" s="4" t="s">
        <v>59</v>
      </c>
      <c r="E640" s="4" t="s">
        <v>60</v>
      </c>
      <c r="F640" s="29">
        <f>'прил 6_1'!F65</f>
        <v>120177</v>
      </c>
      <c r="G640" s="29"/>
      <c r="H640" s="29">
        <f>'прил 6_1'!H65</f>
        <v>120177</v>
      </c>
      <c r="I640" s="29"/>
    </row>
    <row r="641" spans="1:9" ht="31.5">
      <c r="A641" s="3" t="s">
        <v>129</v>
      </c>
      <c r="B641" s="4" t="s">
        <v>130</v>
      </c>
      <c r="C641" s="4"/>
      <c r="D641" s="4"/>
      <c r="E641" s="4"/>
      <c r="F641" s="29">
        <f>F642</f>
        <v>500000</v>
      </c>
      <c r="G641" s="29"/>
      <c r="H641" s="29">
        <f>H642</f>
        <v>500000</v>
      </c>
      <c r="I641" s="29"/>
    </row>
    <row r="642" spans="1:9" ht="15.75">
      <c r="A642" s="3" t="s">
        <v>41</v>
      </c>
      <c r="B642" s="4" t="s">
        <v>130</v>
      </c>
      <c r="C642" s="4" t="s">
        <v>240</v>
      </c>
      <c r="D642" s="4"/>
      <c r="E642" s="4"/>
      <c r="F642" s="29">
        <f>F643</f>
        <v>500000</v>
      </c>
      <c r="G642" s="29"/>
      <c r="H642" s="29">
        <f>H643</f>
        <v>500000</v>
      </c>
      <c r="I642" s="29"/>
    </row>
    <row r="643" spans="1:9" ht="15.75">
      <c r="A643" s="3" t="s">
        <v>78</v>
      </c>
      <c r="B643" s="4" t="s">
        <v>130</v>
      </c>
      <c r="C643" s="4" t="s">
        <v>240</v>
      </c>
      <c r="D643" s="4" t="s">
        <v>59</v>
      </c>
      <c r="E643" s="4"/>
      <c r="F643" s="29">
        <f>F644</f>
        <v>500000</v>
      </c>
      <c r="G643" s="29"/>
      <c r="H643" s="29">
        <f>H644</f>
        <v>500000</v>
      </c>
      <c r="I643" s="29"/>
    </row>
    <row r="644" spans="1:9" ht="15.75">
      <c r="A644" s="3" t="s">
        <v>87</v>
      </c>
      <c r="B644" s="4" t="s">
        <v>130</v>
      </c>
      <c r="C644" s="4" t="s">
        <v>240</v>
      </c>
      <c r="D644" s="4" t="s">
        <v>59</v>
      </c>
      <c r="E644" s="4" t="s">
        <v>391</v>
      </c>
      <c r="F644" s="29">
        <f>'прил 6_1'!F69</f>
        <v>500000</v>
      </c>
      <c r="G644" s="29"/>
      <c r="H644" s="29">
        <f>'прил 6_1'!H69</f>
        <v>500000</v>
      </c>
      <c r="I644" s="29"/>
    </row>
    <row r="645" spans="1:9" ht="31.5">
      <c r="A645" s="3" t="s">
        <v>95</v>
      </c>
      <c r="B645" s="4" t="s">
        <v>134</v>
      </c>
      <c r="C645" s="4"/>
      <c r="D645" s="4"/>
      <c r="E645" s="4"/>
      <c r="F645" s="29">
        <f>F646</f>
        <v>582898</v>
      </c>
      <c r="G645" s="29"/>
      <c r="H645" s="29">
        <f>H646</f>
        <v>553753</v>
      </c>
      <c r="I645" s="29"/>
    </row>
    <row r="646" spans="1:9" ht="47.25">
      <c r="A646" s="3" t="s">
        <v>111</v>
      </c>
      <c r="B646" s="4" t="s">
        <v>134</v>
      </c>
      <c r="C646" s="4" t="s">
        <v>237</v>
      </c>
      <c r="D646" s="4"/>
      <c r="E646" s="4"/>
      <c r="F646" s="29">
        <f>F647</f>
        <v>582898</v>
      </c>
      <c r="G646" s="29"/>
      <c r="H646" s="29">
        <f>H647</f>
        <v>553753</v>
      </c>
      <c r="I646" s="29"/>
    </row>
    <row r="647" spans="1:9" ht="15.75">
      <c r="A647" s="3" t="s">
        <v>78</v>
      </c>
      <c r="B647" s="4" t="s">
        <v>134</v>
      </c>
      <c r="C647" s="4" t="s">
        <v>237</v>
      </c>
      <c r="D647" s="4" t="s">
        <v>59</v>
      </c>
      <c r="E647" s="4"/>
      <c r="F647" s="29">
        <f>F648</f>
        <v>582898</v>
      </c>
      <c r="G647" s="29"/>
      <c r="H647" s="29">
        <f>H648</f>
        <v>553753</v>
      </c>
      <c r="I647" s="29"/>
    </row>
    <row r="648" spans="1:9" ht="31.5">
      <c r="A648" s="3" t="s">
        <v>88</v>
      </c>
      <c r="B648" s="4" t="s">
        <v>134</v>
      </c>
      <c r="C648" s="4" t="s">
        <v>237</v>
      </c>
      <c r="D648" s="4" t="s">
        <v>59</v>
      </c>
      <c r="E648" s="4" t="s">
        <v>234</v>
      </c>
      <c r="F648" s="29">
        <f>'прил 6_1'!F121</f>
        <v>582898</v>
      </c>
      <c r="G648" s="29"/>
      <c r="H648" s="29">
        <f>'прил 6_1'!H123</f>
        <v>553753</v>
      </c>
      <c r="I648" s="29"/>
    </row>
    <row r="649" spans="1:9" ht="94.5">
      <c r="A649" s="3" t="s">
        <v>215</v>
      </c>
      <c r="B649" s="4" t="s">
        <v>216</v>
      </c>
      <c r="C649" s="4"/>
      <c r="D649" s="4"/>
      <c r="E649" s="4"/>
      <c r="F649" s="29">
        <f aca="true" t="shared" si="46" ref="F649:I651">F650</f>
        <v>0</v>
      </c>
      <c r="G649" s="29">
        <f t="shared" si="46"/>
        <v>0</v>
      </c>
      <c r="H649" s="29">
        <f t="shared" si="46"/>
        <v>49900</v>
      </c>
      <c r="I649" s="29">
        <f t="shared" si="46"/>
        <v>49900</v>
      </c>
    </row>
    <row r="650" spans="1:9" ht="47.25">
      <c r="A650" s="3" t="s">
        <v>111</v>
      </c>
      <c r="B650" s="4" t="s">
        <v>216</v>
      </c>
      <c r="C650" s="4" t="s">
        <v>237</v>
      </c>
      <c r="D650" s="4"/>
      <c r="E650" s="4"/>
      <c r="F650" s="29">
        <f t="shared" si="46"/>
        <v>0</v>
      </c>
      <c r="G650" s="29">
        <f t="shared" si="46"/>
        <v>0</v>
      </c>
      <c r="H650" s="29">
        <f t="shared" si="46"/>
        <v>49900</v>
      </c>
      <c r="I650" s="29">
        <f t="shared" si="46"/>
        <v>49900</v>
      </c>
    </row>
    <row r="651" spans="1:9" ht="15.75">
      <c r="A651" s="3" t="s">
        <v>78</v>
      </c>
      <c r="B651" s="4" t="s">
        <v>216</v>
      </c>
      <c r="C651" s="4" t="s">
        <v>237</v>
      </c>
      <c r="D651" s="4" t="s">
        <v>59</v>
      </c>
      <c r="E651" s="4"/>
      <c r="F651" s="29">
        <f t="shared" si="46"/>
        <v>0</v>
      </c>
      <c r="G651" s="29">
        <f t="shared" si="46"/>
        <v>0</v>
      </c>
      <c r="H651" s="29">
        <f t="shared" si="46"/>
        <v>49900</v>
      </c>
      <c r="I651" s="29">
        <f t="shared" si="46"/>
        <v>49900</v>
      </c>
    </row>
    <row r="652" spans="1:9" ht="15.75">
      <c r="A652" s="3" t="s">
        <v>214</v>
      </c>
      <c r="B652" s="4" t="s">
        <v>216</v>
      </c>
      <c r="C652" s="4" t="s">
        <v>237</v>
      </c>
      <c r="D652" s="4" t="s">
        <v>59</v>
      </c>
      <c r="E652" s="4" t="s">
        <v>61</v>
      </c>
      <c r="F652" s="29">
        <f>'прил 7_1'!G46</f>
        <v>0</v>
      </c>
      <c r="G652" s="29">
        <f>F652</f>
        <v>0</v>
      </c>
      <c r="H652" s="29">
        <f>'прил 7_1'!I46</f>
        <v>49900</v>
      </c>
      <c r="I652" s="29">
        <f>H652</f>
        <v>49900</v>
      </c>
    </row>
    <row r="653" spans="1:9" ht="157.5">
      <c r="A653" s="3" t="s">
        <v>354</v>
      </c>
      <c r="B653" s="4" t="s">
        <v>355</v>
      </c>
      <c r="C653" s="4"/>
      <c r="D653" s="4"/>
      <c r="E653" s="4"/>
      <c r="F653" s="29">
        <f>F654</f>
        <v>1335000</v>
      </c>
      <c r="G653" s="29"/>
      <c r="H653" s="29">
        <f>H654</f>
        <v>1335000</v>
      </c>
      <c r="I653" s="29"/>
    </row>
    <row r="654" spans="1:9" ht="31.5">
      <c r="A654" s="3" t="s">
        <v>45</v>
      </c>
      <c r="B654" s="4" t="s">
        <v>355</v>
      </c>
      <c r="C654" s="4" t="s">
        <v>46</v>
      </c>
      <c r="D654" s="4"/>
      <c r="E654" s="4"/>
      <c r="F654" s="29">
        <f>F655</f>
        <v>1335000</v>
      </c>
      <c r="G654" s="29"/>
      <c r="H654" s="29">
        <f>H655</f>
        <v>1335000</v>
      </c>
      <c r="I654" s="29"/>
    </row>
    <row r="655" spans="1:9" ht="15.75">
      <c r="A655" s="3" t="s">
        <v>73</v>
      </c>
      <c r="B655" s="4" t="s">
        <v>355</v>
      </c>
      <c r="C655" s="4" t="s">
        <v>46</v>
      </c>
      <c r="D655" s="4" t="s">
        <v>67</v>
      </c>
      <c r="E655" s="4"/>
      <c r="F655" s="29">
        <f>F656</f>
        <v>1335000</v>
      </c>
      <c r="G655" s="29"/>
      <c r="H655" s="29">
        <f>H656</f>
        <v>1335000</v>
      </c>
      <c r="I655" s="29"/>
    </row>
    <row r="656" spans="1:9" ht="15.75">
      <c r="A656" s="3" t="s">
        <v>91</v>
      </c>
      <c r="B656" s="4" t="s">
        <v>355</v>
      </c>
      <c r="C656" s="4" t="s">
        <v>46</v>
      </c>
      <c r="D656" s="4" t="s">
        <v>67</v>
      </c>
      <c r="E656" s="4" t="s">
        <v>59</v>
      </c>
      <c r="F656" s="29">
        <f>'прил 6_1'!F408</f>
        <v>1335000</v>
      </c>
      <c r="G656" s="29"/>
      <c r="H656" s="29">
        <f>'прил 6_1'!H408</f>
        <v>1335000</v>
      </c>
      <c r="I656" s="29"/>
    </row>
    <row r="657" spans="1:9" ht="15.75">
      <c r="A657" s="52" t="s">
        <v>168</v>
      </c>
      <c r="B657" s="53"/>
      <c r="C657" s="53"/>
      <c r="D657" s="53"/>
      <c r="E657" s="53"/>
      <c r="F657" s="55">
        <f>F12+F170+F188+F223+F293+F371+F401+F406+F419+F446+F493+F508+F622+F451</f>
        <v>2078874601.28</v>
      </c>
      <c r="G657" s="55">
        <f>G12+G170+G188+G223+G293+G371+G401+G406+G419+G446+G493+G508+G622+G451</f>
        <v>813462100</v>
      </c>
      <c r="H657" s="55">
        <f>H12+H170+H188+H223+H293+H371+H401+H406+H419+H446+H493+H508+H622+H451</f>
        <v>2014669232</v>
      </c>
      <c r="I657" s="55">
        <f>I12+I170+I188+I223+I293+I371+I401+I406+I419+I446+I493+I508+I622+I451</f>
        <v>805928400</v>
      </c>
    </row>
    <row r="658" spans="1:9" ht="18.75" customHeight="1">
      <c r="A658" s="17"/>
      <c r="B658" s="18"/>
      <c r="C658" s="18"/>
      <c r="D658" s="18"/>
      <c r="E658" s="18"/>
      <c r="F658" s="45"/>
      <c r="G658" s="45"/>
      <c r="H658" s="45"/>
      <c r="I658" s="45"/>
    </row>
    <row r="659" spans="1:9" ht="15.75">
      <c r="A659" s="17"/>
      <c r="B659" s="18"/>
      <c r="C659" s="18"/>
      <c r="D659" s="18"/>
      <c r="E659" s="18"/>
      <c r="F659" s="65"/>
      <c r="G659" s="65"/>
      <c r="H659" s="65"/>
      <c r="I659" s="65"/>
    </row>
    <row r="660" spans="1:9" ht="15.75">
      <c r="A660" s="17"/>
      <c r="B660" s="18"/>
      <c r="C660" s="18"/>
      <c r="D660" s="18"/>
      <c r="E660" s="18"/>
      <c r="F660" s="45"/>
      <c r="G660" s="45"/>
      <c r="H660" s="45"/>
      <c r="I660" s="45"/>
    </row>
    <row r="661" spans="1:9" ht="15.75">
      <c r="A661" s="17"/>
      <c r="B661" s="18"/>
      <c r="C661" s="18"/>
      <c r="D661" s="18"/>
      <c r="E661" s="18"/>
      <c r="F661" s="45"/>
      <c r="G661" s="45"/>
      <c r="H661" s="45"/>
      <c r="I661" s="45"/>
    </row>
    <row r="662" spans="1:9" ht="15.75">
      <c r="A662" s="17"/>
      <c r="B662" s="18"/>
      <c r="C662" s="18"/>
      <c r="D662" s="18"/>
      <c r="E662" s="18"/>
      <c r="F662" s="45"/>
      <c r="G662" s="45"/>
      <c r="H662" s="45"/>
      <c r="I662" s="45"/>
    </row>
    <row r="663" spans="1:9" ht="15.75">
      <c r="A663" s="17"/>
      <c r="B663" s="18"/>
      <c r="C663" s="18"/>
      <c r="D663" s="18"/>
      <c r="E663" s="18"/>
      <c r="F663" s="45"/>
      <c r="G663" s="45"/>
      <c r="H663" s="45"/>
      <c r="I663" s="45"/>
    </row>
    <row r="664" spans="1:9" ht="15.75">
      <c r="A664" s="17"/>
      <c r="B664" s="18"/>
      <c r="C664" s="18"/>
      <c r="D664" s="18"/>
      <c r="E664" s="18"/>
      <c r="F664" s="45"/>
      <c r="G664" s="45"/>
      <c r="H664" s="45"/>
      <c r="I664" s="45"/>
    </row>
    <row r="665" spans="1:9" ht="15.75">
      <c r="A665" s="17"/>
      <c r="B665" s="18"/>
      <c r="C665" s="18"/>
      <c r="D665" s="18"/>
      <c r="E665" s="18"/>
      <c r="F665" s="45"/>
      <c r="G665" s="45"/>
      <c r="H665" s="45"/>
      <c r="I665" s="45"/>
    </row>
    <row r="666" spans="1:9" ht="15.75">
      <c r="A666" s="17"/>
      <c r="B666" s="18"/>
      <c r="C666" s="18"/>
      <c r="D666" s="18"/>
      <c r="E666" s="18"/>
      <c r="F666" s="45"/>
      <c r="G666" s="45"/>
      <c r="H666" s="45"/>
      <c r="I666" s="45"/>
    </row>
    <row r="667" spans="1:9" ht="15.75">
      <c r="A667" s="17"/>
      <c r="B667" s="18"/>
      <c r="C667" s="18"/>
      <c r="D667" s="18"/>
      <c r="E667" s="18"/>
      <c r="F667" s="45"/>
      <c r="G667" s="45"/>
      <c r="H667" s="45"/>
      <c r="I667" s="45"/>
    </row>
    <row r="668" spans="1:9" ht="15.75">
      <c r="A668" s="17"/>
      <c r="B668" s="18"/>
      <c r="C668" s="18"/>
      <c r="D668" s="18"/>
      <c r="E668" s="18"/>
      <c r="F668" s="45"/>
      <c r="G668" s="45"/>
      <c r="H668" s="45"/>
      <c r="I668" s="45"/>
    </row>
    <row r="669" spans="1:9" ht="15.75">
      <c r="A669" s="17"/>
      <c r="B669" s="18"/>
      <c r="C669" s="18"/>
      <c r="D669" s="18"/>
      <c r="E669" s="18"/>
      <c r="F669" s="45"/>
      <c r="G669" s="45"/>
      <c r="H669" s="45"/>
      <c r="I669" s="45"/>
    </row>
    <row r="670" spans="1:9" ht="15.75">
      <c r="A670" s="17"/>
      <c r="B670" s="18"/>
      <c r="C670" s="18"/>
      <c r="D670" s="18"/>
      <c r="E670" s="18"/>
      <c r="F670" s="45"/>
      <c r="G670" s="45"/>
      <c r="H670" s="45"/>
      <c r="I670" s="45"/>
    </row>
    <row r="671" spans="1:9" ht="15.75">
      <c r="A671" s="17"/>
      <c r="B671" s="18"/>
      <c r="C671" s="18"/>
      <c r="D671" s="18"/>
      <c r="E671" s="18"/>
      <c r="F671" s="45"/>
      <c r="G671" s="45"/>
      <c r="H671" s="45"/>
      <c r="I671" s="45"/>
    </row>
    <row r="672" spans="1:9" ht="15.75">
      <c r="A672" s="17"/>
      <c r="B672" s="18"/>
      <c r="C672" s="18"/>
      <c r="D672" s="18"/>
      <c r="E672" s="18"/>
      <c r="F672" s="45"/>
      <c r="G672" s="45"/>
      <c r="H672" s="45"/>
      <c r="I672" s="45"/>
    </row>
    <row r="673" spans="1:9" ht="15.75">
      <c r="A673" s="17"/>
      <c r="B673" s="18"/>
      <c r="C673" s="18"/>
      <c r="D673" s="18"/>
      <c r="E673" s="18"/>
      <c r="F673" s="45"/>
      <c r="G673" s="45"/>
      <c r="H673" s="45"/>
      <c r="I673" s="45"/>
    </row>
    <row r="674" spans="1:9" ht="15.75">
      <c r="A674" s="17"/>
      <c r="B674" s="18"/>
      <c r="C674" s="18"/>
      <c r="D674" s="18"/>
      <c r="E674" s="18"/>
      <c r="F674" s="45"/>
      <c r="G674" s="45"/>
      <c r="H674" s="45"/>
      <c r="I674" s="45"/>
    </row>
    <row r="675" spans="1:9" ht="15.75">
      <c r="A675" s="17"/>
      <c r="B675" s="18"/>
      <c r="C675" s="18"/>
      <c r="D675" s="18"/>
      <c r="E675" s="18"/>
      <c r="F675" s="45"/>
      <c r="G675" s="45"/>
      <c r="H675" s="45"/>
      <c r="I675" s="45"/>
    </row>
    <row r="676" spans="1:9" ht="15.75">
      <c r="A676" s="17"/>
      <c r="B676" s="18"/>
      <c r="C676" s="18"/>
      <c r="D676" s="18"/>
      <c r="E676" s="18"/>
      <c r="F676" s="45"/>
      <c r="G676" s="45"/>
      <c r="H676" s="45"/>
      <c r="I676" s="45"/>
    </row>
    <row r="677" spans="1:9" ht="15.75">
      <c r="A677" s="17"/>
      <c r="B677" s="18"/>
      <c r="C677" s="18"/>
      <c r="D677" s="18"/>
      <c r="E677" s="18"/>
      <c r="F677" s="45"/>
      <c r="G677" s="45"/>
      <c r="H677" s="45"/>
      <c r="I677" s="45"/>
    </row>
    <row r="678" spans="1:9" ht="15.75">
      <c r="A678" s="17"/>
      <c r="B678" s="18"/>
      <c r="C678" s="18"/>
      <c r="D678" s="18"/>
      <c r="E678" s="18"/>
      <c r="F678" s="45"/>
      <c r="G678" s="45"/>
      <c r="H678" s="45"/>
      <c r="I678" s="45"/>
    </row>
    <row r="679" spans="1:9" ht="15.75">
      <c r="A679" s="17"/>
      <c r="B679" s="18"/>
      <c r="C679" s="18"/>
      <c r="D679" s="18"/>
      <c r="E679" s="18"/>
      <c r="F679" s="45"/>
      <c r="G679" s="45"/>
      <c r="H679" s="45"/>
      <c r="I679" s="45"/>
    </row>
    <row r="680" spans="1:9" ht="15.75">
      <c r="A680" s="17"/>
      <c r="B680" s="18"/>
      <c r="C680" s="18"/>
      <c r="D680" s="18"/>
      <c r="E680" s="18"/>
      <c r="F680" s="45"/>
      <c r="G680" s="45"/>
      <c r="H680" s="45"/>
      <c r="I680" s="45"/>
    </row>
    <row r="681" spans="1:9" ht="15.75">
      <c r="A681" s="17"/>
      <c r="B681" s="18"/>
      <c r="C681" s="18"/>
      <c r="D681" s="18"/>
      <c r="E681" s="18"/>
      <c r="F681" s="45"/>
      <c r="G681" s="45"/>
      <c r="H681" s="45"/>
      <c r="I681" s="45"/>
    </row>
    <row r="682" spans="1:9" ht="15.75">
      <c r="A682" s="17"/>
      <c r="B682" s="18"/>
      <c r="C682" s="18"/>
      <c r="D682" s="18"/>
      <c r="E682" s="18"/>
      <c r="F682" s="45"/>
      <c r="G682" s="45"/>
      <c r="H682" s="45"/>
      <c r="I682" s="45"/>
    </row>
    <row r="683" spans="1:9" ht="15.75">
      <c r="A683" s="17"/>
      <c r="B683" s="18"/>
      <c r="C683" s="18"/>
      <c r="D683" s="18"/>
      <c r="E683" s="18"/>
      <c r="F683" s="45"/>
      <c r="G683" s="45"/>
      <c r="H683" s="45"/>
      <c r="I683" s="45"/>
    </row>
    <row r="684" spans="1:9" ht="15.75">
      <c r="A684" s="17"/>
      <c r="B684" s="18"/>
      <c r="C684" s="18"/>
      <c r="D684" s="18"/>
      <c r="E684" s="18"/>
      <c r="F684" s="45"/>
      <c r="G684" s="45"/>
      <c r="H684" s="45"/>
      <c r="I684" s="45"/>
    </row>
    <row r="685" spans="1:9" ht="15.75">
      <c r="A685" s="17"/>
      <c r="B685" s="18"/>
      <c r="C685" s="18"/>
      <c r="D685" s="18"/>
      <c r="E685" s="18"/>
      <c r="F685" s="45"/>
      <c r="G685" s="45"/>
      <c r="H685" s="45"/>
      <c r="I685" s="45"/>
    </row>
    <row r="686" spans="1:9" ht="15.75">
      <c r="A686" s="17"/>
      <c r="B686" s="18"/>
      <c r="C686" s="18"/>
      <c r="D686" s="18"/>
      <c r="E686" s="18"/>
      <c r="F686" s="45"/>
      <c r="G686" s="45"/>
      <c r="H686" s="45"/>
      <c r="I686" s="45"/>
    </row>
    <row r="687" spans="1:9" ht="15.75">
      <c r="A687" s="17"/>
      <c r="B687" s="18"/>
      <c r="C687" s="18"/>
      <c r="D687" s="18"/>
      <c r="E687" s="18"/>
      <c r="F687" s="45"/>
      <c r="G687" s="45"/>
      <c r="H687" s="45"/>
      <c r="I687" s="45"/>
    </row>
    <row r="688" spans="1:9" ht="15.75">
      <c r="A688" s="17"/>
      <c r="B688" s="18"/>
      <c r="C688" s="18"/>
      <c r="D688" s="18"/>
      <c r="E688" s="18"/>
      <c r="F688" s="45"/>
      <c r="G688" s="45"/>
      <c r="H688" s="45"/>
      <c r="I688" s="45"/>
    </row>
    <row r="689" spans="1:9" ht="15.75">
      <c r="A689" s="17"/>
      <c r="B689" s="18"/>
      <c r="C689" s="18"/>
      <c r="D689" s="18"/>
      <c r="E689" s="18"/>
      <c r="F689" s="45"/>
      <c r="G689" s="45"/>
      <c r="H689" s="45"/>
      <c r="I689" s="45"/>
    </row>
    <row r="690" spans="1:9" ht="15.75">
      <c r="A690" s="17"/>
      <c r="B690" s="18"/>
      <c r="C690" s="18"/>
      <c r="D690" s="18"/>
      <c r="E690" s="18"/>
      <c r="F690" s="45"/>
      <c r="G690" s="45"/>
      <c r="H690" s="45"/>
      <c r="I690" s="45"/>
    </row>
    <row r="691" spans="1:9" ht="15.75">
      <c r="A691" s="17"/>
      <c r="B691" s="18"/>
      <c r="C691" s="18"/>
      <c r="D691" s="18"/>
      <c r="E691" s="18"/>
      <c r="F691" s="45"/>
      <c r="G691" s="45"/>
      <c r="H691" s="45"/>
      <c r="I691" s="45"/>
    </row>
    <row r="692" spans="1:9" ht="15.75">
      <c r="A692" s="17"/>
      <c r="B692" s="18"/>
      <c r="C692" s="18"/>
      <c r="D692" s="18"/>
      <c r="E692" s="18"/>
      <c r="F692" s="45"/>
      <c r="G692" s="45"/>
      <c r="H692" s="45"/>
      <c r="I692" s="45"/>
    </row>
    <row r="693" spans="1:9" ht="15.75">
      <c r="A693" s="17"/>
      <c r="B693" s="18"/>
      <c r="C693" s="18"/>
      <c r="D693" s="18"/>
      <c r="E693" s="18"/>
      <c r="F693" s="45"/>
      <c r="G693" s="45"/>
      <c r="H693" s="45"/>
      <c r="I693" s="45"/>
    </row>
    <row r="694" spans="1:9" ht="15.75">
      <c r="A694" s="17"/>
      <c r="B694" s="18"/>
      <c r="C694" s="18"/>
      <c r="D694" s="18"/>
      <c r="E694" s="18"/>
      <c r="F694" s="45"/>
      <c r="G694" s="45"/>
      <c r="H694" s="45"/>
      <c r="I694" s="45"/>
    </row>
    <row r="695" spans="1:9" ht="15.75">
      <c r="A695" s="17"/>
      <c r="B695" s="18"/>
      <c r="C695" s="18"/>
      <c r="D695" s="18"/>
      <c r="E695" s="18"/>
      <c r="F695" s="45"/>
      <c r="G695" s="45"/>
      <c r="H695" s="45"/>
      <c r="I695" s="45"/>
    </row>
    <row r="696" spans="1:9" ht="15.75">
      <c r="A696" s="17"/>
      <c r="B696" s="18"/>
      <c r="C696" s="18"/>
      <c r="D696" s="18"/>
      <c r="E696" s="18"/>
      <c r="F696" s="45"/>
      <c r="G696" s="45"/>
      <c r="H696" s="45"/>
      <c r="I696" s="45"/>
    </row>
    <row r="697" spans="1:9" ht="15.75">
      <c r="A697" s="17"/>
      <c r="B697" s="18"/>
      <c r="C697" s="18"/>
      <c r="D697" s="18"/>
      <c r="E697" s="18"/>
      <c r="F697" s="45"/>
      <c r="G697" s="45"/>
      <c r="H697" s="45"/>
      <c r="I697" s="45"/>
    </row>
    <row r="698" spans="1:9" ht="15.75">
      <c r="A698" s="17"/>
      <c r="B698" s="18"/>
      <c r="C698" s="18"/>
      <c r="D698" s="18"/>
      <c r="E698" s="18"/>
      <c r="F698" s="45"/>
      <c r="G698" s="45"/>
      <c r="H698" s="45"/>
      <c r="I698" s="45"/>
    </row>
    <row r="699" spans="1:9" ht="15.75">
      <c r="A699" s="17"/>
      <c r="B699" s="18"/>
      <c r="C699" s="18"/>
      <c r="D699" s="18"/>
      <c r="E699" s="18"/>
      <c r="F699" s="45"/>
      <c r="G699" s="45"/>
      <c r="H699" s="45"/>
      <c r="I699" s="45"/>
    </row>
    <row r="700" spans="1:9" ht="15.75">
      <c r="A700" s="17"/>
      <c r="B700" s="18"/>
      <c r="C700" s="18"/>
      <c r="D700" s="18"/>
      <c r="E700" s="18"/>
      <c r="F700" s="45"/>
      <c r="G700" s="45"/>
      <c r="H700" s="45"/>
      <c r="I700" s="45"/>
    </row>
    <row r="701" spans="1:9" ht="15.75">
      <c r="A701" s="17"/>
      <c r="B701" s="18"/>
      <c r="C701" s="18"/>
      <c r="D701" s="18"/>
      <c r="E701" s="18"/>
      <c r="F701" s="45"/>
      <c r="G701" s="45"/>
      <c r="H701" s="45"/>
      <c r="I701" s="45"/>
    </row>
    <row r="702" spans="1:9" ht="15.75">
      <c r="A702" s="17"/>
      <c r="B702" s="18"/>
      <c r="C702" s="18"/>
      <c r="D702" s="18"/>
      <c r="E702" s="18"/>
      <c r="F702" s="45"/>
      <c r="G702" s="45"/>
      <c r="H702" s="45"/>
      <c r="I702" s="45"/>
    </row>
    <row r="703" spans="1:9" ht="15.75">
      <c r="A703" s="17"/>
      <c r="B703" s="18"/>
      <c r="C703" s="18"/>
      <c r="D703" s="18"/>
      <c r="E703" s="18"/>
      <c r="F703" s="45"/>
      <c r="G703" s="45"/>
      <c r="H703" s="45"/>
      <c r="I703" s="45"/>
    </row>
    <row r="704" spans="1:9" ht="15.75">
      <c r="A704" s="17"/>
      <c r="B704" s="18"/>
      <c r="C704" s="18"/>
      <c r="D704" s="18"/>
      <c r="E704" s="18"/>
      <c r="F704" s="45"/>
      <c r="G704" s="45"/>
      <c r="H704" s="45"/>
      <c r="I704" s="45"/>
    </row>
    <row r="705" spans="1:9" ht="15.75">
      <c r="A705" s="17"/>
      <c r="B705" s="18"/>
      <c r="C705" s="18"/>
      <c r="D705" s="18"/>
      <c r="E705" s="18"/>
      <c r="F705" s="45"/>
      <c r="G705" s="45"/>
      <c r="H705" s="45"/>
      <c r="I705" s="45"/>
    </row>
    <row r="706" spans="1:9" ht="15.75">
      <c r="A706" s="17"/>
      <c r="B706" s="18"/>
      <c r="C706" s="18"/>
      <c r="D706" s="18"/>
      <c r="E706" s="18"/>
      <c r="F706" s="45"/>
      <c r="G706" s="45"/>
      <c r="H706" s="45"/>
      <c r="I706" s="45"/>
    </row>
    <row r="707" spans="1:9" ht="15.75">
      <c r="A707" s="17"/>
      <c r="B707" s="18"/>
      <c r="C707" s="18"/>
      <c r="D707" s="18"/>
      <c r="E707" s="18"/>
      <c r="F707" s="45"/>
      <c r="G707" s="45"/>
      <c r="H707" s="45"/>
      <c r="I707" s="45"/>
    </row>
    <row r="708" spans="1:9" ht="15.75">
      <c r="A708" s="17"/>
      <c r="B708" s="18"/>
      <c r="C708" s="18"/>
      <c r="D708" s="18"/>
      <c r="E708" s="18"/>
      <c r="F708" s="45"/>
      <c r="G708" s="45"/>
      <c r="H708" s="45"/>
      <c r="I708" s="45"/>
    </row>
    <row r="709" spans="1:9" ht="15.75">
      <c r="A709" s="17"/>
      <c r="B709" s="18"/>
      <c r="C709" s="18"/>
      <c r="D709" s="18"/>
      <c r="E709" s="18"/>
      <c r="F709" s="45"/>
      <c r="G709" s="45"/>
      <c r="H709" s="45"/>
      <c r="I709" s="45"/>
    </row>
    <row r="710" spans="1:9" ht="15.75">
      <c r="A710" s="17"/>
      <c r="B710" s="18"/>
      <c r="C710" s="18"/>
      <c r="D710" s="18"/>
      <c r="E710" s="18"/>
      <c r="F710" s="45"/>
      <c r="G710" s="45"/>
      <c r="H710" s="45"/>
      <c r="I710" s="45"/>
    </row>
    <row r="711" spans="1:9" ht="15.75">
      <c r="A711" s="17"/>
      <c r="B711" s="18"/>
      <c r="C711" s="18"/>
      <c r="D711" s="18"/>
      <c r="E711" s="18"/>
      <c r="F711" s="45"/>
      <c r="G711" s="45"/>
      <c r="H711" s="45"/>
      <c r="I711" s="45"/>
    </row>
    <row r="712" spans="1:9" ht="15.75">
      <c r="A712" s="17"/>
      <c r="B712" s="18"/>
      <c r="C712" s="18"/>
      <c r="D712" s="18"/>
      <c r="E712" s="18"/>
      <c r="F712" s="45"/>
      <c r="G712" s="45"/>
      <c r="H712" s="45"/>
      <c r="I712" s="45"/>
    </row>
    <row r="713" spans="1:9" ht="15.75">
      <c r="A713" s="17"/>
      <c r="B713" s="18"/>
      <c r="C713" s="18"/>
      <c r="D713" s="18"/>
      <c r="E713" s="18"/>
      <c r="F713" s="45"/>
      <c r="G713" s="45"/>
      <c r="H713" s="45"/>
      <c r="I713" s="45"/>
    </row>
    <row r="714" spans="1:9" ht="15.75">
      <c r="A714" s="17"/>
      <c r="B714" s="18"/>
      <c r="C714" s="18"/>
      <c r="D714" s="18"/>
      <c r="E714" s="18"/>
      <c r="F714" s="45"/>
      <c r="G714" s="45"/>
      <c r="H714" s="45"/>
      <c r="I714" s="45"/>
    </row>
    <row r="715" spans="1:9" ht="15.75">
      <c r="A715" s="17"/>
      <c r="B715" s="18"/>
      <c r="C715" s="18"/>
      <c r="D715" s="18"/>
      <c r="E715" s="18"/>
      <c r="F715" s="45"/>
      <c r="G715" s="45"/>
      <c r="H715" s="45"/>
      <c r="I715" s="45"/>
    </row>
    <row r="716" spans="1:9" ht="15.75">
      <c r="A716" s="17"/>
      <c r="B716" s="18"/>
      <c r="C716" s="18"/>
      <c r="D716" s="18"/>
      <c r="E716" s="18"/>
      <c r="F716" s="45"/>
      <c r="G716" s="45"/>
      <c r="H716" s="45"/>
      <c r="I716" s="45"/>
    </row>
    <row r="717" spans="1:9" ht="15.75">
      <c r="A717" s="17"/>
      <c r="B717" s="18"/>
      <c r="C717" s="18"/>
      <c r="D717" s="18"/>
      <c r="E717" s="18"/>
      <c r="F717" s="45"/>
      <c r="G717" s="45"/>
      <c r="H717" s="45"/>
      <c r="I717" s="45"/>
    </row>
    <row r="718" spans="1:9" ht="15.75">
      <c r="A718" s="17"/>
      <c r="B718" s="18"/>
      <c r="C718" s="18"/>
      <c r="D718" s="18"/>
      <c r="E718" s="18"/>
      <c r="F718" s="45"/>
      <c r="G718" s="45"/>
      <c r="H718" s="45"/>
      <c r="I718" s="45"/>
    </row>
    <row r="719" spans="1:9" ht="15.75">
      <c r="A719" s="17"/>
      <c r="B719" s="18"/>
      <c r="C719" s="18"/>
      <c r="D719" s="18"/>
      <c r="E719" s="18"/>
      <c r="F719" s="45"/>
      <c r="G719" s="45"/>
      <c r="H719" s="45"/>
      <c r="I719" s="45"/>
    </row>
    <row r="720" spans="1:9" ht="15.75">
      <c r="A720" s="17"/>
      <c r="B720" s="18"/>
      <c r="C720" s="18"/>
      <c r="D720" s="18"/>
      <c r="E720" s="18"/>
      <c r="F720" s="45"/>
      <c r="G720" s="45"/>
      <c r="H720" s="45"/>
      <c r="I720" s="45"/>
    </row>
    <row r="721" spans="1:9" ht="15.75">
      <c r="A721" s="17"/>
      <c r="B721" s="18"/>
      <c r="C721" s="18"/>
      <c r="D721" s="18"/>
      <c r="E721" s="18"/>
      <c r="F721" s="45"/>
      <c r="G721" s="45"/>
      <c r="H721" s="45"/>
      <c r="I721" s="45"/>
    </row>
    <row r="722" spans="1:9" ht="15.75">
      <c r="A722" s="17"/>
      <c r="B722" s="18"/>
      <c r="C722" s="18"/>
      <c r="D722" s="18"/>
      <c r="E722" s="18"/>
      <c r="F722" s="45"/>
      <c r="G722" s="45"/>
      <c r="H722" s="45"/>
      <c r="I722" s="45"/>
    </row>
    <row r="723" spans="1:9" ht="15.75">
      <c r="A723" s="17"/>
      <c r="B723" s="18"/>
      <c r="C723" s="18"/>
      <c r="D723" s="18"/>
      <c r="E723" s="18"/>
      <c r="F723" s="45"/>
      <c r="G723" s="45"/>
      <c r="H723" s="45"/>
      <c r="I723" s="45"/>
    </row>
    <row r="724" spans="1:9" ht="15.75">
      <c r="A724" s="17"/>
      <c r="B724" s="18"/>
      <c r="C724" s="18"/>
      <c r="D724" s="18"/>
      <c r="E724" s="18"/>
      <c r="F724" s="45"/>
      <c r="G724" s="45"/>
      <c r="H724" s="45"/>
      <c r="I724" s="45"/>
    </row>
    <row r="725" spans="1:9" ht="15.75">
      <c r="A725" s="17"/>
      <c r="B725" s="18"/>
      <c r="C725" s="18"/>
      <c r="D725" s="18"/>
      <c r="E725" s="18"/>
      <c r="F725" s="45"/>
      <c r="G725" s="45"/>
      <c r="H725" s="45"/>
      <c r="I725" s="45"/>
    </row>
    <row r="726" spans="1:9" ht="15.75">
      <c r="A726" s="17"/>
      <c r="B726" s="18"/>
      <c r="C726" s="18"/>
      <c r="D726" s="18"/>
      <c r="E726" s="18"/>
      <c r="F726" s="45"/>
      <c r="G726" s="45"/>
      <c r="H726" s="45"/>
      <c r="I726" s="45"/>
    </row>
    <row r="727" spans="1:9" ht="15.75">
      <c r="A727" s="17"/>
      <c r="B727" s="18"/>
      <c r="C727" s="18"/>
      <c r="D727" s="18"/>
      <c r="E727" s="18"/>
      <c r="F727" s="45"/>
      <c r="G727" s="45"/>
      <c r="H727" s="45"/>
      <c r="I727" s="45"/>
    </row>
    <row r="728" spans="1:9" ht="15.75">
      <c r="A728" s="17"/>
      <c r="B728" s="18"/>
      <c r="C728" s="18"/>
      <c r="D728" s="18"/>
      <c r="E728" s="18"/>
      <c r="F728" s="45"/>
      <c r="G728" s="45"/>
      <c r="H728" s="45"/>
      <c r="I728" s="45"/>
    </row>
    <row r="729" spans="1:9" ht="15.75">
      <c r="A729" s="17"/>
      <c r="B729" s="18"/>
      <c r="C729" s="18"/>
      <c r="D729" s="18"/>
      <c r="E729" s="18"/>
      <c r="F729" s="45"/>
      <c r="G729" s="45"/>
      <c r="H729" s="45"/>
      <c r="I729" s="45"/>
    </row>
    <row r="730" spans="1:9" ht="15.75">
      <c r="A730" s="17"/>
      <c r="B730" s="18"/>
      <c r="C730" s="18"/>
      <c r="D730" s="18"/>
      <c r="E730" s="18"/>
      <c r="F730" s="45"/>
      <c r="G730" s="45"/>
      <c r="H730" s="45"/>
      <c r="I730" s="45"/>
    </row>
    <row r="731" spans="1:9" ht="15.75">
      <c r="A731" s="17"/>
      <c r="B731" s="18"/>
      <c r="C731" s="18"/>
      <c r="D731" s="18"/>
      <c r="E731" s="18"/>
      <c r="F731" s="45"/>
      <c r="G731" s="45"/>
      <c r="H731" s="45"/>
      <c r="I731" s="45"/>
    </row>
    <row r="732" spans="1:9" ht="15.75">
      <c r="A732" s="17"/>
      <c r="B732" s="18"/>
      <c r="C732" s="18"/>
      <c r="D732" s="18"/>
      <c r="E732" s="18"/>
      <c r="F732" s="45"/>
      <c r="G732" s="45"/>
      <c r="H732" s="45"/>
      <c r="I732" s="45"/>
    </row>
    <row r="733" spans="1:9" ht="15.75">
      <c r="A733" s="17"/>
      <c r="B733" s="18"/>
      <c r="C733" s="18"/>
      <c r="D733" s="18"/>
      <c r="E733" s="18"/>
      <c r="F733" s="45"/>
      <c r="G733" s="45"/>
      <c r="H733" s="45"/>
      <c r="I733" s="45"/>
    </row>
    <row r="734" spans="1:9" ht="15.75">
      <c r="A734" s="17"/>
      <c r="B734" s="18"/>
      <c r="C734" s="18"/>
      <c r="D734" s="18"/>
      <c r="E734" s="18"/>
      <c r="F734" s="45"/>
      <c r="G734" s="45"/>
      <c r="H734" s="45"/>
      <c r="I734" s="45"/>
    </row>
    <row r="735" spans="1:9" ht="15.75">
      <c r="A735" s="17"/>
      <c r="B735" s="18"/>
      <c r="C735" s="18"/>
      <c r="D735" s="18"/>
      <c r="E735" s="18"/>
      <c r="F735" s="45"/>
      <c r="G735" s="45"/>
      <c r="H735" s="45"/>
      <c r="I735" s="45"/>
    </row>
    <row r="736" spans="1:9" ht="15.75">
      <c r="A736" s="17"/>
      <c r="B736" s="18"/>
      <c r="C736" s="18"/>
      <c r="D736" s="18"/>
      <c r="E736" s="18"/>
      <c r="F736" s="45"/>
      <c r="G736" s="45"/>
      <c r="H736" s="45"/>
      <c r="I736" s="45"/>
    </row>
    <row r="737" spans="1:9" ht="15.75">
      <c r="A737" s="17"/>
      <c r="B737" s="18"/>
      <c r="C737" s="18"/>
      <c r="D737" s="18"/>
      <c r="E737" s="18"/>
      <c r="F737" s="45"/>
      <c r="G737" s="45"/>
      <c r="H737" s="45"/>
      <c r="I737" s="45"/>
    </row>
    <row r="738" spans="1:9" ht="15.75">
      <c r="A738" s="17"/>
      <c r="B738" s="18"/>
      <c r="C738" s="18"/>
      <c r="D738" s="18"/>
      <c r="E738" s="18"/>
      <c r="F738" s="45"/>
      <c r="G738" s="45"/>
      <c r="H738" s="45"/>
      <c r="I738" s="45"/>
    </row>
    <row r="739" spans="1:9" ht="15.75">
      <c r="A739" s="17"/>
      <c r="B739" s="18"/>
      <c r="C739" s="18"/>
      <c r="D739" s="18"/>
      <c r="E739" s="18"/>
      <c r="F739" s="45"/>
      <c r="G739" s="45"/>
      <c r="H739" s="45"/>
      <c r="I739" s="45"/>
    </row>
    <row r="740" spans="1:9" ht="15.75">
      <c r="A740" s="17"/>
      <c r="B740" s="18"/>
      <c r="C740" s="18"/>
      <c r="D740" s="18"/>
      <c r="E740" s="18"/>
      <c r="F740" s="45"/>
      <c r="G740" s="45"/>
      <c r="H740" s="45"/>
      <c r="I740" s="45"/>
    </row>
    <row r="741" spans="1:9" ht="15.75">
      <c r="A741" s="17"/>
      <c r="B741" s="18"/>
      <c r="C741" s="18"/>
      <c r="D741" s="18"/>
      <c r="E741" s="18"/>
      <c r="F741" s="45"/>
      <c r="G741" s="45"/>
      <c r="H741" s="45"/>
      <c r="I741" s="45"/>
    </row>
    <row r="742" spans="1:9" ht="15.75">
      <c r="A742" s="17"/>
      <c r="B742" s="18"/>
      <c r="C742" s="18"/>
      <c r="D742" s="18"/>
      <c r="E742" s="18"/>
      <c r="F742" s="45"/>
      <c r="G742" s="45"/>
      <c r="H742" s="45"/>
      <c r="I742" s="45"/>
    </row>
    <row r="743" spans="1:9" ht="15.75">
      <c r="A743" s="17"/>
      <c r="B743" s="18"/>
      <c r="C743" s="18"/>
      <c r="D743" s="18"/>
      <c r="E743" s="18"/>
      <c r="F743" s="45"/>
      <c r="G743" s="45"/>
      <c r="H743" s="45"/>
      <c r="I743" s="45"/>
    </row>
    <row r="744" spans="1:9" ht="15.75">
      <c r="A744" s="17"/>
      <c r="B744" s="18"/>
      <c r="C744" s="18"/>
      <c r="D744" s="18"/>
      <c r="E744" s="18"/>
      <c r="F744" s="45"/>
      <c r="G744" s="45"/>
      <c r="H744" s="45"/>
      <c r="I744" s="45"/>
    </row>
    <row r="745" spans="1:9" ht="15.75">
      <c r="A745" s="17"/>
      <c r="B745" s="18"/>
      <c r="C745" s="18"/>
      <c r="D745" s="18"/>
      <c r="E745" s="18"/>
      <c r="F745" s="45"/>
      <c r="G745" s="45"/>
      <c r="H745" s="45"/>
      <c r="I745" s="45"/>
    </row>
    <row r="746" spans="1:9" ht="15.75">
      <c r="A746" s="17"/>
      <c r="B746" s="18"/>
      <c r="C746" s="18"/>
      <c r="D746" s="18"/>
      <c r="E746" s="18"/>
      <c r="F746" s="45"/>
      <c r="G746" s="45"/>
      <c r="H746" s="45"/>
      <c r="I746" s="45"/>
    </row>
    <row r="747" spans="1:9" ht="15.75">
      <c r="A747" s="17"/>
      <c r="B747" s="18"/>
      <c r="C747" s="18"/>
      <c r="D747" s="18"/>
      <c r="E747" s="18"/>
      <c r="F747" s="45"/>
      <c r="G747" s="45"/>
      <c r="H747" s="45"/>
      <c r="I747" s="45"/>
    </row>
    <row r="748" spans="1:9" ht="15.75">
      <c r="A748" s="17"/>
      <c r="B748" s="18"/>
      <c r="C748" s="18"/>
      <c r="D748" s="18"/>
      <c r="E748" s="18"/>
      <c r="F748" s="45"/>
      <c r="G748" s="45"/>
      <c r="H748" s="45"/>
      <c r="I748" s="45"/>
    </row>
    <row r="749" spans="1:9" ht="15.75">
      <c r="A749" s="17"/>
      <c r="B749" s="18"/>
      <c r="C749" s="18"/>
      <c r="D749" s="18"/>
      <c r="E749" s="18"/>
      <c r="F749" s="45"/>
      <c r="G749" s="45"/>
      <c r="H749" s="45"/>
      <c r="I749" s="45"/>
    </row>
    <row r="750" spans="1:9" ht="15.75">
      <c r="A750" s="17"/>
      <c r="B750" s="18"/>
      <c r="C750" s="18"/>
      <c r="D750" s="18"/>
      <c r="E750" s="18"/>
      <c r="F750" s="45"/>
      <c r="G750" s="45"/>
      <c r="H750" s="45"/>
      <c r="I750" s="45"/>
    </row>
    <row r="751" spans="1:9" ht="15.75">
      <c r="A751" s="17"/>
      <c r="B751" s="18"/>
      <c r="C751" s="18"/>
      <c r="D751" s="18"/>
      <c r="E751" s="18"/>
      <c r="F751" s="45"/>
      <c r="G751" s="45"/>
      <c r="H751" s="45"/>
      <c r="I751" s="45"/>
    </row>
    <row r="752" spans="1:9" ht="15.75">
      <c r="A752" s="17"/>
      <c r="B752" s="18"/>
      <c r="C752" s="18"/>
      <c r="D752" s="18"/>
      <c r="E752" s="18"/>
      <c r="F752" s="45"/>
      <c r="G752" s="45"/>
      <c r="H752" s="45"/>
      <c r="I752" s="45"/>
    </row>
    <row r="753" spans="1:9" ht="15.75">
      <c r="A753" s="17"/>
      <c r="B753" s="18"/>
      <c r="C753" s="18"/>
      <c r="D753" s="18"/>
      <c r="E753" s="18"/>
      <c r="F753" s="45"/>
      <c r="G753" s="45"/>
      <c r="H753" s="45"/>
      <c r="I753" s="45"/>
    </row>
    <row r="754" spans="1:9" ht="15.75">
      <c r="A754" s="17"/>
      <c r="B754" s="18"/>
      <c r="C754" s="18"/>
      <c r="D754" s="18"/>
      <c r="E754" s="18"/>
      <c r="F754" s="45"/>
      <c r="G754" s="45"/>
      <c r="H754" s="45"/>
      <c r="I754" s="45"/>
    </row>
    <row r="755" spans="1:9" ht="15.75">
      <c r="A755" s="17"/>
      <c r="B755" s="18"/>
      <c r="C755" s="18"/>
      <c r="D755" s="18"/>
      <c r="E755" s="18"/>
      <c r="F755" s="45"/>
      <c r="G755" s="45"/>
      <c r="H755" s="45"/>
      <c r="I755" s="45"/>
    </row>
    <row r="756" spans="1:9" ht="15.75">
      <c r="A756" s="17"/>
      <c r="B756" s="18"/>
      <c r="C756" s="18"/>
      <c r="D756" s="18"/>
      <c r="E756" s="18"/>
      <c r="F756" s="45"/>
      <c r="G756" s="45"/>
      <c r="H756" s="45"/>
      <c r="I756" s="45"/>
    </row>
    <row r="757" spans="1:9" ht="15.75">
      <c r="A757" s="17"/>
      <c r="B757" s="18"/>
      <c r="C757" s="18"/>
      <c r="D757" s="18"/>
      <c r="E757" s="18"/>
      <c r="F757" s="45"/>
      <c r="G757" s="45"/>
      <c r="H757" s="45"/>
      <c r="I757" s="45"/>
    </row>
    <row r="758" spans="1:9" ht="15.75">
      <c r="A758" s="17"/>
      <c r="B758" s="18"/>
      <c r="C758" s="18"/>
      <c r="D758" s="18"/>
      <c r="E758" s="18"/>
      <c r="F758" s="45"/>
      <c r="G758" s="45"/>
      <c r="H758" s="45"/>
      <c r="I758" s="45"/>
    </row>
    <row r="759" spans="1:9" ht="15.75">
      <c r="A759" s="17"/>
      <c r="B759" s="18"/>
      <c r="C759" s="18"/>
      <c r="D759" s="18"/>
      <c r="E759" s="18"/>
      <c r="F759" s="45"/>
      <c r="G759" s="45"/>
      <c r="H759" s="45"/>
      <c r="I759" s="45"/>
    </row>
    <row r="760" spans="1:9" ht="15.75">
      <c r="A760" s="17"/>
      <c r="B760" s="18"/>
      <c r="C760" s="18"/>
      <c r="D760" s="18"/>
      <c r="E760" s="18"/>
      <c r="F760" s="45"/>
      <c r="G760" s="45"/>
      <c r="H760" s="45"/>
      <c r="I760" s="45"/>
    </row>
    <row r="761" spans="1:9" ht="15.75">
      <c r="A761" s="17"/>
      <c r="B761" s="18"/>
      <c r="C761" s="18"/>
      <c r="D761" s="18"/>
      <c r="E761" s="18"/>
      <c r="F761" s="45"/>
      <c r="G761" s="45"/>
      <c r="H761" s="45"/>
      <c r="I761" s="45"/>
    </row>
    <row r="762" spans="1:9" ht="15.75">
      <c r="A762" s="17"/>
      <c r="B762" s="18"/>
      <c r="C762" s="18"/>
      <c r="D762" s="18"/>
      <c r="E762" s="18"/>
      <c r="F762" s="45"/>
      <c r="G762" s="45"/>
      <c r="H762" s="45"/>
      <c r="I762" s="45"/>
    </row>
    <row r="763" spans="1:9" ht="15.75">
      <c r="A763" s="17"/>
      <c r="B763" s="18"/>
      <c r="C763" s="18"/>
      <c r="D763" s="18"/>
      <c r="E763" s="18"/>
      <c r="F763" s="45"/>
      <c r="G763" s="45"/>
      <c r="H763" s="45"/>
      <c r="I763" s="45"/>
    </row>
    <row r="764" spans="1:9" ht="15.75">
      <c r="A764" s="17"/>
      <c r="B764" s="18"/>
      <c r="C764" s="18"/>
      <c r="D764" s="18"/>
      <c r="E764" s="18"/>
      <c r="F764" s="45"/>
      <c r="G764" s="45"/>
      <c r="H764" s="45"/>
      <c r="I764" s="45"/>
    </row>
    <row r="765" spans="1:9" ht="15.75">
      <c r="A765" s="17"/>
      <c r="B765" s="18"/>
      <c r="C765" s="18"/>
      <c r="D765" s="18"/>
      <c r="E765" s="18"/>
      <c r="F765" s="45"/>
      <c r="G765" s="45"/>
      <c r="H765" s="45"/>
      <c r="I765" s="45"/>
    </row>
    <row r="766" spans="1:9" ht="15.75">
      <c r="A766" s="17"/>
      <c r="B766" s="18"/>
      <c r="C766" s="18"/>
      <c r="D766" s="18"/>
      <c r="E766" s="18"/>
      <c r="F766" s="45"/>
      <c r="G766" s="45"/>
      <c r="H766" s="45"/>
      <c r="I766" s="45"/>
    </row>
    <row r="767" spans="1:9" ht="15.75">
      <c r="A767" s="17"/>
      <c r="B767" s="18"/>
      <c r="C767" s="18"/>
      <c r="D767" s="18"/>
      <c r="E767" s="18"/>
      <c r="F767" s="45"/>
      <c r="G767" s="45"/>
      <c r="H767" s="45"/>
      <c r="I767" s="45"/>
    </row>
    <row r="768" spans="1:9" ht="15.75">
      <c r="A768" s="17"/>
      <c r="B768" s="18"/>
      <c r="C768" s="18"/>
      <c r="D768" s="18"/>
      <c r="E768" s="18"/>
      <c r="F768" s="45"/>
      <c r="G768" s="45"/>
      <c r="H768" s="45"/>
      <c r="I768" s="45"/>
    </row>
    <row r="769" spans="1:9" ht="15.75">
      <c r="A769" s="17"/>
      <c r="B769" s="18"/>
      <c r="C769" s="18"/>
      <c r="D769" s="18"/>
      <c r="E769" s="18"/>
      <c r="F769" s="45"/>
      <c r="G769" s="45"/>
      <c r="H769" s="45"/>
      <c r="I769" s="45"/>
    </row>
    <row r="770" spans="1:9" ht="15.75">
      <c r="A770" s="17"/>
      <c r="B770" s="18"/>
      <c r="C770" s="18"/>
      <c r="D770" s="18"/>
      <c r="E770" s="18"/>
      <c r="F770" s="45"/>
      <c r="G770" s="45"/>
      <c r="H770" s="45"/>
      <c r="I770" s="45"/>
    </row>
    <row r="771" spans="1:9" ht="15.75">
      <c r="A771" s="17"/>
      <c r="B771" s="18"/>
      <c r="C771" s="18"/>
      <c r="D771" s="18"/>
      <c r="E771" s="18"/>
      <c r="F771" s="45"/>
      <c r="G771" s="45"/>
      <c r="H771" s="45"/>
      <c r="I771" s="45"/>
    </row>
    <row r="772" spans="1:9" ht="15.75">
      <c r="A772" s="17"/>
      <c r="B772" s="18"/>
      <c r="C772" s="18"/>
      <c r="D772" s="18"/>
      <c r="E772" s="18"/>
      <c r="F772" s="45"/>
      <c r="G772" s="45"/>
      <c r="H772" s="45"/>
      <c r="I772" s="45"/>
    </row>
    <row r="773" spans="1:9" ht="15.75">
      <c r="A773" s="17"/>
      <c r="B773" s="18"/>
      <c r="C773" s="18"/>
      <c r="D773" s="18"/>
      <c r="E773" s="18"/>
      <c r="F773" s="45"/>
      <c r="G773" s="45"/>
      <c r="H773" s="45"/>
      <c r="I773" s="45"/>
    </row>
    <row r="774" spans="1:9" ht="15.75">
      <c r="A774" s="17"/>
      <c r="B774" s="18"/>
      <c r="C774" s="18"/>
      <c r="D774" s="18"/>
      <c r="E774" s="18"/>
      <c r="F774" s="45"/>
      <c r="G774" s="45"/>
      <c r="H774" s="45"/>
      <c r="I774" s="45"/>
    </row>
    <row r="775" spans="1:9" ht="15.75">
      <c r="A775" s="17"/>
      <c r="B775" s="18"/>
      <c r="C775" s="18"/>
      <c r="D775" s="18"/>
      <c r="E775" s="18"/>
      <c r="F775" s="45"/>
      <c r="G775" s="45"/>
      <c r="H775" s="45"/>
      <c r="I775" s="45"/>
    </row>
    <row r="776" spans="1:9" ht="15.75">
      <c r="A776" s="17"/>
      <c r="B776" s="18"/>
      <c r="C776" s="18"/>
      <c r="D776" s="18"/>
      <c r="E776" s="18"/>
      <c r="F776" s="45"/>
      <c r="G776" s="45"/>
      <c r="H776" s="45"/>
      <c r="I776" s="45"/>
    </row>
    <row r="777" spans="1:9" ht="15.75">
      <c r="A777" s="17"/>
      <c r="B777" s="18"/>
      <c r="C777" s="18"/>
      <c r="D777" s="18"/>
      <c r="E777" s="18"/>
      <c r="F777" s="45"/>
      <c r="G777" s="45"/>
      <c r="H777" s="45"/>
      <c r="I777" s="45"/>
    </row>
    <row r="778" spans="1:9" ht="15.75">
      <c r="A778" s="17"/>
      <c r="B778" s="18"/>
      <c r="C778" s="18"/>
      <c r="D778" s="18"/>
      <c r="E778" s="18"/>
      <c r="F778" s="45"/>
      <c r="G778" s="45"/>
      <c r="H778" s="45"/>
      <c r="I778" s="45"/>
    </row>
    <row r="779" spans="1:9" ht="15.75">
      <c r="A779" s="17"/>
      <c r="B779" s="18"/>
      <c r="C779" s="18"/>
      <c r="D779" s="18"/>
      <c r="E779" s="18"/>
      <c r="F779" s="45"/>
      <c r="G779" s="45"/>
      <c r="H779" s="45"/>
      <c r="I779" s="45"/>
    </row>
    <row r="780" spans="1:9" ht="15.75">
      <c r="A780" s="17"/>
      <c r="B780" s="18"/>
      <c r="C780" s="18"/>
      <c r="D780" s="18"/>
      <c r="E780" s="18"/>
      <c r="F780" s="45"/>
      <c r="G780" s="45"/>
      <c r="H780" s="45"/>
      <c r="I780" s="45"/>
    </row>
    <row r="781" spans="1:9" ht="15.75">
      <c r="A781" s="17"/>
      <c r="B781" s="18"/>
      <c r="C781" s="18"/>
      <c r="D781" s="18"/>
      <c r="E781" s="18"/>
      <c r="F781" s="45"/>
      <c r="G781" s="45"/>
      <c r="H781" s="45"/>
      <c r="I781" s="45"/>
    </row>
    <row r="782" spans="1:9" ht="15.75">
      <c r="A782" s="17"/>
      <c r="B782" s="18"/>
      <c r="C782" s="18"/>
      <c r="D782" s="18"/>
      <c r="E782" s="18"/>
      <c r="F782" s="45"/>
      <c r="G782" s="45"/>
      <c r="H782" s="45"/>
      <c r="I782" s="45"/>
    </row>
    <row r="783" spans="1:9" ht="15.75">
      <c r="A783" s="17"/>
      <c r="B783" s="18"/>
      <c r="C783" s="18"/>
      <c r="D783" s="18"/>
      <c r="E783" s="18"/>
      <c r="F783" s="45"/>
      <c r="G783" s="45"/>
      <c r="H783" s="45"/>
      <c r="I783" s="45"/>
    </row>
    <row r="784" spans="1:9" ht="15.75">
      <c r="A784" s="17"/>
      <c r="B784" s="18"/>
      <c r="C784" s="18"/>
      <c r="D784" s="18"/>
      <c r="E784" s="18"/>
      <c r="F784" s="45"/>
      <c r="G784" s="45"/>
      <c r="H784" s="45"/>
      <c r="I784" s="45"/>
    </row>
    <row r="785" spans="1:9" ht="15.75">
      <c r="A785" s="17"/>
      <c r="B785" s="18"/>
      <c r="C785" s="18"/>
      <c r="D785" s="18"/>
      <c r="E785" s="18"/>
      <c r="F785" s="45"/>
      <c r="G785" s="45"/>
      <c r="H785" s="45"/>
      <c r="I785" s="45"/>
    </row>
    <row r="786" spans="1:9" ht="15.75">
      <c r="A786" s="17"/>
      <c r="B786" s="18"/>
      <c r="C786" s="18"/>
      <c r="D786" s="18"/>
      <c r="E786" s="18"/>
      <c r="F786" s="45"/>
      <c r="G786" s="45"/>
      <c r="H786" s="45"/>
      <c r="I786" s="45"/>
    </row>
    <row r="787" spans="1:9" ht="15.75">
      <c r="A787" s="17"/>
      <c r="B787" s="18"/>
      <c r="C787" s="18"/>
      <c r="D787" s="18"/>
      <c r="E787" s="18"/>
      <c r="F787" s="45"/>
      <c r="G787" s="45"/>
      <c r="H787" s="45"/>
      <c r="I787" s="45"/>
    </row>
    <row r="788" spans="1:9" ht="15.75">
      <c r="A788" s="17"/>
      <c r="B788" s="18"/>
      <c r="C788" s="18"/>
      <c r="D788" s="18"/>
      <c r="E788" s="18"/>
      <c r="F788" s="45"/>
      <c r="G788" s="45"/>
      <c r="H788" s="45"/>
      <c r="I788" s="45"/>
    </row>
    <row r="789" spans="1:9" ht="15.75">
      <c r="A789" s="17"/>
      <c r="B789" s="18"/>
      <c r="C789" s="18"/>
      <c r="D789" s="18"/>
      <c r="E789" s="18"/>
      <c r="F789" s="45"/>
      <c r="G789" s="45"/>
      <c r="H789" s="45"/>
      <c r="I789" s="45"/>
    </row>
    <row r="790" spans="1:9" ht="15.75">
      <c r="A790" s="17"/>
      <c r="B790" s="18"/>
      <c r="C790" s="18"/>
      <c r="D790" s="18"/>
      <c r="E790" s="18"/>
      <c r="F790" s="45"/>
      <c r="G790" s="45"/>
      <c r="H790" s="45"/>
      <c r="I790" s="45"/>
    </row>
    <row r="791" spans="1:9" ht="15.75">
      <c r="A791" s="17"/>
      <c r="B791" s="18"/>
      <c r="C791" s="18"/>
      <c r="D791" s="18"/>
      <c r="E791" s="18"/>
      <c r="F791" s="45"/>
      <c r="G791" s="45"/>
      <c r="H791" s="45"/>
      <c r="I791" s="45"/>
    </row>
    <row r="792" spans="1:9" ht="15.75">
      <c r="A792" s="17"/>
      <c r="B792" s="18"/>
      <c r="C792" s="18"/>
      <c r="D792" s="18"/>
      <c r="E792" s="18"/>
      <c r="F792" s="45"/>
      <c r="G792" s="45"/>
      <c r="H792" s="45"/>
      <c r="I792" s="45"/>
    </row>
    <row r="793" spans="1:9" ht="15.75">
      <c r="A793" s="17"/>
      <c r="B793" s="18"/>
      <c r="C793" s="18"/>
      <c r="D793" s="18"/>
      <c r="E793" s="18"/>
      <c r="F793" s="45"/>
      <c r="G793" s="45"/>
      <c r="H793" s="45"/>
      <c r="I793" s="45"/>
    </row>
    <row r="794" spans="1:9" ht="15.75">
      <c r="A794" s="17"/>
      <c r="B794" s="18"/>
      <c r="C794" s="18"/>
      <c r="D794" s="18"/>
      <c r="E794" s="18"/>
      <c r="F794" s="45"/>
      <c r="G794" s="45"/>
      <c r="H794" s="45"/>
      <c r="I794" s="45"/>
    </row>
    <row r="795" spans="1:9" ht="15.75">
      <c r="A795" s="17"/>
      <c r="B795" s="18"/>
      <c r="C795" s="18"/>
      <c r="D795" s="18"/>
      <c r="E795" s="18"/>
      <c r="F795" s="45"/>
      <c r="G795" s="45"/>
      <c r="H795" s="45"/>
      <c r="I795" s="45"/>
    </row>
    <row r="796" spans="1:9" ht="15.75">
      <c r="A796" s="17"/>
      <c r="B796" s="18"/>
      <c r="C796" s="18"/>
      <c r="D796" s="18"/>
      <c r="E796" s="18"/>
      <c r="F796" s="45"/>
      <c r="G796" s="45"/>
      <c r="H796" s="45"/>
      <c r="I796" s="45"/>
    </row>
    <row r="797" spans="1:9" ht="15.75">
      <c r="A797" s="17"/>
      <c r="B797" s="18"/>
      <c r="C797" s="18"/>
      <c r="D797" s="18"/>
      <c r="E797" s="18"/>
      <c r="F797" s="45"/>
      <c r="G797" s="45"/>
      <c r="H797" s="45"/>
      <c r="I797" s="45"/>
    </row>
    <row r="798" spans="1:9" ht="15.75">
      <c r="A798" s="17"/>
      <c r="B798" s="18"/>
      <c r="C798" s="18"/>
      <c r="D798" s="18"/>
      <c r="E798" s="18"/>
      <c r="F798" s="45"/>
      <c r="G798" s="45"/>
      <c r="H798" s="45"/>
      <c r="I798" s="45"/>
    </row>
    <row r="799" spans="1:9" ht="15.75">
      <c r="A799" s="17"/>
      <c r="B799" s="18"/>
      <c r="C799" s="18"/>
      <c r="D799" s="18"/>
      <c r="E799" s="18"/>
      <c r="F799" s="45"/>
      <c r="G799" s="45"/>
      <c r="H799" s="45"/>
      <c r="I799" s="45"/>
    </row>
    <row r="800" spans="1:9" ht="15.75">
      <c r="A800" s="17"/>
      <c r="B800" s="18"/>
      <c r="C800" s="18"/>
      <c r="D800" s="18"/>
      <c r="E800" s="18"/>
      <c r="F800" s="45"/>
      <c r="G800" s="45"/>
      <c r="H800" s="45"/>
      <c r="I800" s="45"/>
    </row>
    <row r="801" spans="1:9" ht="15.75">
      <c r="A801" s="17"/>
      <c r="B801" s="18"/>
      <c r="C801" s="18"/>
      <c r="D801" s="18"/>
      <c r="E801" s="18"/>
      <c r="F801" s="45"/>
      <c r="G801" s="45"/>
      <c r="H801" s="45"/>
      <c r="I801" s="45"/>
    </row>
    <row r="802" spans="1:9" ht="15.75">
      <c r="A802" s="17"/>
      <c r="B802" s="18"/>
      <c r="C802" s="18"/>
      <c r="D802" s="18"/>
      <c r="E802" s="18"/>
      <c r="F802" s="45"/>
      <c r="G802" s="45"/>
      <c r="H802" s="45"/>
      <c r="I802" s="45"/>
    </row>
    <row r="803" spans="1:9" ht="15.75">
      <c r="A803" s="17"/>
      <c r="B803" s="18"/>
      <c r="C803" s="18"/>
      <c r="D803" s="18"/>
      <c r="E803" s="18"/>
      <c r="F803" s="45"/>
      <c r="G803" s="45"/>
      <c r="H803" s="45"/>
      <c r="I803" s="45"/>
    </row>
    <row r="804" spans="1:9" ht="15.75">
      <c r="A804" s="17"/>
      <c r="B804" s="18"/>
      <c r="C804" s="18"/>
      <c r="D804" s="18"/>
      <c r="E804" s="18"/>
      <c r="F804" s="45"/>
      <c r="G804" s="45"/>
      <c r="H804" s="45"/>
      <c r="I804" s="45"/>
    </row>
    <row r="805" spans="1:9" ht="15.75">
      <c r="A805" s="17"/>
      <c r="B805" s="18"/>
      <c r="C805" s="18"/>
      <c r="D805" s="18"/>
      <c r="E805" s="18"/>
      <c r="F805" s="45"/>
      <c r="G805" s="45"/>
      <c r="H805" s="45"/>
      <c r="I805" s="45"/>
    </row>
    <row r="806" spans="1:9" ht="15.75">
      <c r="A806" s="17"/>
      <c r="B806" s="18"/>
      <c r="C806" s="18"/>
      <c r="D806" s="18"/>
      <c r="E806" s="18"/>
      <c r="F806" s="45"/>
      <c r="G806" s="45"/>
      <c r="H806" s="45"/>
      <c r="I806" s="45"/>
    </row>
    <row r="807" spans="1:9" ht="15.75">
      <c r="A807" s="17"/>
      <c r="B807" s="18"/>
      <c r="C807" s="18"/>
      <c r="D807" s="18"/>
      <c r="E807" s="18"/>
      <c r="F807" s="45"/>
      <c r="G807" s="45"/>
      <c r="H807" s="45"/>
      <c r="I807" s="45"/>
    </row>
    <row r="808" spans="1:9" ht="15.75">
      <c r="A808" s="17"/>
      <c r="B808" s="18"/>
      <c r="C808" s="18"/>
      <c r="D808" s="18"/>
      <c r="E808" s="18"/>
      <c r="F808" s="45"/>
      <c r="G808" s="45"/>
      <c r="H808" s="45"/>
      <c r="I808" s="45"/>
    </row>
    <row r="809" spans="1:9" ht="15.75">
      <c r="A809" s="17"/>
      <c r="B809" s="18"/>
      <c r="C809" s="18"/>
      <c r="D809" s="18"/>
      <c r="E809" s="18"/>
      <c r="F809" s="45"/>
      <c r="G809" s="45"/>
      <c r="H809" s="45"/>
      <c r="I809" s="45"/>
    </row>
    <row r="810" spans="1:9" ht="15.75">
      <c r="A810" s="17"/>
      <c r="B810" s="18"/>
      <c r="C810" s="18"/>
      <c r="D810" s="18"/>
      <c r="E810" s="18"/>
      <c r="F810" s="45"/>
      <c r="G810" s="45"/>
      <c r="H810" s="45"/>
      <c r="I810" s="45"/>
    </row>
    <row r="811" spans="1:9" ht="15.75">
      <c r="A811" s="17"/>
      <c r="B811" s="18"/>
      <c r="C811" s="18"/>
      <c r="D811" s="18"/>
      <c r="E811" s="18"/>
      <c r="F811" s="45"/>
      <c r="G811" s="45"/>
      <c r="H811" s="45"/>
      <c r="I811" s="45"/>
    </row>
    <row r="812" spans="1:9" ht="15.75">
      <c r="A812" s="17"/>
      <c r="B812" s="18"/>
      <c r="C812" s="18"/>
      <c r="D812" s="18"/>
      <c r="E812" s="18"/>
      <c r="F812" s="45"/>
      <c r="G812" s="45"/>
      <c r="H812" s="45"/>
      <c r="I812" s="45"/>
    </row>
    <row r="813" spans="1:9" ht="15.75">
      <c r="A813" s="17"/>
      <c r="B813" s="18"/>
      <c r="C813" s="18"/>
      <c r="D813" s="18"/>
      <c r="E813" s="18"/>
      <c r="F813" s="45"/>
      <c r="G813" s="45"/>
      <c r="H813" s="45"/>
      <c r="I813" s="45"/>
    </row>
    <row r="814" spans="1:9" ht="15.75">
      <c r="A814" s="17"/>
      <c r="B814" s="18"/>
      <c r="C814" s="18"/>
      <c r="D814" s="18"/>
      <c r="E814" s="18"/>
      <c r="F814" s="45"/>
      <c r="G814" s="45"/>
      <c r="H814" s="45"/>
      <c r="I814" s="45"/>
    </row>
    <row r="815" spans="1:9" ht="15.75">
      <c r="A815" s="17"/>
      <c r="B815" s="18"/>
      <c r="C815" s="18"/>
      <c r="D815" s="18"/>
      <c r="E815" s="18"/>
      <c r="F815" s="45"/>
      <c r="G815" s="45"/>
      <c r="H815" s="45"/>
      <c r="I815" s="45"/>
    </row>
    <row r="816" spans="1:9" ht="15.75">
      <c r="A816" s="17"/>
      <c r="B816" s="18"/>
      <c r="C816" s="18"/>
      <c r="D816" s="18"/>
      <c r="E816" s="18"/>
      <c r="F816" s="45"/>
      <c r="G816" s="45"/>
      <c r="H816" s="45"/>
      <c r="I816" s="45"/>
    </row>
    <row r="817" spans="1:9" ht="15.75">
      <c r="A817" s="17"/>
      <c r="B817" s="18"/>
      <c r="C817" s="18"/>
      <c r="D817" s="18"/>
      <c r="E817" s="18"/>
      <c r="F817" s="45"/>
      <c r="G817" s="45"/>
      <c r="H817" s="45"/>
      <c r="I817" s="45"/>
    </row>
    <row r="818" spans="1:9" ht="15.75">
      <c r="A818" s="17"/>
      <c r="B818" s="18"/>
      <c r="C818" s="18"/>
      <c r="D818" s="18"/>
      <c r="E818" s="18"/>
      <c r="F818" s="45"/>
      <c r="G818" s="45"/>
      <c r="H818" s="45"/>
      <c r="I818" s="45"/>
    </row>
    <row r="819" spans="1:9" ht="15.75">
      <c r="A819" s="17"/>
      <c r="B819" s="18"/>
      <c r="C819" s="18"/>
      <c r="D819" s="18"/>
      <c r="E819" s="18"/>
      <c r="F819" s="45"/>
      <c r="G819" s="45"/>
      <c r="H819" s="45"/>
      <c r="I819" s="45"/>
    </row>
    <row r="820" spans="1:9" ht="15.75">
      <c r="A820" s="17"/>
      <c r="B820" s="18"/>
      <c r="C820" s="18"/>
      <c r="D820" s="18"/>
      <c r="E820" s="18"/>
      <c r="F820" s="45"/>
      <c r="G820" s="45"/>
      <c r="H820" s="45"/>
      <c r="I820" s="45"/>
    </row>
    <row r="821" spans="1:9" ht="15.75">
      <c r="A821" s="17"/>
      <c r="B821" s="18"/>
      <c r="C821" s="18"/>
      <c r="D821" s="18"/>
      <c r="E821" s="18"/>
      <c r="F821" s="45"/>
      <c r="G821" s="45"/>
      <c r="H821" s="45"/>
      <c r="I821" s="45"/>
    </row>
    <row r="822" spans="1:9" ht="15.75">
      <c r="A822" s="17"/>
      <c r="B822" s="18"/>
      <c r="C822" s="18"/>
      <c r="D822" s="18"/>
      <c r="E822" s="18"/>
      <c r="F822" s="45"/>
      <c r="G822" s="45"/>
      <c r="H822" s="45"/>
      <c r="I822" s="45"/>
    </row>
    <row r="823" spans="1:9" ht="15.75">
      <c r="A823" s="17"/>
      <c r="B823" s="18"/>
      <c r="C823" s="18"/>
      <c r="D823" s="18"/>
      <c r="E823" s="18"/>
      <c r="F823" s="45"/>
      <c r="G823" s="45"/>
      <c r="H823" s="45"/>
      <c r="I823" s="45"/>
    </row>
    <row r="824" spans="1:9" ht="15.75">
      <c r="A824" s="17"/>
      <c r="B824" s="18"/>
      <c r="C824" s="18"/>
      <c r="D824" s="18"/>
      <c r="E824" s="18"/>
      <c r="F824" s="45"/>
      <c r="G824" s="45"/>
      <c r="H824" s="45"/>
      <c r="I824" s="45"/>
    </row>
    <row r="825" spans="1:9" ht="15.75">
      <c r="A825" s="17"/>
      <c r="B825" s="18"/>
      <c r="C825" s="18"/>
      <c r="D825" s="18"/>
      <c r="E825" s="18"/>
      <c r="F825" s="45"/>
      <c r="G825" s="45"/>
      <c r="H825" s="45"/>
      <c r="I825" s="45"/>
    </row>
    <row r="826" spans="1:9" ht="15.75">
      <c r="A826" s="17"/>
      <c r="B826" s="18"/>
      <c r="C826" s="18"/>
      <c r="D826" s="18"/>
      <c r="E826" s="18"/>
      <c r="F826" s="45"/>
      <c r="G826" s="45"/>
      <c r="H826" s="45"/>
      <c r="I826" s="45"/>
    </row>
    <row r="827" spans="1:9" ht="15.75">
      <c r="A827" s="17"/>
      <c r="B827" s="18"/>
      <c r="C827" s="18"/>
      <c r="D827" s="18"/>
      <c r="E827" s="18"/>
      <c r="F827" s="45"/>
      <c r="G827" s="45"/>
      <c r="H827" s="45"/>
      <c r="I827" s="45"/>
    </row>
    <row r="828" spans="1:9" ht="15.75">
      <c r="A828" s="17"/>
      <c r="B828" s="18"/>
      <c r="C828" s="18"/>
      <c r="D828" s="18"/>
      <c r="E828" s="18"/>
      <c r="F828" s="45"/>
      <c r="G828" s="45"/>
      <c r="H828" s="45"/>
      <c r="I828" s="45"/>
    </row>
    <row r="829" spans="1:9" ht="15.75">
      <c r="A829" s="17"/>
      <c r="B829" s="18"/>
      <c r="C829" s="18"/>
      <c r="D829" s="18"/>
      <c r="E829" s="18"/>
      <c r="F829" s="45"/>
      <c r="G829" s="45"/>
      <c r="H829" s="45"/>
      <c r="I829" s="45"/>
    </row>
    <row r="830" spans="1:9" ht="15.75">
      <c r="A830" s="17"/>
      <c r="B830" s="18"/>
      <c r="C830" s="18"/>
      <c r="D830" s="18"/>
      <c r="E830" s="18"/>
      <c r="F830" s="45"/>
      <c r="G830" s="45"/>
      <c r="H830" s="45"/>
      <c r="I830" s="45"/>
    </row>
    <row r="831" spans="1:9" ht="15.75">
      <c r="A831" s="17"/>
      <c r="B831" s="18"/>
      <c r="C831" s="18"/>
      <c r="D831" s="18"/>
      <c r="E831" s="18"/>
      <c r="F831" s="45"/>
      <c r="G831" s="45"/>
      <c r="H831" s="45"/>
      <c r="I831" s="45"/>
    </row>
    <row r="832" spans="1:9" ht="15.75">
      <c r="A832" s="17"/>
      <c r="B832" s="18"/>
      <c r="C832" s="18"/>
      <c r="D832" s="18"/>
      <c r="E832" s="18"/>
      <c r="F832" s="45"/>
      <c r="G832" s="45"/>
      <c r="H832" s="45"/>
      <c r="I832" s="45"/>
    </row>
    <row r="833" spans="1:9" ht="15.75">
      <c r="A833" s="17"/>
      <c r="B833" s="18"/>
      <c r="C833" s="18"/>
      <c r="D833" s="18"/>
      <c r="E833" s="18"/>
      <c r="F833" s="45"/>
      <c r="G833" s="45"/>
      <c r="H833" s="45"/>
      <c r="I833" s="45"/>
    </row>
    <row r="834" spans="1:9" ht="15.75">
      <c r="A834" s="17"/>
      <c r="B834" s="18"/>
      <c r="C834" s="18"/>
      <c r="D834" s="18"/>
      <c r="E834" s="18"/>
      <c r="F834" s="45"/>
      <c r="G834" s="45"/>
      <c r="H834" s="45"/>
      <c r="I834" s="45"/>
    </row>
    <row r="835" spans="1:9" ht="15.75">
      <c r="A835" s="17"/>
      <c r="B835" s="18"/>
      <c r="C835" s="18"/>
      <c r="D835" s="18"/>
      <c r="E835" s="18"/>
      <c r="F835" s="45"/>
      <c r="G835" s="45"/>
      <c r="H835" s="45"/>
      <c r="I835" s="45"/>
    </row>
    <row r="836" spans="1:9" ht="15.75">
      <c r="A836" s="17"/>
      <c r="B836" s="18"/>
      <c r="C836" s="18"/>
      <c r="D836" s="18"/>
      <c r="E836" s="18"/>
      <c r="F836" s="45"/>
      <c r="G836" s="45"/>
      <c r="H836" s="45"/>
      <c r="I836" s="45"/>
    </row>
    <row r="837" spans="2:5" ht="15.75">
      <c r="B837" s="19"/>
      <c r="C837" s="19"/>
      <c r="D837" s="19"/>
      <c r="E837" s="19"/>
    </row>
    <row r="838" spans="2:5" ht="15.75">
      <c r="B838" s="19"/>
      <c r="C838" s="19"/>
      <c r="D838" s="19"/>
      <c r="E838" s="19"/>
    </row>
    <row r="839" spans="2:5" ht="15.75">
      <c r="B839" s="19"/>
      <c r="C839" s="19"/>
      <c r="D839" s="19"/>
      <c r="E839" s="19"/>
    </row>
    <row r="840" spans="2:5" ht="15.75">
      <c r="B840" s="19"/>
      <c r="C840" s="19"/>
      <c r="D840" s="19"/>
      <c r="E840" s="19"/>
    </row>
    <row r="841" spans="2:5" ht="15.75">
      <c r="B841" s="19"/>
      <c r="C841" s="19"/>
      <c r="D841" s="19"/>
      <c r="E841" s="19"/>
    </row>
    <row r="842" spans="2:5" ht="15.75">
      <c r="B842" s="19"/>
      <c r="C842" s="19"/>
      <c r="D842" s="19"/>
      <c r="E842" s="19"/>
    </row>
    <row r="843" spans="2:5" ht="15.75">
      <c r="B843" s="19"/>
      <c r="C843" s="19"/>
      <c r="D843" s="19"/>
      <c r="E843" s="19"/>
    </row>
    <row r="844" spans="2:5" ht="15.75">
      <c r="B844" s="19"/>
      <c r="C844" s="19"/>
      <c r="D844" s="19"/>
      <c r="E844" s="19"/>
    </row>
    <row r="845" spans="2:5" ht="15.75">
      <c r="B845" s="19"/>
      <c r="C845" s="19"/>
      <c r="D845" s="19"/>
      <c r="E845" s="19"/>
    </row>
    <row r="846" spans="2:5" ht="15.75">
      <c r="B846" s="19"/>
      <c r="C846" s="19"/>
      <c r="D846" s="19"/>
      <c r="E846" s="19"/>
    </row>
    <row r="847" spans="2:5" ht="15.75">
      <c r="B847" s="19"/>
      <c r="C847" s="19"/>
      <c r="D847" s="19"/>
      <c r="E847" s="19"/>
    </row>
    <row r="848" spans="2:5" ht="15.75">
      <c r="B848" s="19"/>
      <c r="C848" s="19"/>
      <c r="D848" s="19"/>
      <c r="E848" s="19"/>
    </row>
    <row r="849" spans="2:5" ht="15.75">
      <c r="B849" s="19"/>
      <c r="C849" s="19"/>
      <c r="D849" s="19"/>
      <c r="E849" s="19"/>
    </row>
    <row r="850" spans="2:5" ht="15.75">
      <c r="B850" s="19"/>
      <c r="C850" s="19"/>
      <c r="D850" s="19"/>
      <c r="E850" s="19"/>
    </row>
    <row r="851" spans="2:5" ht="15.75">
      <c r="B851" s="19"/>
      <c r="C851" s="19"/>
      <c r="D851" s="19"/>
      <c r="E851" s="19"/>
    </row>
    <row r="852" spans="2:5" ht="15.75">
      <c r="B852" s="19"/>
      <c r="C852" s="19"/>
      <c r="D852" s="19"/>
      <c r="E852" s="19"/>
    </row>
    <row r="853" spans="2:5" ht="15.75">
      <c r="B853" s="19"/>
      <c r="C853" s="19"/>
      <c r="D853" s="19"/>
      <c r="E853" s="19"/>
    </row>
    <row r="854" spans="2:5" ht="15.75">
      <c r="B854" s="19"/>
      <c r="C854" s="19"/>
      <c r="D854" s="19"/>
      <c r="E854" s="19"/>
    </row>
    <row r="855" spans="2:5" ht="15.75">
      <c r="B855" s="19"/>
      <c r="C855" s="19"/>
      <c r="D855" s="19"/>
      <c r="E855" s="19"/>
    </row>
    <row r="856" spans="2:5" ht="15.75">
      <c r="B856" s="19"/>
      <c r="C856" s="19"/>
      <c r="D856" s="19"/>
      <c r="E856" s="19"/>
    </row>
    <row r="857" spans="2:5" ht="15.75">
      <c r="B857" s="19"/>
      <c r="C857" s="19"/>
      <c r="D857" s="19"/>
      <c r="E857" s="19"/>
    </row>
    <row r="858" spans="2:5" ht="15.75">
      <c r="B858" s="19"/>
      <c r="C858" s="19"/>
      <c r="D858" s="19"/>
      <c r="E858" s="19"/>
    </row>
    <row r="859" spans="2:5" ht="15.75">
      <c r="B859" s="19"/>
      <c r="C859" s="19"/>
      <c r="D859" s="19"/>
      <c r="E859" s="19"/>
    </row>
    <row r="860" spans="2:5" ht="15.75">
      <c r="B860" s="19"/>
      <c r="C860" s="19"/>
      <c r="D860" s="19"/>
      <c r="E860" s="19"/>
    </row>
    <row r="861" spans="2:5" ht="15.75">
      <c r="B861" s="19"/>
      <c r="C861" s="19"/>
      <c r="D861" s="19"/>
      <c r="E861" s="19"/>
    </row>
    <row r="862" spans="2:5" ht="15.75">
      <c r="B862" s="19"/>
      <c r="C862" s="19"/>
      <c r="D862" s="19"/>
      <c r="E862" s="19"/>
    </row>
    <row r="863" spans="2:5" ht="15.75">
      <c r="B863" s="19"/>
      <c r="C863" s="19"/>
      <c r="D863" s="19"/>
      <c r="E863" s="19"/>
    </row>
    <row r="864" spans="2:5" ht="15.75">
      <c r="B864" s="19"/>
      <c r="C864" s="19"/>
      <c r="D864" s="19"/>
      <c r="E864" s="19"/>
    </row>
    <row r="865" spans="2:5" ht="15.75">
      <c r="B865" s="19"/>
      <c r="C865" s="19"/>
      <c r="D865" s="19"/>
      <c r="E865" s="19"/>
    </row>
    <row r="866" spans="2:5" ht="15.75">
      <c r="B866" s="19"/>
      <c r="C866" s="19"/>
      <c r="D866" s="19"/>
      <c r="E866" s="19"/>
    </row>
    <row r="867" spans="2:5" ht="15.75">
      <c r="B867" s="19"/>
      <c r="C867" s="19"/>
      <c r="D867" s="19"/>
      <c r="E867" s="19"/>
    </row>
    <row r="868" spans="2:5" ht="15.75">
      <c r="B868" s="19"/>
      <c r="C868" s="19"/>
      <c r="D868" s="19"/>
      <c r="E868" s="19"/>
    </row>
    <row r="869" spans="2:5" ht="15.75">
      <c r="B869" s="19"/>
      <c r="C869" s="19"/>
      <c r="D869" s="19"/>
      <c r="E869" s="19"/>
    </row>
    <row r="870" spans="2:5" ht="15.75">
      <c r="B870" s="19"/>
      <c r="C870" s="19"/>
      <c r="D870" s="19"/>
      <c r="E870" s="19"/>
    </row>
    <row r="871" spans="2:5" ht="15.75">
      <c r="B871" s="19"/>
      <c r="C871" s="19"/>
      <c r="D871" s="19"/>
      <c r="E871" s="19"/>
    </row>
    <row r="872" spans="2:5" ht="15.75">
      <c r="B872" s="19"/>
      <c r="C872" s="19"/>
      <c r="D872" s="19"/>
      <c r="E872" s="19"/>
    </row>
    <row r="873" spans="2:5" ht="15.75">
      <c r="B873" s="19"/>
      <c r="C873" s="19"/>
      <c r="D873" s="19"/>
      <c r="E873" s="19"/>
    </row>
    <row r="874" spans="2:5" ht="15.75">
      <c r="B874" s="19"/>
      <c r="C874" s="19"/>
      <c r="D874" s="19"/>
      <c r="E874" s="19"/>
    </row>
    <row r="875" spans="2:5" ht="15.75">
      <c r="B875" s="19"/>
      <c r="C875" s="19"/>
      <c r="D875" s="19"/>
      <c r="E875" s="19"/>
    </row>
    <row r="876" spans="2:5" ht="15.75">
      <c r="B876" s="19"/>
      <c r="C876" s="19"/>
      <c r="D876" s="19"/>
      <c r="E876" s="19"/>
    </row>
    <row r="877" spans="2:5" ht="15.75">
      <c r="B877" s="19"/>
      <c r="C877" s="19"/>
      <c r="D877" s="19"/>
      <c r="E877" s="19"/>
    </row>
    <row r="878" spans="2:5" ht="15.75">
      <c r="B878" s="19"/>
      <c r="C878" s="19"/>
      <c r="D878" s="19"/>
      <c r="E878" s="19"/>
    </row>
    <row r="879" spans="2:5" ht="15.75">
      <c r="B879" s="19"/>
      <c r="C879" s="19"/>
      <c r="D879" s="19"/>
      <c r="E879" s="19"/>
    </row>
    <row r="880" spans="2:5" ht="15.75">
      <c r="B880" s="19"/>
      <c r="C880" s="19"/>
      <c r="D880" s="19"/>
      <c r="E880" s="19"/>
    </row>
    <row r="881" spans="2:5" ht="15.75">
      <c r="B881" s="19"/>
      <c r="C881" s="19"/>
      <c r="D881" s="19"/>
      <c r="E881" s="19"/>
    </row>
    <row r="882" spans="2:5" ht="15.75">
      <c r="B882" s="19"/>
      <c r="C882" s="19"/>
      <c r="D882" s="19"/>
      <c r="E882" s="19"/>
    </row>
    <row r="883" spans="2:5" ht="15.75">
      <c r="B883" s="19"/>
      <c r="C883" s="19"/>
      <c r="D883" s="19"/>
      <c r="E883" s="19"/>
    </row>
    <row r="884" spans="2:5" ht="15.75">
      <c r="B884" s="19"/>
      <c r="C884" s="19"/>
      <c r="D884" s="19"/>
      <c r="E884" s="19"/>
    </row>
    <row r="885" spans="2:5" ht="15.75">
      <c r="B885" s="19"/>
      <c r="C885" s="19"/>
      <c r="D885" s="19"/>
      <c r="E885" s="19"/>
    </row>
    <row r="886" spans="2:5" ht="15.75">
      <c r="B886" s="19"/>
      <c r="C886" s="19"/>
      <c r="D886" s="19"/>
      <c r="E886" s="19"/>
    </row>
    <row r="887" spans="2:5" ht="15.75">
      <c r="B887" s="19"/>
      <c r="C887" s="19"/>
      <c r="D887" s="19"/>
      <c r="E887" s="19"/>
    </row>
    <row r="888" spans="2:5" ht="15.75">
      <c r="B888" s="19"/>
      <c r="C888" s="19"/>
      <c r="D888" s="19"/>
      <c r="E888" s="19"/>
    </row>
    <row r="889" spans="2:5" ht="15.75">
      <c r="B889" s="19"/>
      <c r="C889" s="19"/>
      <c r="D889" s="19"/>
      <c r="E889" s="19"/>
    </row>
    <row r="890" spans="2:5" ht="15.75">
      <c r="B890" s="19"/>
      <c r="C890" s="19"/>
      <c r="D890" s="19"/>
      <c r="E890" s="19"/>
    </row>
    <row r="891" spans="2:5" ht="15.75">
      <c r="B891" s="19"/>
      <c r="C891" s="19"/>
      <c r="D891" s="19"/>
      <c r="E891" s="19"/>
    </row>
    <row r="892" spans="2:5" ht="15.75">
      <c r="B892" s="19"/>
      <c r="C892" s="19"/>
      <c r="D892" s="19"/>
      <c r="E892" s="19"/>
    </row>
    <row r="893" spans="2:5" ht="15.75">
      <c r="B893" s="19"/>
      <c r="C893" s="19"/>
      <c r="D893" s="19"/>
      <c r="E893" s="19"/>
    </row>
    <row r="894" spans="2:5" ht="15.75">
      <c r="B894" s="19"/>
      <c r="C894" s="19"/>
      <c r="D894" s="19"/>
      <c r="E894" s="19"/>
    </row>
    <row r="895" spans="2:5" ht="15.75">
      <c r="B895" s="19"/>
      <c r="C895" s="19"/>
      <c r="D895" s="19"/>
      <c r="E895" s="19"/>
    </row>
    <row r="896" spans="2:5" ht="15.75">
      <c r="B896" s="19"/>
      <c r="C896" s="19"/>
      <c r="D896" s="19"/>
      <c r="E896" s="19"/>
    </row>
    <row r="897" spans="2:5" ht="15.75">
      <c r="B897" s="19"/>
      <c r="C897" s="19"/>
      <c r="D897" s="19"/>
      <c r="E897" s="19"/>
    </row>
    <row r="898" spans="2:5" ht="15.75">
      <c r="B898" s="19"/>
      <c r="C898" s="19"/>
      <c r="D898" s="19"/>
      <c r="E898" s="19"/>
    </row>
    <row r="899" spans="2:5" ht="15.75">
      <c r="B899" s="19"/>
      <c r="C899" s="19"/>
      <c r="D899" s="19"/>
      <c r="E899" s="19"/>
    </row>
    <row r="900" spans="2:5" ht="15.75">
      <c r="B900" s="19"/>
      <c r="C900" s="19"/>
      <c r="D900" s="19"/>
      <c r="E900" s="19"/>
    </row>
    <row r="901" spans="2:5" ht="15.75">
      <c r="B901" s="19"/>
      <c r="C901" s="19"/>
      <c r="D901" s="19"/>
      <c r="E901" s="19"/>
    </row>
    <row r="902" spans="2:5" ht="15.75">
      <c r="B902" s="19"/>
      <c r="C902" s="19"/>
      <c r="D902" s="19"/>
      <c r="E902" s="19"/>
    </row>
    <row r="903" spans="2:5" ht="15.75">
      <c r="B903" s="19"/>
      <c r="C903" s="19"/>
      <c r="D903" s="19"/>
      <c r="E903" s="19"/>
    </row>
  </sheetData>
  <sheetProtection/>
  <mergeCells count="28">
    <mergeCell ref="B4:E4"/>
    <mergeCell ref="F4:I4"/>
    <mergeCell ref="B5:C5"/>
    <mergeCell ref="B9:B10"/>
    <mergeCell ref="H9:I9"/>
    <mergeCell ref="D9:D10"/>
    <mergeCell ref="D5:E5"/>
    <mergeCell ref="F5:I5"/>
    <mergeCell ref="I37:I38"/>
    <mergeCell ref="A7:I7"/>
    <mergeCell ref="A9:A10"/>
    <mergeCell ref="B37:B38"/>
    <mergeCell ref="C9:C10"/>
    <mergeCell ref="H37:H38"/>
    <mergeCell ref="G37:G38"/>
    <mergeCell ref="F9:G9"/>
    <mergeCell ref="E9:E10"/>
    <mergeCell ref="F37:F38"/>
    <mergeCell ref="H1:I1"/>
    <mergeCell ref="B2:E2"/>
    <mergeCell ref="F2:I2"/>
    <mergeCell ref="B3:C3"/>
    <mergeCell ref="D3:E3"/>
    <mergeCell ref="F3:G3"/>
    <mergeCell ref="H3:I3"/>
    <mergeCell ref="B1:C1"/>
    <mergeCell ref="D1:E1"/>
    <mergeCell ref="F1:G1"/>
  </mergeCells>
  <printOptions/>
  <pageMargins left="0.56" right="0.35" top="0.36" bottom="0.33" header="0.28" footer="0.18"/>
  <pageSetup fitToHeight="47" fitToWidth="1" horizontalDpi="600" verticalDpi="600" orientation="portrait" paperSize="9" scale="60" r:id="rId1"/>
  <headerFooter alignWithMargins="0">
    <oddFooter>&amp;CСтраница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SNEG</dc:creator>
  <cp:keywords/>
  <dc:description/>
  <cp:lastModifiedBy>Никандрова Александра Александровна</cp:lastModifiedBy>
  <cp:lastPrinted>2014-10-22T07:39:04Z</cp:lastPrinted>
  <dcterms:created xsi:type="dcterms:W3CDTF">2003-08-14T15:25:08Z</dcterms:created>
  <dcterms:modified xsi:type="dcterms:W3CDTF">2014-11-14T13:06:52Z</dcterms:modified>
  <cp:category/>
  <cp:version/>
  <cp:contentType/>
  <cp:contentStatus/>
</cp:coreProperties>
</file>