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465" windowWidth="19320" windowHeight="11760" tabRatio="88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<sst xmlns="http://schemas.openxmlformats.org/spreadsheetml/2006/main" count="428" uniqueCount="136">
  <si>
    <t>ОБ</t>
  </si>
  <si>
    <t>ФБ</t>
  </si>
  <si>
    <t>МБ</t>
  </si>
  <si>
    <t>ВБС</t>
  </si>
  <si>
    <t>Всего</t>
  </si>
  <si>
    <t>1.1.</t>
  </si>
  <si>
    <t>1.2.</t>
  </si>
  <si>
    <t>1.3.</t>
  </si>
  <si>
    <t>Управление муниципальной собственностью администрации ЗАТО Александровск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</si>
  <si>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</si>
  <si>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</si>
  <si>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</si>
  <si>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</si>
  <si>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</si>
  <si>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>%</t>
  </si>
  <si>
    <t>2.1.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</si>
  <si>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</si>
  <si>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</si>
  <si>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</si>
  <si>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</si>
  <si>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</si>
  <si>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</si>
  <si>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</si>
  <si>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</si>
  <si>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№  п/п</t>
  </si>
  <si>
    <t>Наименование, ед.измерения</t>
  </si>
  <si>
    <t>2014 год</t>
  </si>
  <si>
    <t>2.2.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</si>
  <si>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</si>
  <si>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</si>
  <si>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</si>
  <si>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2015 год</t>
  </si>
  <si>
    <t>2016 год</t>
  </si>
  <si>
    <t>2017 год</t>
  </si>
  <si>
    <t>2018 год</t>
  </si>
  <si>
    <t>2019 год</t>
  </si>
  <si>
    <t>2020 год</t>
  </si>
  <si>
    <t>в том числе:</t>
  </si>
  <si>
    <t>Итого по задаче 1:</t>
  </si>
  <si>
    <t>Итого по задаче 2:</t>
  </si>
  <si>
    <t>№ п/п</t>
  </si>
  <si>
    <t>Исполнитель, перечень организаций, участвующих в реализации основных мероприятий</t>
  </si>
  <si>
    <t>1.</t>
  </si>
  <si>
    <t>Площадь отремонтированной кровли, м.кв.</t>
  </si>
  <si>
    <t>МКУ "СГХ"</t>
  </si>
  <si>
    <t>Площадь отремонтированных фасадов, м.кв.</t>
  </si>
  <si>
    <t>2.</t>
  </si>
  <si>
    <t>Задача 2: Проведение работ по капитальному ремонту внутреннего общего имущества многоквартирных домов, с целью приведения их в соответствие со стандартами качества и обеспечения комфортных условий проживания</t>
  </si>
  <si>
    <t>Протяженность отремонтированных  инженерных сетей, м.п.</t>
  </si>
  <si>
    <t>Количество отремонтированных подъездов, ед.</t>
  </si>
  <si>
    <t>2.3.</t>
  </si>
  <si>
    <t>Количество отремонтированных квартир, ед.</t>
  </si>
  <si>
    <t>2.4.</t>
  </si>
  <si>
    <t>Количество замененных водоподгревателей, ед.</t>
  </si>
  <si>
    <t>2.5.</t>
  </si>
  <si>
    <t>Процент предоставления субсидии за содержание, текущий ремонт и коммунальные услуги по пустующему муниципальному жилищному фонду, %</t>
  </si>
  <si>
    <t>Процент оплаты за содержание, текущий ремонт и коммунальные услуги по пустующему муниципальному жилищному фонду, %</t>
  </si>
  <si>
    <t>Таблица № 2 (2)</t>
  </si>
  <si>
    <t xml:space="preserve">4. Обоснование ресурсного обеспечения Подпрограммы 2 </t>
  </si>
  <si>
    <t>Цель Подпрограммы 1: Создание комфортных, безопасных и благоприятных условий проживания граждан в многоквартирном доме</t>
  </si>
  <si>
    <t>Всего по Подпрограмме 1</t>
  </si>
  <si>
    <t xml:space="preserve">Капитальный ремонт кровли </t>
  </si>
  <si>
    <t>Капитальный ремонт фасадов</t>
  </si>
  <si>
    <t>Ремонт инженерных сетей</t>
  </si>
  <si>
    <t>Ремонт подъездов</t>
  </si>
  <si>
    <t>Ремонт квартир</t>
  </si>
  <si>
    <t>Замена водоподгревателей</t>
  </si>
  <si>
    <t>Замена (установка) лифтового оборудования</t>
  </si>
  <si>
    <t>ВСЕГО по Подпрограмме 1:</t>
  </si>
  <si>
    <t>-</t>
  </si>
  <si>
    <t xml:space="preserve">Задача 1:Проведение работ по капитальному ремонту внешнего общего имущества многоквартирных домов, с целью приведения их в соответствие со стандартами качества и обеспечения комфортных условий проживания   </t>
  </si>
  <si>
    <t>Выполнение проектно-сметной документации на восстановление балконов г. Снежногорск</t>
  </si>
  <si>
    <t>МКУ "ОКС"</t>
  </si>
  <si>
    <t>Количество проектно- сметной документации, ед.</t>
  </si>
  <si>
    <t>Количество замененного (установленного) лифтового оборудования, ед.</t>
  </si>
  <si>
    <t>4. Обоснование ресурсного обеспечения Подпрограммы 1</t>
  </si>
  <si>
    <t xml:space="preserve">3. Перечень основных мероприятий Подпрограммы 1 </t>
  </si>
  <si>
    <t>Таблица № 2 (1)</t>
  </si>
  <si>
    <t>Таблица № 3 (1)</t>
  </si>
  <si>
    <t>2. Основные цели и задачи Подпрограммы 3, целевые показатели (индикаторы) реализации Подпрограммы 3</t>
  </si>
  <si>
    <t>Таблица № 1 (3)</t>
  </si>
  <si>
    <t>Таблица № 2 (3)</t>
  </si>
  <si>
    <t xml:space="preserve">4. Обоснование ресурсного обеспечения Подпрограммы 3 </t>
  </si>
  <si>
    <t xml:space="preserve">3. Перечень основных мероприятий Подпрограммы  3 </t>
  </si>
  <si>
    <t>ВСЕГО по Подпрограмме 3:</t>
  </si>
  <si>
    <t>Таблица № 3 (3)</t>
  </si>
  <si>
    <t xml:space="preserve">Цель Подпрограммы 3: Уменьшение задолженности перед ресурсоснабжающими организациями за жилищно - коммунальные услуги </t>
  </si>
  <si>
    <t>Задача 1:  Проведение комплекса мероприятий по уменьшению задолженности за предоставленные жилищно-коммунальные услуги</t>
  </si>
  <si>
    <t>Взыскание с населения задолженности за оказанные ЖКУ в соответствии с законодательством Российской Федерации</t>
  </si>
  <si>
    <t>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</si>
  <si>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Оплата за содержание, текущий ремонт и коммунальные услуги по пустующему муниципальному жилищному фонду</t>
  </si>
  <si>
    <t>Доля исковых заявлений удовлетворенных судом, %</t>
  </si>
  <si>
    <t>Доля мероприятий, проведенных с целью оплаты услуг за содержание, текущий ремонт и коммунальные услуги по пустующему муниципальному жилищному фонду, от запланированного количества</t>
  </si>
  <si>
    <t>Задача 1. Проведение комплекса мероприятий по уменьшению задолженности за предоставленные жилищно-коммунальные услуги</t>
  </si>
  <si>
    <t>Задача 2. Проведение мероприятий по содержанию муниципального имущества, находящегося в муниципальной казне</t>
  </si>
  <si>
    <t>Цель Подпрограммы 7: Улучшение жилищных условий молодых семей, нуждающихся в улучшении жилищных условий, путем предоставления муниципальной и государственной поддержки в решении их жилищных проблем</t>
  </si>
  <si>
    <t>Задача 1.Обеспечение предоставления молодым семьям - участникам подпрограммы муниципальной и государственной поддержки в виде социальных выплат на приобретение жилья</t>
  </si>
  <si>
    <t>Таблица № 2 (7)</t>
  </si>
  <si>
    <t xml:space="preserve">4. Обоснование ресурсного обеспечения Подпрограммы 7 </t>
  </si>
  <si>
    <t>Всего по Подпрограмме 7</t>
  </si>
  <si>
    <t xml:space="preserve">3. Перечень основных мероприятий Подпрограммы 7 </t>
  </si>
  <si>
    <t>ВСЕГО по Подпрограмме 7:</t>
  </si>
  <si>
    <t>МКУ "СМИ"</t>
  </si>
  <si>
    <t>Таблица № 3 (7)</t>
  </si>
  <si>
    <t>Количество семей, получивших свидетельства о праве на получение социальной выплаты на приобретение жилья, ед.</t>
  </si>
  <si>
    <t>Всего по Подпррограмме 2</t>
  </si>
  <si>
    <t>Всего по Программе 3</t>
  </si>
  <si>
    <t xml:space="preserve">Годы реализации </t>
  </si>
  <si>
    <t>областного бюджета</t>
  </si>
  <si>
    <t>федерального бюджета</t>
  </si>
  <si>
    <t>2014</t>
  </si>
  <si>
    <t>2015</t>
  </si>
  <si>
    <t>2016</t>
  </si>
  <si>
    <t>2017</t>
  </si>
  <si>
    <t>2018</t>
  </si>
  <si>
    <t>2019</t>
  </si>
  <si>
    <t>2020</t>
  </si>
  <si>
    <t>2014-2020</t>
  </si>
  <si>
    <t>Показатели результативности выполнения мероприятий</t>
  </si>
  <si>
    <t xml:space="preserve">2014-2020 </t>
  </si>
  <si>
    <t xml:space="preserve">2014 </t>
  </si>
  <si>
    <t>Предоставление социальных выплат молодым семьям, нуждающимся в улучшении жилищных условий</t>
  </si>
  <si>
    <t>МБУ "ЕСЗ"</t>
  </si>
  <si>
    <t>МКУ "СГХ", УМС</t>
  </si>
  <si>
    <t>Количество направленных исполнительных листов в подразделение судебных приставов для принудительного исполнения</t>
  </si>
  <si>
    <t>Процент снижения дебиторской задолженности</t>
  </si>
  <si>
    <t>Количество поданных в суд исковых заявлений</t>
  </si>
  <si>
    <t>Доля исполнительных листов оконченных с фактическим исполнением, %</t>
  </si>
  <si>
    <t>Приложение № 1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723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</si>
  <si>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723</t>
  </si>
  <si>
    <t>Приложение № 3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723</t>
  </si>
  <si>
    <t>Приложение № 4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723</t>
  </si>
  <si>
    <t>Приложение № 5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723</t>
  </si>
  <si>
    <t>Приложение № 6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723</t>
  </si>
  <si>
    <t>Приложение № 7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723</t>
  </si>
  <si>
    <t>Приложение № 8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23 марта 2015г. № 723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</si>
</sst>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0_р_.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wrapText="1"/>
    </xf>
    <xf numFmtId="4" fontId="24" fillId="0" borderId="10" xfId="0" applyNumberFormat="1" applyFont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26" fillId="0" borderId="10" xfId="0" applyNumberFormat="1" applyFont="1" applyBorder="1" applyAlignment="1">
      <alignment vertical="center"/>
    </xf>
    <xf numFmtId="4" fontId="26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179" fontId="19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2" fontId="15" fillId="0" borderId="11" xfId="0" applyNumberFormat="1" applyFont="1" applyFill="1" applyBorder="1" applyAlignment="1">
      <alignment horizontal="left" vertical="center" wrapText="1"/>
    </xf>
    <xf numFmtId="2" fontId="15" fillId="0" borderId="16" xfId="0" applyNumberFormat="1" applyFont="1" applyFill="1" applyBorder="1" applyAlignment="1">
      <alignment horizontal="left" vertical="center" wrapText="1"/>
    </xf>
    <xf numFmtId="2" fontId="15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15" fillId="0" borderId="12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right" wrapText="1"/>
    </xf>
    <xf numFmtId="0" fontId="26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0" borderId="10" xfId="42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4" fontId="2" fillId="0" borderId="19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174" fontId="8" fillId="0" borderId="11" xfId="0" applyNumberFormat="1" applyFont="1" applyFill="1" applyBorder="1" applyAlignment="1">
      <alignment horizontal="center" vertical="center"/>
    </xf>
    <xf numFmtId="174" fontId="8" fillId="0" borderId="16" xfId="0" applyNumberFormat="1" applyFont="1" applyFill="1" applyBorder="1" applyAlignment="1">
      <alignment horizontal="center" vertical="center"/>
    </xf>
    <xf numFmtId="174" fontId="8" fillId="0" borderId="18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RMAKO~1\LOCALS~1\Temp\notesFFCFD5\&#1055;&#1088;&#1080;&#1083;&#1086;&#1078;&#1077;&#1085;&#1080;&#1103;%20&#1054;&#104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ЗП 1"/>
      <sheetName val="прилож 2"/>
      <sheetName val="Прилож 3"/>
    </sheetNames>
    <sheetDataSet>
      <sheetData sheetId="2">
        <row r="76">
          <cell r="G76">
            <v>0</v>
          </cell>
          <cell r="H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23"/>
  <sheetViews>
    <sheetView tabSelected="1" zoomScalePageLayoutView="0" workbookViewId="0" topLeftCell="A1">
      <selection activeCell="G1" sqref="G1:I1"/>
    </sheetView>
  </sheetViews>
  <sheetFormatPr defaultColWidth="9.140625" defaultRowHeight="15"/>
  <cols>
    <col min="1" max="1" width="35.421875" style="6" customWidth="1"/>
    <col min="2" max="2" width="16.421875" style="6" customWidth="1"/>
    <col min="3" max="4" width="14.28125" style="6" bestFit="1" customWidth="1"/>
    <col min="5" max="5" width="14.57421875" style="6" customWidth="1"/>
    <col min="6" max="7" width="14.140625" style="6" customWidth="1"/>
    <col min="8" max="8" width="14.28125" style="6" customWidth="1"/>
    <col min="9" max="9" width="14.57421875" style="6" customWidth="1"/>
    <col min="10" max="16384" width="9.140625" style="6" customWidth="1"/>
  </cols>
  <sheetData>
    <row r="1" spans="7:9" s="68" customFormat="1" ht="61.5" customHeight="1">
      <c r="G1" s="91" t="s">
        <v>128</v>
      </c>
      <c r="H1" s="91"/>
      <c r="I1" s="91"/>
    </row>
    <row r="3" spans="5:10" ht="39" customHeight="1">
      <c r="E3" s="5"/>
      <c r="G3" s="98" t="s">
        <v>77</v>
      </c>
      <c r="H3" s="98"/>
      <c r="I3" s="98"/>
      <c r="J3" s="7"/>
    </row>
    <row r="5" spans="1:9" ht="36.75" customHeight="1">
      <c r="A5" s="99" t="s">
        <v>75</v>
      </c>
      <c r="B5" s="99"/>
      <c r="C5" s="99"/>
      <c r="D5" s="99"/>
      <c r="E5" s="99"/>
      <c r="F5" s="99"/>
      <c r="G5" s="99"/>
      <c r="H5" s="99"/>
      <c r="I5" s="99"/>
    </row>
    <row r="7" spans="1:9" ht="30" customHeight="1">
      <c r="A7" s="100" t="s">
        <v>16</v>
      </c>
      <c r="B7" s="102" t="s">
        <v>17</v>
      </c>
      <c r="C7" s="104" t="s">
        <v>18</v>
      </c>
      <c r="D7" s="104"/>
      <c r="E7" s="104"/>
      <c r="F7" s="104"/>
      <c r="G7" s="104"/>
      <c r="H7" s="104"/>
      <c r="I7" s="104"/>
    </row>
    <row r="8" spans="1:9" ht="16.5" customHeight="1">
      <c r="A8" s="101"/>
      <c r="B8" s="103"/>
      <c r="C8" s="8" t="s">
        <v>26</v>
      </c>
      <c r="D8" s="8" t="s">
        <v>31</v>
      </c>
      <c r="E8" s="8" t="s">
        <v>32</v>
      </c>
      <c r="F8" s="8" t="s">
        <v>33</v>
      </c>
      <c r="G8" s="8" t="s">
        <v>34</v>
      </c>
      <c r="H8" s="8" t="s">
        <v>35</v>
      </c>
      <c r="I8" s="9" t="s">
        <v>36</v>
      </c>
    </row>
    <row r="9" spans="1:9" ht="16.5" customHeight="1">
      <c r="A9" s="18">
        <v>1</v>
      </c>
      <c r="B9" s="19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1">
        <v>9</v>
      </c>
    </row>
    <row r="10" spans="1:9" ht="19.5" customHeight="1">
      <c r="A10" s="10" t="s">
        <v>60</v>
      </c>
      <c r="B10" s="11">
        <f>B12+B13+B14+B15</f>
        <v>76479940.34968083</v>
      </c>
      <c r="C10" s="11">
        <f aca="true" t="shared" si="0" ref="C10:I10">C12+C13+C14+C15</f>
        <v>25200984.8</v>
      </c>
      <c r="D10" s="11">
        <f t="shared" si="0"/>
        <v>27950805.54968083</v>
      </c>
      <c r="E10" s="11">
        <f t="shared" si="0"/>
        <v>4665630</v>
      </c>
      <c r="F10" s="11">
        <f t="shared" si="0"/>
        <v>4665630</v>
      </c>
      <c r="G10" s="11">
        <f>G12+G13+G14+G15</f>
        <v>4665630</v>
      </c>
      <c r="H10" s="11">
        <f t="shared" si="0"/>
        <v>4665630</v>
      </c>
      <c r="I10" s="11">
        <f t="shared" si="0"/>
        <v>4665630</v>
      </c>
    </row>
    <row r="11" spans="1:9" ht="16.5" customHeight="1">
      <c r="A11" s="92" t="s">
        <v>19</v>
      </c>
      <c r="B11" s="93"/>
      <c r="C11" s="93"/>
      <c r="D11" s="93"/>
      <c r="E11" s="93"/>
      <c r="F11" s="93"/>
      <c r="G11" s="93"/>
      <c r="H11" s="93"/>
      <c r="I11" s="94"/>
    </row>
    <row r="12" spans="1:9" ht="16.5" customHeight="1">
      <c r="A12" s="12" t="s">
        <v>20</v>
      </c>
      <c r="B12" s="11">
        <f>C12+D12+E12+F12+G12+H12+I12</f>
        <v>76479940.34968083</v>
      </c>
      <c r="C12" s="13">
        <f>C19</f>
        <v>25200984.8</v>
      </c>
      <c r="D12" s="13">
        <f aca="true" t="shared" si="1" ref="D12:I12">D19</f>
        <v>27950805.54968083</v>
      </c>
      <c r="E12" s="13">
        <f t="shared" si="1"/>
        <v>4665630</v>
      </c>
      <c r="F12" s="13">
        <f t="shared" si="1"/>
        <v>4665630</v>
      </c>
      <c r="G12" s="13">
        <f>G19</f>
        <v>4665630</v>
      </c>
      <c r="H12" s="13">
        <f t="shared" si="1"/>
        <v>4665630</v>
      </c>
      <c r="I12" s="13">
        <f t="shared" si="1"/>
        <v>4665630</v>
      </c>
    </row>
    <row r="13" spans="1:9" ht="16.5" customHeight="1">
      <c r="A13" s="12" t="s">
        <v>108</v>
      </c>
      <c r="B13" s="11">
        <f>C13+D13+E13+F13+G13+H13+I13</f>
        <v>0</v>
      </c>
      <c r="C13" s="13">
        <f aca="true" t="shared" si="2" ref="C13:I15">C20</f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customHeight="1">
      <c r="A14" s="12" t="s">
        <v>109</v>
      </c>
      <c r="B14" s="11">
        <f>C14+D14+E14+F14+G14+H14+I14</f>
        <v>0</v>
      </c>
      <c r="C14" s="13">
        <f t="shared" si="2"/>
        <v>0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</row>
    <row r="15" spans="1:9" ht="16.5" customHeight="1">
      <c r="A15" s="12" t="s">
        <v>21</v>
      </c>
      <c r="B15" s="11">
        <f>C15+D15+E15+F15+G15+H15+I15</f>
        <v>0</v>
      </c>
      <c r="C15" s="13">
        <f t="shared" si="2"/>
        <v>0</v>
      </c>
      <c r="D15" s="13">
        <f t="shared" si="2"/>
        <v>0</v>
      </c>
      <c r="E15" s="13">
        <f t="shared" si="2"/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</row>
    <row r="16" spans="1:9" ht="16.5" customHeight="1">
      <c r="A16" s="95" t="s">
        <v>22</v>
      </c>
      <c r="B16" s="96"/>
      <c r="C16" s="96"/>
      <c r="D16" s="96"/>
      <c r="E16" s="96"/>
      <c r="F16" s="96"/>
      <c r="G16" s="96"/>
      <c r="H16" s="96"/>
      <c r="I16" s="97"/>
    </row>
    <row r="17" spans="1:9" ht="45.75" customHeight="1">
      <c r="A17" s="14" t="s">
        <v>8</v>
      </c>
      <c r="B17" s="11">
        <f>B19+B20+B21+B22</f>
        <v>76479940.34968083</v>
      </c>
      <c r="C17" s="11">
        <f>C19+C20+C21+C22</f>
        <v>25200984.8</v>
      </c>
      <c r="D17" s="11">
        <f aca="true" t="shared" si="3" ref="D17:I17">D19+D20+D21+D22</f>
        <v>27950805.54968083</v>
      </c>
      <c r="E17" s="11">
        <f>E19+E20+E21+E22</f>
        <v>4665630</v>
      </c>
      <c r="F17" s="11">
        <f t="shared" si="3"/>
        <v>4665630</v>
      </c>
      <c r="G17" s="11">
        <f>G19+G20+G21+G22</f>
        <v>4665630</v>
      </c>
      <c r="H17" s="11">
        <f t="shared" si="3"/>
        <v>4665630</v>
      </c>
      <c r="I17" s="11">
        <f t="shared" si="3"/>
        <v>4665630</v>
      </c>
    </row>
    <row r="18" spans="1:9" ht="16.5" customHeight="1">
      <c r="A18" s="92" t="s">
        <v>19</v>
      </c>
      <c r="B18" s="93"/>
      <c r="C18" s="93"/>
      <c r="D18" s="93"/>
      <c r="E18" s="93"/>
      <c r="F18" s="93"/>
      <c r="G18" s="93"/>
      <c r="H18" s="93"/>
      <c r="I18" s="94"/>
    </row>
    <row r="19" spans="1:9" ht="16.5" customHeight="1">
      <c r="A19" s="12" t="s">
        <v>20</v>
      </c>
      <c r="B19" s="11">
        <f>C19+D19+E19+F19+G19+H19+I19</f>
        <v>76479940.34968083</v>
      </c>
      <c r="C19" s="13">
        <f>'Приложение 2'!F65</f>
        <v>25200984.8</v>
      </c>
      <c r="D19" s="13">
        <f>'Приложение 2'!G65</f>
        <v>27950805.54968083</v>
      </c>
      <c r="E19" s="13">
        <f>'Приложение 2'!H65</f>
        <v>4665630</v>
      </c>
      <c r="F19" s="13">
        <f>'Приложение 2'!I65</f>
        <v>4665630</v>
      </c>
      <c r="G19" s="13">
        <f>'Приложение 2'!J65</f>
        <v>4665630</v>
      </c>
      <c r="H19" s="13">
        <f>'Приложение 2'!K65</f>
        <v>4665630</v>
      </c>
      <c r="I19" s="13">
        <f>'Приложение 2'!L65</f>
        <v>4665630</v>
      </c>
    </row>
    <row r="20" spans="1:9" ht="16.5" customHeight="1">
      <c r="A20" s="12" t="s">
        <v>108</v>
      </c>
      <c r="B20" s="11">
        <f>C20+D20+E20+F20+G20+H20+I20</f>
        <v>0</v>
      </c>
      <c r="C20" s="13">
        <f>'Приложение 2'!F66</f>
        <v>0</v>
      </c>
      <c r="D20" s="13">
        <f>'Приложение 2'!G66</f>
        <v>0</v>
      </c>
      <c r="E20" s="13">
        <f>'Приложение 2'!H66</f>
        <v>0</v>
      </c>
      <c r="F20" s="13">
        <f>'Приложение 2'!I66</f>
        <v>0</v>
      </c>
      <c r="G20" s="13">
        <f>'Приложение 2'!J66</f>
        <v>0</v>
      </c>
      <c r="H20" s="13">
        <f>'Приложение 2'!K66</f>
        <v>0</v>
      </c>
      <c r="I20" s="13">
        <f>'Приложение 2'!L66</f>
        <v>0</v>
      </c>
    </row>
    <row r="21" spans="1:9" ht="16.5" customHeight="1">
      <c r="A21" s="12" t="s">
        <v>109</v>
      </c>
      <c r="B21" s="11">
        <f>C21+D21+E21+F21+G21+H21+I21</f>
        <v>0</v>
      </c>
      <c r="C21" s="13">
        <f>'Приложение 2'!F67</f>
        <v>0</v>
      </c>
      <c r="D21" s="13">
        <f>'Приложение 2'!G67</f>
        <v>0</v>
      </c>
      <c r="E21" s="13">
        <f>'Приложение 2'!H67</f>
        <v>0</v>
      </c>
      <c r="F21" s="13">
        <f>'Приложение 2'!I67</f>
        <v>0</v>
      </c>
      <c r="G21" s="13">
        <f>'Приложение 2'!J67</f>
        <v>0</v>
      </c>
      <c r="H21" s="13">
        <f>'Приложение 2'!K67</f>
        <v>0</v>
      </c>
      <c r="I21" s="13">
        <f>'Приложение 2'!L67</f>
        <v>0</v>
      </c>
    </row>
    <row r="22" spans="1:9" ht="16.5" customHeight="1">
      <c r="A22" s="12" t="s">
        <v>21</v>
      </c>
      <c r="B22" s="11">
        <f>C22+D22+E22+F22+G22+H22+I22</f>
        <v>0</v>
      </c>
      <c r="C22" s="13">
        <f>'Приложение 2'!F68</f>
        <v>0</v>
      </c>
      <c r="D22" s="13">
        <f>'Приложение 2'!G68</f>
        <v>0</v>
      </c>
      <c r="E22" s="13">
        <f>'Приложение 2'!H68</f>
        <v>0</v>
      </c>
      <c r="F22" s="13">
        <f>'Приложение 2'!I68</f>
        <v>0</v>
      </c>
      <c r="G22" s="13">
        <f>'Приложение 2'!J68</f>
        <v>0</v>
      </c>
      <c r="H22" s="13">
        <f>'Приложение 2'!K68</f>
        <v>0</v>
      </c>
      <c r="I22" s="13">
        <f>'Приложение 2'!L68</f>
        <v>0</v>
      </c>
    </row>
    <row r="23" spans="1:9" ht="30">
      <c r="A23" s="15" t="s">
        <v>23</v>
      </c>
      <c r="B23" s="16">
        <f>C23+D23+E23+F23+G23+H23+I23</f>
        <v>69388311.26</v>
      </c>
      <c r="C23" s="17">
        <v>18109355.71</v>
      </c>
      <c r="D23" s="17">
        <v>27950805.55</v>
      </c>
      <c r="E23" s="17">
        <v>4665630</v>
      </c>
      <c r="F23" s="17">
        <v>4665630</v>
      </c>
      <c r="G23" s="17">
        <v>4665630</v>
      </c>
      <c r="H23" s="17">
        <v>4665630</v>
      </c>
      <c r="I23" s="17">
        <v>4665630</v>
      </c>
    </row>
  </sheetData>
  <sheetProtection/>
  <mergeCells count="9">
    <mergeCell ref="G1:I1"/>
    <mergeCell ref="A11:I11"/>
    <mergeCell ref="A16:I16"/>
    <mergeCell ref="A18:I18"/>
    <mergeCell ref="G3:I3"/>
    <mergeCell ref="A5:I5"/>
    <mergeCell ref="A7:A8"/>
    <mergeCell ref="B7:B8"/>
    <mergeCell ref="C7:I7"/>
  </mergeCells>
  <printOptions/>
  <pageMargins left="0.35433070866141736" right="0.35433070866141736" top="0.984251968503937" bottom="0.984251968503937" header="0.5118110236220472" footer="0.5118110236220472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K174"/>
  <sheetViews>
    <sheetView zoomScalePageLayoutView="0" workbookViewId="0" topLeftCell="J2">
      <selection activeCell="S2" sqref="S2:U2"/>
    </sheetView>
  </sheetViews>
  <sheetFormatPr defaultColWidth="9.140625" defaultRowHeight="15"/>
  <cols>
    <col min="1" max="1" width="5.57421875" style="85" customWidth="1"/>
    <col min="2" max="2" width="33.8515625" style="65" customWidth="1"/>
    <col min="3" max="3" width="10.7109375" style="67" customWidth="1"/>
    <col min="4" max="4" width="12.00390625" style="67" customWidth="1"/>
    <col min="5" max="5" width="14.00390625" style="67" customWidth="1"/>
    <col min="6" max="6" width="12.8515625" style="67" bestFit="1" customWidth="1"/>
    <col min="7" max="12" width="12.28125" style="67" bestFit="1" customWidth="1"/>
    <col min="13" max="13" width="28.140625" style="67" customWidth="1"/>
    <col min="14" max="18" width="7.00390625" style="65" bestFit="1" customWidth="1"/>
    <col min="19" max="19" width="7.8515625" style="65" customWidth="1"/>
    <col min="20" max="20" width="6.8515625" style="65" customWidth="1"/>
    <col min="21" max="21" width="20.28125" style="65" customWidth="1"/>
    <col min="22" max="16384" width="9.140625" style="65" customWidth="1"/>
  </cols>
  <sheetData>
    <row r="1" ht="25.5" customHeight="1" hidden="1">
      <c r="A1" s="65"/>
    </row>
    <row r="2" spans="1:21" ht="57" customHeight="1">
      <c r="A2" s="65"/>
      <c r="S2" s="116" t="s">
        <v>129</v>
      </c>
      <c r="T2" s="116"/>
      <c r="U2" s="116"/>
    </row>
    <row r="3" spans="13:27" s="3" customFormat="1" ht="15.75">
      <c r="M3" s="70"/>
      <c r="N3" s="70"/>
      <c r="O3" s="70"/>
      <c r="P3" s="70"/>
      <c r="Q3" s="70"/>
      <c r="R3" s="70"/>
      <c r="S3" s="141" t="s">
        <v>78</v>
      </c>
      <c r="T3" s="141"/>
      <c r="U3" s="141"/>
      <c r="V3" s="25"/>
      <c r="W3" s="25"/>
      <c r="X3" s="25"/>
      <c r="Y3" s="25"/>
      <c r="Z3" s="25"/>
      <c r="AA3" s="25"/>
    </row>
    <row r="4" spans="1:27" s="3" customFormat="1" ht="33.75" customHeight="1">
      <c r="A4" s="142" t="s">
        <v>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25"/>
      <c r="W4" s="25"/>
      <c r="X4" s="25"/>
      <c r="Y4" s="25"/>
      <c r="Z4" s="25"/>
      <c r="AA4" s="25"/>
    </row>
    <row r="5" spans="1:27" s="3" customFormat="1" ht="31.5" customHeight="1">
      <c r="A5" s="143" t="s">
        <v>24</v>
      </c>
      <c r="B5" s="143" t="s">
        <v>28</v>
      </c>
      <c r="C5" s="143" t="s">
        <v>29</v>
      </c>
      <c r="D5" s="144" t="s">
        <v>16</v>
      </c>
      <c r="E5" s="143" t="s">
        <v>30</v>
      </c>
      <c r="F5" s="143"/>
      <c r="G5" s="143"/>
      <c r="H5" s="143"/>
      <c r="I5" s="143"/>
      <c r="J5" s="143"/>
      <c r="K5" s="143"/>
      <c r="L5" s="143"/>
      <c r="M5" s="143" t="s">
        <v>118</v>
      </c>
      <c r="N5" s="143"/>
      <c r="O5" s="143"/>
      <c r="P5" s="143"/>
      <c r="Q5" s="143"/>
      <c r="R5" s="143"/>
      <c r="S5" s="143"/>
      <c r="T5" s="143"/>
      <c r="U5" s="146" t="s">
        <v>41</v>
      </c>
      <c r="V5" s="25"/>
      <c r="W5" s="25"/>
      <c r="X5" s="25"/>
      <c r="Y5" s="25"/>
      <c r="Z5" s="25"/>
      <c r="AA5" s="25"/>
    </row>
    <row r="6" spans="1:27" s="3" customFormat="1" ht="25.5" customHeight="1">
      <c r="A6" s="143"/>
      <c r="B6" s="143"/>
      <c r="C6" s="143"/>
      <c r="D6" s="145"/>
      <c r="E6" s="72" t="s">
        <v>4</v>
      </c>
      <c r="F6" s="73" t="s">
        <v>120</v>
      </c>
      <c r="G6" s="73" t="s">
        <v>111</v>
      </c>
      <c r="H6" s="73" t="s">
        <v>112</v>
      </c>
      <c r="I6" s="73" t="s">
        <v>113</v>
      </c>
      <c r="J6" s="73" t="s">
        <v>114</v>
      </c>
      <c r="K6" s="73" t="s">
        <v>115</v>
      </c>
      <c r="L6" s="73" t="s">
        <v>116</v>
      </c>
      <c r="M6" s="71" t="s">
        <v>25</v>
      </c>
      <c r="N6" s="73" t="s">
        <v>110</v>
      </c>
      <c r="O6" s="73" t="s">
        <v>111</v>
      </c>
      <c r="P6" s="73" t="s">
        <v>112</v>
      </c>
      <c r="Q6" s="73" t="s">
        <v>113</v>
      </c>
      <c r="R6" s="73" t="s">
        <v>114</v>
      </c>
      <c r="S6" s="73" t="s">
        <v>115</v>
      </c>
      <c r="T6" s="73" t="s">
        <v>116</v>
      </c>
      <c r="U6" s="147"/>
      <c r="V6" s="25"/>
      <c r="W6" s="25"/>
      <c r="X6" s="25"/>
      <c r="Y6" s="25"/>
      <c r="Z6" s="25"/>
      <c r="AA6" s="25"/>
    </row>
    <row r="7" spans="1:27" s="3" customFormat="1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>
        <v>18</v>
      </c>
      <c r="S7" s="74">
        <v>19</v>
      </c>
      <c r="T7" s="74">
        <v>20</v>
      </c>
      <c r="U7" s="74">
        <v>21</v>
      </c>
      <c r="V7" s="25"/>
      <c r="W7" s="25"/>
      <c r="X7" s="25"/>
      <c r="Y7" s="25"/>
      <c r="Z7" s="25"/>
      <c r="AA7" s="25"/>
    </row>
    <row r="8" spans="1:27" s="3" customFormat="1" ht="12.75">
      <c r="A8" s="75"/>
      <c r="B8" s="138" t="s">
        <v>59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/>
      <c r="V8" s="25"/>
      <c r="W8" s="25"/>
      <c r="X8" s="25"/>
      <c r="Y8" s="25"/>
      <c r="Z8" s="25"/>
      <c r="AA8" s="25"/>
    </row>
    <row r="9" spans="1:27" s="3" customFormat="1" ht="24" customHeight="1">
      <c r="A9" s="2" t="s">
        <v>42</v>
      </c>
      <c r="B9" s="135" t="s">
        <v>70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7"/>
      <c r="V9" s="25"/>
      <c r="W9" s="25"/>
      <c r="X9" s="25"/>
      <c r="Y9" s="25"/>
      <c r="Z9" s="25"/>
      <c r="AA9" s="25"/>
    </row>
    <row r="10" spans="1:27" s="3" customFormat="1" ht="12.75" customHeight="1">
      <c r="A10" s="111" t="s">
        <v>5</v>
      </c>
      <c r="B10" s="126" t="s">
        <v>61</v>
      </c>
      <c r="C10" s="111" t="s">
        <v>117</v>
      </c>
      <c r="D10" s="22" t="s">
        <v>4</v>
      </c>
      <c r="E10" s="23">
        <f aca="true" t="shared" si="0" ref="E10:L10">E11+E12+E13+E14</f>
        <v>33012845.759000003</v>
      </c>
      <c r="F10" s="23">
        <f t="shared" si="0"/>
        <v>8389384.15</v>
      </c>
      <c r="G10" s="23">
        <f t="shared" si="0"/>
        <v>17123461.609</v>
      </c>
      <c r="H10" s="23">
        <f t="shared" si="0"/>
        <v>1500000</v>
      </c>
      <c r="I10" s="23">
        <f t="shared" si="0"/>
        <v>1500000</v>
      </c>
      <c r="J10" s="23">
        <f t="shared" si="0"/>
        <v>1500000</v>
      </c>
      <c r="K10" s="23">
        <f t="shared" si="0"/>
        <v>1500000</v>
      </c>
      <c r="L10" s="23">
        <f t="shared" si="0"/>
        <v>1500000</v>
      </c>
      <c r="M10" s="127" t="s">
        <v>43</v>
      </c>
      <c r="N10" s="108">
        <v>5875</v>
      </c>
      <c r="O10" s="108">
        <v>7257</v>
      </c>
      <c r="P10" s="108">
        <v>508</v>
      </c>
      <c r="Q10" s="108">
        <v>508</v>
      </c>
      <c r="R10" s="108">
        <v>508</v>
      </c>
      <c r="S10" s="108">
        <v>508</v>
      </c>
      <c r="T10" s="108">
        <v>508</v>
      </c>
      <c r="U10" s="122" t="s">
        <v>44</v>
      </c>
      <c r="V10" s="121"/>
      <c r="W10" s="25"/>
      <c r="X10" s="25"/>
      <c r="Y10" s="25"/>
      <c r="Z10" s="25"/>
      <c r="AA10" s="25"/>
    </row>
    <row r="11" spans="1:27" s="3" customFormat="1" ht="12.75">
      <c r="A11" s="111"/>
      <c r="B11" s="126"/>
      <c r="C11" s="111"/>
      <c r="D11" s="22" t="s">
        <v>2</v>
      </c>
      <c r="E11" s="23">
        <f>F11+G11+H11+I11+J11+K11+L11</f>
        <v>33012845.759000003</v>
      </c>
      <c r="F11" s="23">
        <f>7389178.15+1000206</f>
        <v>8389384.15</v>
      </c>
      <c r="G11" s="23">
        <f>15129756.059+1993705.55</f>
        <v>17123461.609</v>
      </c>
      <c r="H11" s="23">
        <f>1500000</f>
        <v>1500000</v>
      </c>
      <c r="I11" s="23">
        <f>1500000</f>
        <v>1500000</v>
      </c>
      <c r="J11" s="23">
        <f>1500000</f>
        <v>1500000</v>
      </c>
      <c r="K11" s="23">
        <f>1500000</f>
        <v>1500000</v>
      </c>
      <c r="L11" s="23">
        <f>1500000</f>
        <v>1500000</v>
      </c>
      <c r="M11" s="128"/>
      <c r="N11" s="109"/>
      <c r="O11" s="109"/>
      <c r="P11" s="109"/>
      <c r="Q11" s="109"/>
      <c r="R11" s="109"/>
      <c r="S11" s="109"/>
      <c r="T11" s="109"/>
      <c r="U11" s="123"/>
      <c r="V11" s="121"/>
      <c r="W11" s="25"/>
      <c r="X11" s="25"/>
      <c r="Y11" s="25"/>
      <c r="Z11" s="25"/>
      <c r="AA11" s="25"/>
    </row>
    <row r="12" spans="1:27" s="3" customFormat="1" ht="12.75">
      <c r="A12" s="111"/>
      <c r="B12" s="126"/>
      <c r="C12" s="111"/>
      <c r="D12" s="22" t="s">
        <v>0</v>
      </c>
      <c r="E12" s="23">
        <f>F12+G12+H12+I12+J12+K12+L12</f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128"/>
      <c r="N12" s="109"/>
      <c r="O12" s="109"/>
      <c r="P12" s="109"/>
      <c r="Q12" s="109"/>
      <c r="R12" s="109"/>
      <c r="S12" s="109"/>
      <c r="T12" s="109"/>
      <c r="U12" s="123"/>
      <c r="V12" s="121"/>
      <c r="W12" s="25"/>
      <c r="X12" s="25"/>
      <c r="Y12" s="25"/>
      <c r="Z12" s="25"/>
      <c r="AA12" s="25"/>
    </row>
    <row r="13" spans="1:27" s="3" customFormat="1" ht="12.75" customHeight="1">
      <c r="A13" s="111"/>
      <c r="B13" s="126"/>
      <c r="C13" s="111"/>
      <c r="D13" s="22" t="s">
        <v>1</v>
      </c>
      <c r="E13" s="23">
        <f>F13+G13+H13+I13+J13+K13+L13</f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128"/>
      <c r="N13" s="109"/>
      <c r="O13" s="109"/>
      <c r="P13" s="109"/>
      <c r="Q13" s="109"/>
      <c r="R13" s="109"/>
      <c r="S13" s="109"/>
      <c r="T13" s="109"/>
      <c r="U13" s="123"/>
      <c r="V13" s="121"/>
      <c r="W13" s="25"/>
      <c r="X13" s="25"/>
      <c r="Y13" s="25"/>
      <c r="Z13" s="25"/>
      <c r="AA13" s="25"/>
    </row>
    <row r="14" spans="1:27" s="3" customFormat="1" ht="14.25" customHeight="1">
      <c r="A14" s="111"/>
      <c r="B14" s="126"/>
      <c r="C14" s="111"/>
      <c r="D14" s="22" t="s">
        <v>3</v>
      </c>
      <c r="E14" s="23">
        <f>F14+G14+H14+I14+J14+K14+L14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129"/>
      <c r="N14" s="110"/>
      <c r="O14" s="110"/>
      <c r="P14" s="110"/>
      <c r="Q14" s="110"/>
      <c r="R14" s="110"/>
      <c r="S14" s="110"/>
      <c r="T14" s="110"/>
      <c r="U14" s="124"/>
      <c r="V14" s="121"/>
      <c r="W14" s="25"/>
      <c r="X14" s="25"/>
      <c r="Y14" s="25"/>
      <c r="Z14" s="25"/>
      <c r="AA14" s="25"/>
    </row>
    <row r="15" spans="1:27" s="3" customFormat="1" ht="12.75" customHeight="1">
      <c r="A15" s="125" t="s">
        <v>6</v>
      </c>
      <c r="B15" s="126" t="s">
        <v>62</v>
      </c>
      <c r="C15" s="111" t="s">
        <v>117</v>
      </c>
      <c r="D15" s="22" t="s">
        <v>4</v>
      </c>
      <c r="E15" s="23">
        <f aca="true" t="shared" si="1" ref="E15:L15">E16+E17+E18+E19</f>
        <v>18778992.779418994</v>
      </c>
      <c r="F15" s="23">
        <f t="shared" si="1"/>
        <v>4770207.62</v>
      </c>
      <c r="G15" s="23">
        <f t="shared" si="1"/>
        <v>6508785.159418993</v>
      </c>
      <c r="H15" s="23">
        <f t="shared" si="1"/>
        <v>1500000</v>
      </c>
      <c r="I15" s="23">
        <f t="shared" si="1"/>
        <v>1500000</v>
      </c>
      <c r="J15" s="23">
        <f t="shared" si="1"/>
        <v>1500000</v>
      </c>
      <c r="K15" s="23">
        <f t="shared" si="1"/>
        <v>1500000</v>
      </c>
      <c r="L15" s="23">
        <f t="shared" si="1"/>
        <v>1500000</v>
      </c>
      <c r="M15" s="127" t="s">
        <v>45</v>
      </c>
      <c r="N15" s="108">
        <v>1637.4</v>
      </c>
      <c r="O15" s="108">
        <v>2520</v>
      </c>
      <c r="P15" s="108">
        <v>581</v>
      </c>
      <c r="Q15" s="108">
        <v>581</v>
      </c>
      <c r="R15" s="108">
        <v>581</v>
      </c>
      <c r="S15" s="108">
        <v>581</v>
      </c>
      <c r="T15" s="108">
        <v>581</v>
      </c>
      <c r="U15" s="122" t="s">
        <v>44</v>
      </c>
      <c r="V15" s="121"/>
      <c r="W15" s="25"/>
      <c r="X15" s="25"/>
      <c r="Y15" s="25"/>
      <c r="Z15" s="25"/>
      <c r="AA15" s="25"/>
    </row>
    <row r="16" spans="1:27" s="3" customFormat="1" ht="12.75">
      <c r="A16" s="111"/>
      <c r="B16" s="126"/>
      <c r="C16" s="111"/>
      <c r="D16" s="22" t="s">
        <v>2</v>
      </c>
      <c r="E16" s="23">
        <f>F16+G16+H16+I16+J16+K16+L16</f>
        <v>18778992.779418994</v>
      </c>
      <c r="F16" s="23">
        <f>2768024.53+2002183.09</f>
        <v>4770207.62</v>
      </c>
      <c r="G16" s="23">
        <v>6508785.159418993</v>
      </c>
      <c r="H16" s="23">
        <f>1500000</f>
        <v>1500000</v>
      </c>
      <c r="I16" s="23">
        <f>1500000</f>
        <v>1500000</v>
      </c>
      <c r="J16" s="23">
        <f>1500000</f>
        <v>1500000</v>
      </c>
      <c r="K16" s="23">
        <f>1500000</f>
        <v>1500000</v>
      </c>
      <c r="L16" s="23">
        <f>1500000</f>
        <v>1500000</v>
      </c>
      <c r="M16" s="128"/>
      <c r="N16" s="109"/>
      <c r="O16" s="109"/>
      <c r="P16" s="109"/>
      <c r="Q16" s="109"/>
      <c r="R16" s="109"/>
      <c r="S16" s="109"/>
      <c r="T16" s="109"/>
      <c r="U16" s="123"/>
      <c r="V16" s="121"/>
      <c r="W16" s="25"/>
      <c r="X16" s="25"/>
      <c r="Y16" s="25"/>
      <c r="Z16" s="25"/>
      <c r="AA16" s="25"/>
    </row>
    <row r="17" spans="1:27" s="3" customFormat="1" ht="12.75">
      <c r="A17" s="111"/>
      <c r="B17" s="126"/>
      <c r="C17" s="111"/>
      <c r="D17" s="22" t="s">
        <v>0</v>
      </c>
      <c r="E17" s="23">
        <f>F17+G17+H17+I17+J17+K17+L17</f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128"/>
      <c r="N17" s="109"/>
      <c r="O17" s="109"/>
      <c r="P17" s="109"/>
      <c r="Q17" s="109"/>
      <c r="R17" s="109"/>
      <c r="S17" s="109"/>
      <c r="T17" s="109"/>
      <c r="U17" s="123"/>
      <c r="V17" s="121"/>
      <c r="W17" s="25"/>
      <c r="X17" s="25"/>
      <c r="Y17" s="25"/>
      <c r="Z17" s="25"/>
      <c r="AA17" s="25"/>
    </row>
    <row r="18" spans="1:27" s="3" customFormat="1" ht="12.75" customHeight="1">
      <c r="A18" s="111"/>
      <c r="B18" s="126"/>
      <c r="C18" s="111"/>
      <c r="D18" s="22" t="s">
        <v>1</v>
      </c>
      <c r="E18" s="23">
        <f>F18+G18+H18+I18+J18+K18+L18</f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128"/>
      <c r="N18" s="109"/>
      <c r="O18" s="109"/>
      <c r="P18" s="109"/>
      <c r="Q18" s="109"/>
      <c r="R18" s="109"/>
      <c r="S18" s="109"/>
      <c r="T18" s="109"/>
      <c r="U18" s="123"/>
      <c r="V18" s="121"/>
      <c r="W18" s="25"/>
      <c r="X18" s="25"/>
      <c r="Y18" s="25"/>
      <c r="Z18" s="25"/>
      <c r="AA18" s="25"/>
    </row>
    <row r="19" spans="1:27" s="3" customFormat="1" ht="14.25" customHeight="1">
      <c r="A19" s="111"/>
      <c r="B19" s="126"/>
      <c r="C19" s="111"/>
      <c r="D19" s="22" t="s">
        <v>3</v>
      </c>
      <c r="E19" s="23">
        <f>F19+G19+H19+I19+J19+K19+L19</f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129"/>
      <c r="N19" s="110"/>
      <c r="O19" s="110"/>
      <c r="P19" s="110"/>
      <c r="Q19" s="110"/>
      <c r="R19" s="110"/>
      <c r="S19" s="110"/>
      <c r="T19" s="110"/>
      <c r="U19" s="124"/>
      <c r="V19" s="121"/>
      <c r="W19" s="25"/>
      <c r="X19" s="25"/>
      <c r="Y19" s="25"/>
      <c r="Z19" s="25"/>
      <c r="AA19" s="25"/>
    </row>
    <row r="20" spans="1:27" s="3" customFormat="1" ht="12.75" customHeight="1">
      <c r="A20" s="125" t="s">
        <v>7</v>
      </c>
      <c r="B20" s="126" t="s">
        <v>71</v>
      </c>
      <c r="C20" s="111" t="s">
        <v>117</v>
      </c>
      <c r="D20" s="22" t="s">
        <v>4</v>
      </c>
      <c r="E20" s="23">
        <f aca="true" t="shared" si="2" ref="E20:L20">E21+E22+E23+E24</f>
        <v>463616</v>
      </c>
      <c r="F20" s="23">
        <f t="shared" si="2"/>
        <v>463616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127" t="s">
        <v>73</v>
      </c>
      <c r="N20" s="108">
        <v>1</v>
      </c>
      <c r="O20" s="120" t="s">
        <v>69</v>
      </c>
      <c r="P20" s="120" t="s">
        <v>69</v>
      </c>
      <c r="Q20" s="120" t="s">
        <v>69</v>
      </c>
      <c r="R20" s="120" t="s">
        <v>69</v>
      </c>
      <c r="S20" s="120" t="s">
        <v>69</v>
      </c>
      <c r="T20" s="120" t="s">
        <v>69</v>
      </c>
      <c r="U20" s="122" t="s">
        <v>72</v>
      </c>
      <c r="V20" s="121"/>
      <c r="W20" s="25"/>
      <c r="X20" s="25"/>
      <c r="Y20" s="25"/>
      <c r="Z20" s="25"/>
      <c r="AA20" s="25"/>
    </row>
    <row r="21" spans="1:27" s="3" customFormat="1" ht="12.75">
      <c r="A21" s="111"/>
      <c r="B21" s="126"/>
      <c r="C21" s="111"/>
      <c r="D21" s="22" t="s">
        <v>2</v>
      </c>
      <c r="E21" s="23">
        <f>F21+G21+H21+I21+J21+K21+L21</f>
        <v>463616</v>
      </c>
      <c r="F21" s="23">
        <v>463616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28"/>
      <c r="N21" s="109"/>
      <c r="O21" s="120"/>
      <c r="P21" s="120"/>
      <c r="Q21" s="120"/>
      <c r="R21" s="120"/>
      <c r="S21" s="120"/>
      <c r="T21" s="120"/>
      <c r="U21" s="123"/>
      <c r="V21" s="121"/>
      <c r="W21" s="25"/>
      <c r="X21" s="25"/>
      <c r="Y21" s="25"/>
      <c r="Z21" s="25"/>
      <c r="AA21" s="25"/>
    </row>
    <row r="22" spans="1:27" s="3" customFormat="1" ht="12.75">
      <c r="A22" s="111"/>
      <c r="B22" s="126"/>
      <c r="C22" s="111"/>
      <c r="D22" s="22" t="s">
        <v>0</v>
      </c>
      <c r="E22" s="23">
        <f>F22+G22+H22+I22+J22+K22+L22</f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128"/>
      <c r="N22" s="109"/>
      <c r="O22" s="120"/>
      <c r="P22" s="120"/>
      <c r="Q22" s="120"/>
      <c r="R22" s="120"/>
      <c r="S22" s="120"/>
      <c r="T22" s="120"/>
      <c r="U22" s="123"/>
      <c r="V22" s="121"/>
      <c r="W22" s="25"/>
      <c r="X22" s="25"/>
      <c r="Y22" s="25"/>
      <c r="Z22" s="25"/>
      <c r="AA22" s="25"/>
    </row>
    <row r="23" spans="1:27" s="3" customFormat="1" ht="12.75" customHeight="1">
      <c r="A23" s="111"/>
      <c r="B23" s="126"/>
      <c r="C23" s="111"/>
      <c r="D23" s="22" t="s">
        <v>1</v>
      </c>
      <c r="E23" s="23">
        <f>F23+G23+H23+I23+J23+K23+L23</f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128"/>
      <c r="N23" s="109"/>
      <c r="O23" s="120"/>
      <c r="P23" s="120"/>
      <c r="Q23" s="120"/>
      <c r="R23" s="120"/>
      <c r="S23" s="120"/>
      <c r="T23" s="120"/>
      <c r="U23" s="123"/>
      <c r="V23" s="121"/>
      <c r="W23" s="25"/>
      <c r="X23" s="25"/>
      <c r="Y23" s="25"/>
      <c r="Z23" s="25"/>
      <c r="AA23" s="25"/>
    </row>
    <row r="24" spans="1:27" s="3" customFormat="1" ht="14.25" customHeight="1">
      <c r="A24" s="111"/>
      <c r="B24" s="126"/>
      <c r="C24" s="111"/>
      <c r="D24" s="22" t="s">
        <v>3</v>
      </c>
      <c r="E24" s="23">
        <f>F24+G24+H24+I24+J24+K24+L24</f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129"/>
      <c r="N24" s="110"/>
      <c r="O24" s="120"/>
      <c r="P24" s="120"/>
      <c r="Q24" s="120"/>
      <c r="R24" s="120"/>
      <c r="S24" s="120"/>
      <c r="T24" s="120"/>
      <c r="U24" s="124"/>
      <c r="V24" s="121"/>
      <c r="W24" s="25"/>
      <c r="X24" s="25"/>
      <c r="Y24" s="25"/>
      <c r="Z24" s="25"/>
      <c r="AA24" s="25"/>
    </row>
    <row r="25" spans="1:27" s="3" customFormat="1" ht="12.75" customHeight="1">
      <c r="A25" s="111"/>
      <c r="B25" s="130" t="s">
        <v>38</v>
      </c>
      <c r="C25" s="111"/>
      <c r="D25" s="76" t="s">
        <v>4</v>
      </c>
      <c r="E25" s="77">
        <f>E27+E28+E29+E30</f>
        <v>52255454.53841899</v>
      </c>
      <c r="F25" s="77">
        <f aca="true" t="shared" si="3" ref="F25:L25">F27+F28+F29+F30</f>
        <v>13623207.77</v>
      </c>
      <c r="G25" s="77">
        <f t="shared" si="3"/>
        <v>23632246.768418994</v>
      </c>
      <c r="H25" s="77">
        <f t="shared" si="3"/>
        <v>3000000</v>
      </c>
      <c r="I25" s="77">
        <f t="shared" si="3"/>
        <v>3000000</v>
      </c>
      <c r="J25" s="77">
        <f t="shared" si="3"/>
        <v>3000000</v>
      </c>
      <c r="K25" s="77">
        <f t="shared" si="3"/>
        <v>3000000</v>
      </c>
      <c r="L25" s="77">
        <f t="shared" si="3"/>
        <v>3000000</v>
      </c>
      <c r="M25" s="127"/>
      <c r="N25" s="105"/>
      <c r="O25" s="105"/>
      <c r="P25" s="105"/>
      <c r="Q25" s="105"/>
      <c r="R25" s="105"/>
      <c r="S25" s="105"/>
      <c r="T25" s="105"/>
      <c r="U25" s="122"/>
      <c r="V25" s="25"/>
      <c r="W25" s="25"/>
      <c r="X25" s="25"/>
      <c r="Y25" s="25"/>
      <c r="Z25" s="25"/>
      <c r="AA25" s="25"/>
    </row>
    <row r="26" spans="1:27" s="3" customFormat="1" ht="12.75">
      <c r="A26" s="111"/>
      <c r="B26" s="130"/>
      <c r="C26" s="111"/>
      <c r="D26" s="131" t="s">
        <v>37</v>
      </c>
      <c r="E26" s="132"/>
      <c r="F26" s="132"/>
      <c r="G26" s="132"/>
      <c r="H26" s="132"/>
      <c r="I26" s="132"/>
      <c r="J26" s="132"/>
      <c r="K26" s="132"/>
      <c r="L26" s="133"/>
      <c r="M26" s="128"/>
      <c r="N26" s="106"/>
      <c r="O26" s="106"/>
      <c r="P26" s="106"/>
      <c r="Q26" s="106"/>
      <c r="R26" s="106"/>
      <c r="S26" s="106"/>
      <c r="T26" s="106"/>
      <c r="U26" s="123"/>
      <c r="V26" s="25"/>
      <c r="W26" s="26"/>
      <c r="X26" s="25"/>
      <c r="Y26" s="25"/>
      <c r="Z26" s="25"/>
      <c r="AA26" s="25"/>
    </row>
    <row r="27" spans="1:27" s="3" customFormat="1" ht="12.75">
      <c r="A27" s="111"/>
      <c r="B27" s="130"/>
      <c r="C27" s="111"/>
      <c r="D27" s="22" t="s">
        <v>2</v>
      </c>
      <c r="E27" s="77">
        <f>F27+G27+H27+I27+J27+K27+L27</f>
        <v>52255454.53841899</v>
      </c>
      <c r="F27" s="23">
        <f>F11+F16+F21</f>
        <v>13623207.77</v>
      </c>
      <c r="G27" s="23">
        <f aca="true" t="shared" si="4" ref="G27:L27">G11+G16+G21</f>
        <v>23632246.768418994</v>
      </c>
      <c r="H27" s="23">
        <f t="shared" si="4"/>
        <v>3000000</v>
      </c>
      <c r="I27" s="23">
        <f t="shared" si="4"/>
        <v>3000000</v>
      </c>
      <c r="J27" s="23">
        <f t="shared" si="4"/>
        <v>3000000</v>
      </c>
      <c r="K27" s="23">
        <f t="shared" si="4"/>
        <v>3000000</v>
      </c>
      <c r="L27" s="23">
        <f t="shared" si="4"/>
        <v>3000000</v>
      </c>
      <c r="M27" s="128"/>
      <c r="N27" s="106"/>
      <c r="O27" s="106"/>
      <c r="P27" s="106"/>
      <c r="Q27" s="106"/>
      <c r="R27" s="106"/>
      <c r="S27" s="106"/>
      <c r="T27" s="106"/>
      <c r="U27" s="123"/>
      <c r="V27" s="25"/>
      <c r="W27" s="25"/>
      <c r="X27" s="27"/>
      <c r="Y27" s="25"/>
      <c r="Z27" s="25"/>
      <c r="AA27" s="25"/>
    </row>
    <row r="28" spans="1:27" s="3" customFormat="1" ht="12.75">
      <c r="A28" s="111"/>
      <c r="B28" s="130"/>
      <c r="C28" s="111"/>
      <c r="D28" s="22" t="s">
        <v>0</v>
      </c>
      <c r="E28" s="77">
        <f>F28+G28+H28+I28+J28+K28+L28</f>
        <v>0</v>
      </c>
      <c r="F28" s="23">
        <f aca="true" t="shared" si="5" ref="F28:L30">F12+F17</f>
        <v>0</v>
      </c>
      <c r="G28" s="23">
        <f t="shared" si="5"/>
        <v>0</v>
      </c>
      <c r="H28" s="23">
        <f t="shared" si="5"/>
        <v>0</v>
      </c>
      <c r="I28" s="23">
        <f t="shared" si="5"/>
        <v>0</v>
      </c>
      <c r="J28" s="23">
        <f t="shared" si="5"/>
        <v>0</v>
      </c>
      <c r="K28" s="23">
        <f t="shared" si="5"/>
        <v>0</v>
      </c>
      <c r="L28" s="23">
        <f t="shared" si="5"/>
        <v>0</v>
      </c>
      <c r="M28" s="128"/>
      <c r="N28" s="106"/>
      <c r="O28" s="106"/>
      <c r="P28" s="106"/>
      <c r="Q28" s="106"/>
      <c r="R28" s="106"/>
      <c r="S28" s="106"/>
      <c r="T28" s="106"/>
      <c r="U28" s="123"/>
      <c r="V28" s="25"/>
      <c r="W28" s="25"/>
      <c r="X28" s="25"/>
      <c r="Y28" s="25"/>
      <c r="Z28" s="25"/>
      <c r="AA28" s="25"/>
    </row>
    <row r="29" spans="1:27" s="3" customFormat="1" ht="12.75">
      <c r="A29" s="111"/>
      <c r="B29" s="130"/>
      <c r="C29" s="111"/>
      <c r="D29" s="22" t="s">
        <v>1</v>
      </c>
      <c r="E29" s="77">
        <f>F29+G29+H29+I29+J29+K29+L29</f>
        <v>0</v>
      </c>
      <c r="F29" s="23">
        <f t="shared" si="5"/>
        <v>0</v>
      </c>
      <c r="G29" s="23">
        <f t="shared" si="5"/>
        <v>0</v>
      </c>
      <c r="H29" s="23">
        <f t="shared" si="5"/>
        <v>0</v>
      </c>
      <c r="I29" s="23">
        <f t="shared" si="5"/>
        <v>0</v>
      </c>
      <c r="J29" s="23">
        <f t="shared" si="5"/>
        <v>0</v>
      </c>
      <c r="K29" s="23">
        <f t="shared" si="5"/>
        <v>0</v>
      </c>
      <c r="L29" s="23">
        <f t="shared" si="5"/>
        <v>0</v>
      </c>
      <c r="M29" s="128"/>
      <c r="N29" s="106"/>
      <c r="O29" s="106"/>
      <c r="P29" s="106"/>
      <c r="Q29" s="106"/>
      <c r="R29" s="106"/>
      <c r="S29" s="106"/>
      <c r="T29" s="106"/>
      <c r="U29" s="123"/>
      <c r="V29" s="25"/>
      <c r="W29" s="25"/>
      <c r="X29" s="25"/>
      <c r="Y29" s="25"/>
      <c r="Z29" s="25"/>
      <c r="AA29" s="25"/>
    </row>
    <row r="30" spans="1:27" s="3" customFormat="1" ht="12.75">
      <c r="A30" s="111"/>
      <c r="B30" s="130"/>
      <c r="C30" s="111"/>
      <c r="D30" s="22" t="s">
        <v>3</v>
      </c>
      <c r="E30" s="77">
        <f>F30+G30+H30+I30+J30+K30+L30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129"/>
      <c r="N30" s="107"/>
      <c r="O30" s="107"/>
      <c r="P30" s="107"/>
      <c r="Q30" s="107"/>
      <c r="R30" s="107"/>
      <c r="S30" s="107"/>
      <c r="T30" s="107"/>
      <c r="U30" s="124"/>
      <c r="V30" s="25"/>
      <c r="W30" s="25"/>
      <c r="X30" s="25"/>
      <c r="Y30" s="25"/>
      <c r="Z30" s="25"/>
      <c r="AA30" s="25"/>
    </row>
    <row r="31" spans="1:27" s="3" customFormat="1" ht="36" customHeight="1">
      <c r="A31" s="1" t="s">
        <v>46</v>
      </c>
      <c r="B31" s="135" t="s">
        <v>47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7"/>
      <c r="V31" s="25"/>
      <c r="W31" s="25"/>
      <c r="X31" s="25"/>
      <c r="Y31" s="25"/>
      <c r="Z31" s="25"/>
      <c r="AA31" s="25"/>
    </row>
    <row r="32" spans="1:27" s="3" customFormat="1" ht="15" customHeight="1">
      <c r="A32" s="111" t="s">
        <v>15</v>
      </c>
      <c r="B32" s="126" t="s">
        <v>63</v>
      </c>
      <c r="C32" s="111" t="s">
        <v>117</v>
      </c>
      <c r="D32" s="22" t="s">
        <v>4</v>
      </c>
      <c r="E32" s="23">
        <f aca="true" t="shared" si="6" ref="E32:L32">E33+E34+E35+E36</f>
        <v>9631944.46</v>
      </c>
      <c r="F32" s="23">
        <f>F33+F34+F35+F36</f>
        <v>1303794.46</v>
      </c>
      <c r="G32" s="23">
        <f t="shared" si="6"/>
        <v>0</v>
      </c>
      <c r="H32" s="23">
        <f t="shared" si="6"/>
        <v>1665630</v>
      </c>
      <c r="I32" s="23">
        <f t="shared" si="6"/>
        <v>1665630</v>
      </c>
      <c r="J32" s="23">
        <f t="shared" si="6"/>
        <v>1665630</v>
      </c>
      <c r="K32" s="23">
        <f t="shared" si="6"/>
        <v>1665630</v>
      </c>
      <c r="L32" s="23">
        <f t="shared" si="6"/>
        <v>1665630</v>
      </c>
      <c r="M32" s="127" t="s">
        <v>48</v>
      </c>
      <c r="N32" s="120">
        <v>794.4</v>
      </c>
      <c r="O32" s="120" t="s">
        <v>69</v>
      </c>
      <c r="P32" s="120">
        <v>795</v>
      </c>
      <c r="Q32" s="120">
        <v>796</v>
      </c>
      <c r="R32" s="120">
        <v>797</v>
      </c>
      <c r="S32" s="120">
        <v>798</v>
      </c>
      <c r="T32" s="120">
        <v>799</v>
      </c>
      <c r="U32" s="134" t="s">
        <v>44</v>
      </c>
      <c r="V32" s="25"/>
      <c r="W32" s="25"/>
      <c r="X32" s="25"/>
      <c r="Y32" s="25"/>
      <c r="Z32" s="25"/>
      <c r="AA32" s="25"/>
    </row>
    <row r="33" spans="1:27" s="3" customFormat="1" ht="12.75">
      <c r="A33" s="111"/>
      <c r="B33" s="126"/>
      <c r="C33" s="111"/>
      <c r="D33" s="22" t="s">
        <v>2</v>
      </c>
      <c r="E33" s="23">
        <f>F33+G33+H33+I33+J33+K33+L33</f>
        <v>9631944.46</v>
      </c>
      <c r="F33" s="23">
        <f>1319581.26-15786.8</f>
        <v>1303794.46</v>
      </c>
      <c r="G33" s="23">
        <v>0</v>
      </c>
      <c r="H33" s="23">
        <f>1665630</f>
        <v>1665630</v>
      </c>
      <c r="I33" s="23">
        <f>1665630</f>
        <v>1665630</v>
      </c>
      <c r="J33" s="23">
        <f>1665630</f>
        <v>1665630</v>
      </c>
      <c r="K33" s="23">
        <f>1665630</f>
        <v>1665630</v>
      </c>
      <c r="L33" s="23">
        <f>1665630</f>
        <v>1665630</v>
      </c>
      <c r="M33" s="128"/>
      <c r="N33" s="120"/>
      <c r="O33" s="120"/>
      <c r="P33" s="120"/>
      <c r="Q33" s="120"/>
      <c r="R33" s="120"/>
      <c r="S33" s="120"/>
      <c r="T33" s="120"/>
      <c r="U33" s="134"/>
      <c r="V33" s="25"/>
      <c r="W33" s="25"/>
      <c r="X33" s="25"/>
      <c r="Y33" s="25"/>
      <c r="Z33" s="25"/>
      <c r="AA33" s="25"/>
    </row>
    <row r="34" spans="1:27" s="3" customFormat="1" ht="12.75">
      <c r="A34" s="111"/>
      <c r="B34" s="126"/>
      <c r="C34" s="111"/>
      <c r="D34" s="22" t="s">
        <v>0</v>
      </c>
      <c r="E34" s="23">
        <f>F34+G34+H34+I34+J34+K34+L34</f>
        <v>0</v>
      </c>
      <c r="F34" s="23">
        <f aca="true" t="shared" si="7" ref="F34:L36">F39+F44+F49</f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128"/>
      <c r="N34" s="120"/>
      <c r="O34" s="120"/>
      <c r="P34" s="120"/>
      <c r="Q34" s="120"/>
      <c r="R34" s="120"/>
      <c r="S34" s="120"/>
      <c r="T34" s="120"/>
      <c r="U34" s="134"/>
      <c r="V34" s="25"/>
      <c r="W34" s="25"/>
      <c r="X34" s="25"/>
      <c r="Y34" s="25"/>
      <c r="Z34" s="25"/>
      <c r="AA34" s="25"/>
    </row>
    <row r="35" spans="1:27" s="3" customFormat="1" ht="12.75">
      <c r="A35" s="111"/>
      <c r="B35" s="126"/>
      <c r="C35" s="111"/>
      <c r="D35" s="22" t="s">
        <v>1</v>
      </c>
      <c r="E35" s="23">
        <f>F35+G35+H35+I35+J35+K35+L35</f>
        <v>0</v>
      </c>
      <c r="F35" s="23">
        <f t="shared" si="7"/>
        <v>0</v>
      </c>
      <c r="G35" s="23">
        <v>0</v>
      </c>
      <c r="H35" s="23">
        <f t="shared" si="7"/>
        <v>0</v>
      </c>
      <c r="I35" s="23">
        <f t="shared" si="7"/>
        <v>0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128"/>
      <c r="N35" s="120"/>
      <c r="O35" s="120"/>
      <c r="P35" s="120"/>
      <c r="Q35" s="120"/>
      <c r="R35" s="120"/>
      <c r="S35" s="120"/>
      <c r="T35" s="120"/>
      <c r="U35" s="134"/>
      <c r="V35" s="25"/>
      <c r="W35" s="25"/>
      <c r="X35" s="25"/>
      <c r="Y35" s="25"/>
      <c r="Z35" s="25"/>
      <c r="AA35" s="25"/>
    </row>
    <row r="36" spans="1:27" s="3" customFormat="1" ht="12.75">
      <c r="A36" s="111"/>
      <c r="B36" s="126"/>
      <c r="C36" s="111"/>
      <c r="D36" s="22" t="s">
        <v>3</v>
      </c>
      <c r="E36" s="23">
        <f>F36+G36+H36+I36+J36+K36+L36</f>
        <v>0</v>
      </c>
      <c r="F36" s="23">
        <f t="shared" si="7"/>
        <v>0</v>
      </c>
      <c r="G36" s="23">
        <v>0</v>
      </c>
      <c r="H36" s="23">
        <f t="shared" si="7"/>
        <v>0</v>
      </c>
      <c r="I36" s="23">
        <f t="shared" si="7"/>
        <v>0</v>
      </c>
      <c r="J36" s="23">
        <f t="shared" si="7"/>
        <v>0</v>
      </c>
      <c r="K36" s="23">
        <f t="shared" si="7"/>
        <v>0</v>
      </c>
      <c r="L36" s="23">
        <f t="shared" si="7"/>
        <v>0</v>
      </c>
      <c r="M36" s="129"/>
      <c r="N36" s="120"/>
      <c r="O36" s="120"/>
      <c r="P36" s="120"/>
      <c r="Q36" s="120"/>
      <c r="R36" s="120"/>
      <c r="S36" s="120"/>
      <c r="T36" s="120"/>
      <c r="U36" s="134"/>
      <c r="V36" s="25"/>
      <c r="W36" s="25"/>
      <c r="X36" s="25"/>
      <c r="Y36" s="25"/>
      <c r="Z36" s="25"/>
      <c r="AA36" s="25"/>
    </row>
    <row r="37" spans="1:27" s="3" customFormat="1" ht="12.75" customHeight="1">
      <c r="A37" s="125" t="s">
        <v>27</v>
      </c>
      <c r="B37" s="126" t="s">
        <v>64</v>
      </c>
      <c r="C37" s="111">
        <v>2014</v>
      </c>
      <c r="D37" s="22" t="s">
        <v>4</v>
      </c>
      <c r="E37" s="23">
        <f aca="true" t="shared" si="8" ref="E37:L37">E38+E39+E40+E41</f>
        <v>197000</v>
      </c>
      <c r="F37" s="23">
        <f t="shared" si="8"/>
        <v>197000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127" t="s">
        <v>49</v>
      </c>
      <c r="N37" s="120">
        <v>5</v>
      </c>
      <c r="O37" s="120" t="s">
        <v>69</v>
      </c>
      <c r="P37" s="120" t="s">
        <v>69</v>
      </c>
      <c r="Q37" s="120" t="s">
        <v>69</v>
      </c>
      <c r="R37" s="120" t="s">
        <v>69</v>
      </c>
      <c r="S37" s="120" t="s">
        <v>69</v>
      </c>
      <c r="T37" s="120" t="s">
        <v>69</v>
      </c>
      <c r="U37" s="134" t="s">
        <v>44</v>
      </c>
      <c r="V37" s="25"/>
      <c r="W37" s="25"/>
      <c r="X37" s="25"/>
      <c r="Y37" s="25"/>
      <c r="Z37" s="25"/>
      <c r="AA37" s="25"/>
    </row>
    <row r="38" spans="1:27" s="3" customFormat="1" ht="12.75">
      <c r="A38" s="111"/>
      <c r="B38" s="126"/>
      <c r="C38" s="111"/>
      <c r="D38" s="22" t="s">
        <v>2</v>
      </c>
      <c r="E38" s="23">
        <f>F38+G38+H38+I38+J38+K38+L38</f>
        <v>197000</v>
      </c>
      <c r="F38" s="23">
        <v>197000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128"/>
      <c r="N38" s="120"/>
      <c r="O38" s="120"/>
      <c r="P38" s="120"/>
      <c r="Q38" s="120"/>
      <c r="R38" s="120"/>
      <c r="S38" s="120"/>
      <c r="T38" s="120"/>
      <c r="U38" s="134"/>
      <c r="V38" s="25"/>
      <c r="W38" s="25"/>
      <c r="X38" s="25"/>
      <c r="Y38" s="25"/>
      <c r="Z38" s="25"/>
      <c r="AA38" s="25"/>
    </row>
    <row r="39" spans="1:27" s="3" customFormat="1" ht="12.75">
      <c r="A39" s="111"/>
      <c r="B39" s="126"/>
      <c r="C39" s="111"/>
      <c r="D39" s="22" t="s">
        <v>0</v>
      </c>
      <c r="E39" s="23">
        <f>F39+G39+H39+I39+J39+K39+L39</f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128"/>
      <c r="N39" s="120"/>
      <c r="O39" s="120"/>
      <c r="P39" s="120"/>
      <c r="Q39" s="120"/>
      <c r="R39" s="120"/>
      <c r="S39" s="120"/>
      <c r="T39" s="120"/>
      <c r="U39" s="134"/>
      <c r="V39" s="25"/>
      <c r="W39" s="25"/>
      <c r="X39" s="25"/>
      <c r="Y39" s="25"/>
      <c r="Z39" s="25"/>
      <c r="AA39" s="25"/>
    </row>
    <row r="40" spans="1:27" s="3" customFormat="1" ht="12.75">
      <c r="A40" s="111"/>
      <c r="B40" s="126"/>
      <c r="C40" s="111"/>
      <c r="D40" s="22" t="s">
        <v>1</v>
      </c>
      <c r="E40" s="23">
        <f>F40+G40+H40+I40+J40+K40+L40</f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128"/>
      <c r="N40" s="120"/>
      <c r="O40" s="120"/>
      <c r="P40" s="120"/>
      <c r="Q40" s="120"/>
      <c r="R40" s="120"/>
      <c r="S40" s="120"/>
      <c r="T40" s="120"/>
      <c r="U40" s="134"/>
      <c r="V40" s="25"/>
      <c r="W40" s="25"/>
      <c r="X40" s="25"/>
      <c r="Y40" s="25"/>
      <c r="Z40" s="25"/>
      <c r="AA40" s="25"/>
    </row>
    <row r="41" spans="1:27" s="3" customFormat="1" ht="12.75">
      <c r="A41" s="111"/>
      <c r="B41" s="126"/>
      <c r="C41" s="111"/>
      <c r="D41" s="22" t="s">
        <v>3</v>
      </c>
      <c r="E41" s="23">
        <f>F41+G41+H41+I41+J41+K41+L41</f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129"/>
      <c r="N41" s="120"/>
      <c r="O41" s="120"/>
      <c r="P41" s="120"/>
      <c r="Q41" s="120"/>
      <c r="R41" s="120"/>
      <c r="S41" s="120"/>
      <c r="T41" s="120"/>
      <c r="U41" s="134"/>
      <c r="V41" s="25"/>
      <c r="W41" s="25"/>
      <c r="X41" s="25"/>
      <c r="Y41" s="25"/>
      <c r="Z41" s="25"/>
      <c r="AA41" s="25"/>
    </row>
    <row r="42" spans="1:27" s="3" customFormat="1" ht="12.75" customHeight="1">
      <c r="A42" s="111" t="s">
        <v>50</v>
      </c>
      <c r="B42" s="126" t="s">
        <v>65</v>
      </c>
      <c r="C42" s="111">
        <v>2014</v>
      </c>
      <c r="D42" s="22" t="s">
        <v>4</v>
      </c>
      <c r="E42" s="23">
        <f aca="true" t="shared" si="9" ref="E42:L42">E43+E44+E45+E46</f>
        <v>1087933.25</v>
      </c>
      <c r="F42" s="23">
        <f t="shared" si="9"/>
        <v>1087933.25</v>
      </c>
      <c r="G42" s="23">
        <f t="shared" si="9"/>
        <v>0</v>
      </c>
      <c r="H42" s="23">
        <f t="shared" si="9"/>
        <v>0</v>
      </c>
      <c r="I42" s="23">
        <f t="shared" si="9"/>
        <v>0</v>
      </c>
      <c r="J42" s="23">
        <f t="shared" si="9"/>
        <v>0</v>
      </c>
      <c r="K42" s="23">
        <f t="shared" si="9"/>
        <v>0</v>
      </c>
      <c r="L42" s="23">
        <f t="shared" si="9"/>
        <v>0</v>
      </c>
      <c r="M42" s="127" t="s">
        <v>51</v>
      </c>
      <c r="N42" s="120">
        <v>10</v>
      </c>
      <c r="O42" s="120" t="s">
        <v>69</v>
      </c>
      <c r="P42" s="120" t="s">
        <v>69</v>
      </c>
      <c r="Q42" s="120" t="s">
        <v>69</v>
      </c>
      <c r="R42" s="120" t="s">
        <v>69</v>
      </c>
      <c r="S42" s="120" t="s">
        <v>69</v>
      </c>
      <c r="T42" s="120" t="s">
        <v>69</v>
      </c>
      <c r="U42" s="134" t="s">
        <v>123</v>
      </c>
      <c r="V42" s="25"/>
      <c r="W42" s="25"/>
      <c r="X42" s="25"/>
      <c r="Y42" s="25"/>
      <c r="Z42" s="25"/>
      <c r="AA42" s="25"/>
    </row>
    <row r="43" spans="1:27" s="3" customFormat="1" ht="12.75">
      <c r="A43" s="111"/>
      <c r="B43" s="126"/>
      <c r="C43" s="111"/>
      <c r="D43" s="22" t="s">
        <v>2</v>
      </c>
      <c r="E43" s="23">
        <f>F43+G43+H43+I43+J43+K43+L43</f>
        <v>1087933.25</v>
      </c>
      <c r="F43" s="23">
        <f>1069734.45+2412+15786.8</f>
        <v>1087933.25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128"/>
      <c r="N43" s="120"/>
      <c r="O43" s="120"/>
      <c r="P43" s="120"/>
      <c r="Q43" s="120"/>
      <c r="R43" s="120"/>
      <c r="S43" s="120"/>
      <c r="T43" s="120"/>
      <c r="U43" s="134"/>
      <c r="V43" s="25"/>
      <c r="W43" s="25"/>
      <c r="X43" s="25"/>
      <c r="Y43" s="25"/>
      <c r="Z43" s="25"/>
      <c r="AA43" s="25"/>
    </row>
    <row r="44" spans="1:27" s="3" customFormat="1" ht="12.75">
      <c r="A44" s="111"/>
      <c r="B44" s="126"/>
      <c r="C44" s="111"/>
      <c r="D44" s="22" t="s">
        <v>0</v>
      </c>
      <c r="E44" s="23">
        <f>F44+G44+H44+I44+J44+K44+L44</f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128"/>
      <c r="N44" s="120"/>
      <c r="O44" s="120"/>
      <c r="P44" s="120"/>
      <c r="Q44" s="120"/>
      <c r="R44" s="120"/>
      <c r="S44" s="120"/>
      <c r="T44" s="120"/>
      <c r="U44" s="134"/>
      <c r="V44" s="25"/>
      <c r="W44" s="25"/>
      <c r="X44" s="25"/>
      <c r="Y44" s="25"/>
      <c r="Z44" s="25"/>
      <c r="AA44" s="25"/>
    </row>
    <row r="45" spans="1:27" s="3" customFormat="1" ht="12.75">
      <c r="A45" s="111"/>
      <c r="B45" s="126"/>
      <c r="C45" s="111"/>
      <c r="D45" s="22" t="s">
        <v>1</v>
      </c>
      <c r="E45" s="23">
        <f>F45+G45+H45+I45+J45+K45+L45</f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128"/>
      <c r="N45" s="120"/>
      <c r="O45" s="120"/>
      <c r="P45" s="120"/>
      <c r="Q45" s="120"/>
      <c r="R45" s="120"/>
      <c r="S45" s="120"/>
      <c r="T45" s="120"/>
      <c r="U45" s="134"/>
      <c r="V45" s="25"/>
      <c r="W45" s="25"/>
      <c r="X45" s="25"/>
      <c r="Y45" s="25"/>
      <c r="Z45" s="25"/>
      <c r="AA45" s="25"/>
    </row>
    <row r="46" spans="1:27" s="3" customFormat="1" ht="12.75">
      <c r="A46" s="111"/>
      <c r="B46" s="126"/>
      <c r="C46" s="111"/>
      <c r="D46" s="22" t="s">
        <v>3</v>
      </c>
      <c r="E46" s="23">
        <f>F46+G46+H46+I46+J46+K46+L46</f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129"/>
      <c r="N46" s="120"/>
      <c r="O46" s="120"/>
      <c r="P46" s="120"/>
      <c r="Q46" s="120"/>
      <c r="R46" s="120"/>
      <c r="S46" s="120"/>
      <c r="T46" s="120"/>
      <c r="U46" s="134"/>
      <c r="V46" s="25"/>
      <c r="W46" s="25"/>
      <c r="X46" s="25"/>
      <c r="Y46" s="25"/>
      <c r="Z46" s="25"/>
      <c r="AA46" s="25"/>
    </row>
    <row r="47" spans="1:27" s="3" customFormat="1" ht="12.75" customHeight="1">
      <c r="A47" s="111" t="s">
        <v>52</v>
      </c>
      <c r="B47" s="126" t="s">
        <v>66</v>
      </c>
      <c r="C47" s="111">
        <v>2014</v>
      </c>
      <c r="D47" s="22" t="s">
        <v>4</v>
      </c>
      <c r="E47" s="23">
        <f aca="true" t="shared" si="10" ref="E47:L47">E48+E49+E50+E51</f>
        <v>10280519.32</v>
      </c>
      <c r="F47" s="23">
        <f t="shared" si="10"/>
        <v>8989049.32</v>
      </c>
      <c r="G47" s="23">
        <f t="shared" si="10"/>
        <v>1291470</v>
      </c>
      <c r="H47" s="23">
        <f t="shared" si="10"/>
        <v>0</v>
      </c>
      <c r="I47" s="23">
        <f t="shared" si="10"/>
        <v>0</v>
      </c>
      <c r="J47" s="23">
        <f t="shared" si="10"/>
        <v>0</v>
      </c>
      <c r="K47" s="23">
        <f t="shared" si="10"/>
        <v>0</v>
      </c>
      <c r="L47" s="23">
        <f t="shared" si="10"/>
        <v>0</v>
      </c>
      <c r="M47" s="127" t="s">
        <v>53</v>
      </c>
      <c r="N47" s="120">
        <v>10</v>
      </c>
      <c r="O47" s="120">
        <v>12</v>
      </c>
      <c r="P47" s="120" t="s">
        <v>69</v>
      </c>
      <c r="Q47" s="120" t="s">
        <v>69</v>
      </c>
      <c r="R47" s="120" t="s">
        <v>69</v>
      </c>
      <c r="S47" s="120" t="s">
        <v>69</v>
      </c>
      <c r="T47" s="120" t="s">
        <v>69</v>
      </c>
      <c r="U47" s="134" t="s">
        <v>44</v>
      </c>
      <c r="V47" s="25"/>
      <c r="W47" s="25"/>
      <c r="X47" s="25"/>
      <c r="Y47" s="25"/>
      <c r="Z47" s="25"/>
      <c r="AA47" s="25"/>
    </row>
    <row r="48" spans="1:27" s="3" customFormat="1" ht="12.75">
      <c r="A48" s="111"/>
      <c r="B48" s="126"/>
      <c r="C48" s="111"/>
      <c r="D48" s="22" t="s">
        <v>2</v>
      </c>
      <c r="E48" s="23">
        <f>F48+G48+H48+I48+J48+K48+L48</f>
        <v>10280519.32</v>
      </c>
      <c r="F48" s="23">
        <f>5000712.64+4089240-100903.32</f>
        <v>8989049.32</v>
      </c>
      <c r="G48" s="23">
        <v>1291470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128"/>
      <c r="N48" s="120"/>
      <c r="O48" s="120"/>
      <c r="P48" s="120"/>
      <c r="Q48" s="120"/>
      <c r="R48" s="120"/>
      <c r="S48" s="120"/>
      <c r="T48" s="120"/>
      <c r="U48" s="134"/>
      <c r="V48" s="25"/>
      <c r="W48" s="25"/>
      <c r="X48" s="25"/>
      <c r="Y48" s="25"/>
      <c r="Z48" s="25"/>
      <c r="AA48" s="25"/>
    </row>
    <row r="49" spans="1:27" s="3" customFormat="1" ht="12.75">
      <c r="A49" s="111"/>
      <c r="B49" s="126"/>
      <c r="C49" s="111"/>
      <c r="D49" s="22" t="s">
        <v>0</v>
      </c>
      <c r="E49" s="23">
        <f>F49+G49+H49+I49+J49+K49+L49</f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128"/>
      <c r="N49" s="120"/>
      <c r="O49" s="120"/>
      <c r="P49" s="120"/>
      <c r="Q49" s="120"/>
      <c r="R49" s="120"/>
      <c r="S49" s="120"/>
      <c r="T49" s="120"/>
      <c r="U49" s="134"/>
      <c r="V49" s="25"/>
      <c r="W49" s="25"/>
      <c r="X49" s="25"/>
      <c r="Y49" s="25"/>
      <c r="Z49" s="25"/>
      <c r="AA49" s="25"/>
    </row>
    <row r="50" spans="1:27" s="3" customFormat="1" ht="12.75">
      <c r="A50" s="111"/>
      <c r="B50" s="126"/>
      <c r="C50" s="111"/>
      <c r="D50" s="22" t="s">
        <v>1</v>
      </c>
      <c r="E50" s="23">
        <f>F50+G50+H50+I50+J50+K50+L50</f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128"/>
      <c r="N50" s="120"/>
      <c r="O50" s="120"/>
      <c r="P50" s="120"/>
      <c r="Q50" s="120"/>
      <c r="R50" s="120"/>
      <c r="S50" s="120"/>
      <c r="T50" s="120"/>
      <c r="U50" s="134"/>
      <c r="V50" s="25"/>
      <c r="W50" s="25"/>
      <c r="X50" s="25"/>
      <c r="Y50" s="25"/>
      <c r="Z50" s="25"/>
      <c r="AA50" s="25"/>
    </row>
    <row r="51" spans="1:27" s="3" customFormat="1" ht="12.75">
      <c r="A51" s="111"/>
      <c r="B51" s="126"/>
      <c r="C51" s="111"/>
      <c r="D51" s="22" t="s">
        <v>3</v>
      </c>
      <c r="E51" s="23">
        <f>F51+G51+H51+I51+J51+K51+L51</f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129"/>
      <c r="N51" s="120"/>
      <c r="O51" s="120"/>
      <c r="P51" s="120"/>
      <c r="Q51" s="120"/>
      <c r="R51" s="120"/>
      <c r="S51" s="120"/>
      <c r="T51" s="120"/>
      <c r="U51" s="134"/>
      <c r="V51" s="25"/>
      <c r="W51" s="25"/>
      <c r="X51" s="25"/>
      <c r="Y51" s="25"/>
      <c r="Z51" s="25"/>
      <c r="AA51" s="25"/>
    </row>
    <row r="52" spans="1:27" s="3" customFormat="1" ht="12.75" customHeight="1">
      <c r="A52" s="111" t="s">
        <v>54</v>
      </c>
      <c r="B52" s="126" t="s">
        <v>67</v>
      </c>
      <c r="C52" s="111">
        <v>2015</v>
      </c>
      <c r="D52" s="22" t="s">
        <v>4</v>
      </c>
      <c r="E52" s="23">
        <f aca="true" t="shared" si="11" ref="E52:L52">E53+E54+E55+E56</f>
        <v>3027088.7812618366</v>
      </c>
      <c r="F52" s="23">
        <f t="shared" si="11"/>
        <v>0</v>
      </c>
      <c r="G52" s="23">
        <f t="shared" si="11"/>
        <v>3027088.7812618366</v>
      </c>
      <c r="H52" s="23">
        <f t="shared" si="11"/>
        <v>0</v>
      </c>
      <c r="I52" s="23">
        <f t="shared" si="11"/>
        <v>0</v>
      </c>
      <c r="J52" s="23">
        <f t="shared" si="11"/>
        <v>0</v>
      </c>
      <c r="K52" s="23">
        <f t="shared" si="11"/>
        <v>0</v>
      </c>
      <c r="L52" s="23">
        <f t="shared" si="11"/>
        <v>0</v>
      </c>
      <c r="M52" s="127" t="s">
        <v>74</v>
      </c>
      <c r="N52" s="120" t="s">
        <v>69</v>
      </c>
      <c r="O52" s="120">
        <v>1</v>
      </c>
      <c r="P52" s="120" t="s">
        <v>69</v>
      </c>
      <c r="Q52" s="120" t="s">
        <v>69</v>
      </c>
      <c r="R52" s="120" t="s">
        <v>69</v>
      </c>
      <c r="S52" s="120" t="s">
        <v>69</v>
      </c>
      <c r="T52" s="120" t="s">
        <v>69</v>
      </c>
      <c r="U52" s="134" t="s">
        <v>44</v>
      </c>
      <c r="V52" s="25"/>
      <c r="W52" s="25"/>
      <c r="X52" s="25"/>
      <c r="Y52" s="25"/>
      <c r="Z52" s="25"/>
      <c r="AA52" s="25"/>
    </row>
    <row r="53" spans="1:27" s="3" customFormat="1" ht="12.75">
      <c r="A53" s="111"/>
      <c r="B53" s="126"/>
      <c r="C53" s="111"/>
      <c r="D53" s="22" t="s">
        <v>2</v>
      </c>
      <c r="E53" s="23">
        <f>F53+G53+H53+I53+J53+K53+L53</f>
        <v>3027088.7812618366</v>
      </c>
      <c r="F53" s="23">
        <v>0</v>
      </c>
      <c r="G53" s="23">
        <v>3027088.7812618366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128"/>
      <c r="N53" s="120"/>
      <c r="O53" s="120"/>
      <c r="P53" s="120"/>
      <c r="Q53" s="120"/>
      <c r="R53" s="120"/>
      <c r="S53" s="120"/>
      <c r="T53" s="120"/>
      <c r="U53" s="134"/>
      <c r="V53" s="25"/>
      <c r="W53" s="25"/>
      <c r="X53" s="25"/>
      <c r="Y53" s="25"/>
      <c r="Z53" s="25"/>
      <c r="AA53" s="25"/>
    </row>
    <row r="54" spans="1:27" s="3" customFormat="1" ht="12.75">
      <c r="A54" s="111"/>
      <c r="B54" s="126"/>
      <c r="C54" s="111"/>
      <c r="D54" s="22" t="s">
        <v>0</v>
      </c>
      <c r="E54" s="23">
        <f>F54+G54+H54+I54+J54+K54+L54</f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128"/>
      <c r="N54" s="120"/>
      <c r="O54" s="120"/>
      <c r="P54" s="120"/>
      <c r="Q54" s="120"/>
      <c r="R54" s="120"/>
      <c r="S54" s="120"/>
      <c r="T54" s="120"/>
      <c r="U54" s="134"/>
      <c r="V54" s="25"/>
      <c r="W54" s="25"/>
      <c r="X54" s="25"/>
      <c r="Y54" s="25"/>
      <c r="Z54" s="25"/>
      <c r="AA54" s="25"/>
    </row>
    <row r="55" spans="1:27" s="3" customFormat="1" ht="12.75">
      <c r="A55" s="111"/>
      <c r="B55" s="126"/>
      <c r="C55" s="111"/>
      <c r="D55" s="22" t="s">
        <v>1</v>
      </c>
      <c r="E55" s="23">
        <f>F55+G55+H55+I55+J55+K55+L55</f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128"/>
      <c r="N55" s="120"/>
      <c r="O55" s="120"/>
      <c r="P55" s="120"/>
      <c r="Q55" s="120"/>
      <c r="R55" s="120"/>
      <c r="S55" s="120"/>
      <c r="T55" s="120"/>
      <c r="U55" s="134"/>
      <c r="V55" s="25"/>
      <c r="W55" s="25"/>
      <c r="X55" s="25"/>
      <c r="Y55" s="25"/>
      <c r="Z55" s="25"/>
      <c r="AA55" s="25"/>
    </row>
    <row r="56" spans="1:27" s="3" customFormat="1" ht="12.75">
      <c r="A56" s="111"/>
      <c r="B56" s="126"/>
      <c r="C56" s="111"/>
      <c r="D56" s="22" t="s">
        <v>3</v>
      </c>
      <c r="E56" s="23">
        <f>F56+G56+H56+I56+J56+K56+L56</f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129"/>
      <c r="N56" s="120"/>
      <c r="O56" s="120"/>
      <c r="P56" s="120"/>
      <c r="Q56" s="120"/>
      <c r="R56" s="120"/>
      <c r="S56" s="120"/>
      <c r="T56" s="120"/>
      <c r="U56" s="134"/>
      <c r="V56" s="25"/>
      <c r="W56" s="25"/>
      <c r="X56" s="25"/>
      <c r="Y56" s="25"/>
      <c r="Z56" s="25"/>
      <c r="AA56" s="25"/>
    </row>
    <row r="57" spans="1:27" s="3" customFormat="1" ht="12.75" customHeight="1">
      <c r="A57" s="111"/>
      <c r="B57" s="130" t="s">
        <v>39</v>
      </c>
      <c r="C57" s="111"/>
      <c r="D57" s="76" t="s">
        <v>4</v>
      </c>
      <c r="E57" s="77">
        <f aca="true" t="shared" si="12" ref="E57:L57">E59+E60+E61+E62</f>
        <v>24224485.81126184</v>
      </c>
      <c r="F57" s="77">
        <f t="shared" si="12"/>
        <v>11577777.030000001</v>
      </c>
      <c r="G57" s="77">
        <f t="shared" si="12"/>
        <v>4318558.781261837</v>
      </c>
      <c r="H57" s="77">
        <f t="shared" si="12"/>
        <v>1665630</v>
      </c>
      <c r="I57" s="77">
        <f t="shared" si="12"/>
        <v>1665630</v>
      </c>
      <c r="J57" s="77">
        <f t="shared" si="12"/>
        <v>1665630</v>
      </c>
      <c r="K57" s="77">
        <f t="shared" si="12"/>
        <v>1665630</v>
      </c>
      <c r="L57" s="77">
        <f t="shared" si="12"/>
        <v>1665630</v>
      </c>
      <c r="M57" s="127"/>
      <c r="N57" s="105"/>
      <c r="O57" s="105"/>
      <c r="P57" s="105"/>
      <c r="Q57" s="105"/>
      <c r="R57" s="105"/>
      <c r="S57" s="105"/>
      <c r="T57" s="105"/>
      <c r="U57" s="122"/>
      <c r="V57" s="25"/>
      <c r="W57" s="25"/>
      <c r="X57" s="25"/>
      <c r="Y57" s="25"/>
      <c r="Z57" s="25"/>
      <c r="AA57" s="25"/>
    </row>
    <row r="58" spans="1:27" s="3" customFormat="1" ht="12.75">
      <c r="A58" s="111"/>
      <c r="B58" s="130"/>
      <c r="C58" s="111"/>
      <c r="D58" s="131" t="s">
        <v>37</v>
      </c>
      <c r="E58" s="132"/>
      <c r="F58" s="132"/>
      <c r="G58" s="132"/>
      <c r="H58" s="132"/>
      <c r="I58" s="132"/>
      <c r="J58" s="132"/>
      <c r="K58" s="132"/>
      <c r="L58" s="133"/>
      <c r="M58" s="128"/>
      <c r="N58" s="106"/>
      <c r="O58" s="106"/>
      <c r="P58" s="106"/>
      <c r="Q58" s="106"/>
      <c r="R58" s="106"/>
      <c r="S58" s="106"/>
      <c r="T58" s="106"/>
      <c r="U58" s="123"/>
      <c r="V58" s="25"/>
      <c r="W58" s="25"/>
      <c r="X58" s="25"/>
      <c r="Y58" s="25"/>
      <c r="Z58" s="25"/>
      <c r="AA58" s="25"/>
    </row>
    <row r="59" spans="1:27" s="3" customFormat="1" ht="12.75">
      <c r="A59" s="111"/>
      <c r="B59" s="130"/>
      <c r="C59" s="111"/>
      <c r="D59" s="22" t="s">
        <v>2</v>
      </c>
      <c r="E59" s="77">
        <f>F59+G59+H59+I59+J59+K59+L59</f>
        <v>24224485.81126184</v>
      </c>
      <c r="F59" s="23">
        <f aca="true" t="shared" si="13" ref="F59:L59">F33+F38+F43+F48+F53</f>
        <v>11577777.030000001</v>
      </c>
      <c r="G59" s="23">
        <f t="shared" si="13"/>
        <v>4318558.781261837</v>
      </c>
      <c r="H59" s="23">
        <f t="shared" si="13"/>
        <v>1665630</v>
      </c>
      <c r="I59" s="23">
        <f t="shared" si="13"/>
        <v>1665630</v>
      </c>
      <c r="J59" s="23">
        <f t="shared" si="13"/>
        <v>1665630</v>
      </c>
      <c r="K59" s="23">
        <f t="shared" si="13"/>
        <v>1665630</v>
      </c>
      <c r="L59" s="23">
        <f t="shared" si="13"/>
        <v>1665630</v>
      </c>
      <c r="M59" s="128"/>
      <c r="N59" s="106"/>
      <c r="O59" s="106"/>
      <c r="P59" s="106"/>
      <c r="Q59" s="106"/>
      <c r="R59" s="106"/>
      <c r="S59" s="106"/>
      <c r="T59" s="106"/>
      <c r="U59" s="123"/>
      <c r="V59" s="25"/>
      <c r="W59" s="25"/>
      <c r="X59" s="27"/>
      <c r="Y59" s="25"/>
      <c r="Z59" s="25"/>
      <c r="AA59" s="25"/>
    </row>
    <row r="60" spans="1:27" s="3" customFormat="1" ht="12.75">
      <c r="A60" s="111"/>
      <c r="B60" s="130"/>
      <c r="C60" s="111"/>
      <c r="D60" s="22" t="s">
        <v>0</v>
      </c>
      <c r="E60" s="77">
        <f>F60+G60+H60+I60+J60+K60+L60</f>
        <v>0</v>
      </c>
      <c r="F60" s="23">
        <f aca="true" t="shared" si="14" ref="F60:L62">F34+F39+F44+F49+F54</f>
        <v>0</v>
      </c>
      <c r="G60" s="23">
        <f t="shared" si="14"/>
        <v>0</v>
      </c>
      <c r="H60" s="23">
        <f t="shared" si="14"/>
        <v>0</v>
      </c>
      <c r="I60" s="23">
        <f t="shared" si="14"/>
        <v>0</v>
      </c>
      <c r="J60" s="23">
        <f t="shared" si="14"/>
        <v>0</v>
      </c>
      <c r="K60" s="23">
        <f t="shared" si="14"/>
        <v>0</v>
      </c>
      <c r="L60" s="23">
        <f t="shared" si="14"/>
        <v>0</v>
      </c>
      <c r="M60" s="128"/>
      <c r="N60" s="106"/>
      <c r="O60" s="106"/>
      <c r="P60" s="106"/>
      <c r="Q60" s="106"/>
      <c r="R60" s="106"/>
      <c r="S60" s="106"/>
      <c r="T60" s="106"/>
      <c r="U60" s="123"/>
      <c r="V60" s="25"/>
      <c r="W60" s="25"/>
      <c r="X60" s="25"/>
      <c r="Y60" s="25"/>
      <c r="Z60" s="25"/>
      <c r="AA60" s="25"/>
    </row>
    <row r="61" spans="1:27" s="3" customFormat="1" ht="12.75">
      <c r="A61" s="111"/>
      <c r="B61" s="130"/>
      <c r="C61" s="111"/>
      <c r="D61" s="22" t="s">
        <v>1</v>
      </c>
      <c r="E61" s="77">
        <f>F61+G61+H61+I61+J61+K61+L61</f>
        <v>0</v>
      </c>
      <c r="F61" s="23">
        <f t="shared" si="14"/>
        <v>0</v>
      </c>
      <c r="G61" s="23">
        <f t="shared" si="14"/>
        <v>0</v>
      </c>
      <c r="H61" s="23">
        <f t="shared" si="14"/>
        <v>0</v>
      </c>
      <c r="I61" s="23">
        <f t="shared" si="14"/>
        <v>0</v>
      </c>
      <c r="J61" s="23">
        <f t="shared" si="14"/>
        <v>0</v>
      </c>
      <c r="K61" s="23">
        <f t="shared" si="14"/>
        <v>0</v>
      </c>
      <c r="L61" s="23">
        <f t="shared" si="14"/>
        <v>0</v>
      </c>
      <c r="M61" s="128"/>
      <c r="N61" s="106"/>
      <c r="O61" s="106"/>
      <c r="P61" s="106"/>
      <c r="Q61" s="106"/>
      <c r="R61" s="106"/>
      <c r="S61" s="106"/>
      <c r="T61" s="106"/>
      <c r="U61" s="123"/>
      <c r="V61" s="25"/>
      <c r="W61" s="25"/>
      <c r="X61" s="25"/>
      <c r="Y61" s="25"/>
      <c r="Z61" s="25"/>
      <c r="AA61" s="25"/>
    </row>
    <row r="62" spans="1:27" s="3" customFormat="1" ht="12.75">
      <c r="A62" s="111"/>
      <c r="B62" s="130"/>
      <c r="C62" s="111"/>
      <c r="D62" s="22" t="s">
        <v>3</v>
      </c>
      <c r="E62" s="77">
        <f>F62+G62+H62+I62+J62+K62+L62</f>
        <v>0</v>
      </c>
      <c r="F62" s="23">
        <f t="shared" si="14"/>
        <v>0</v>
      </c>
      <c r="G62" s="23">
        <f t="shared" si="14"/>
        <v>0</v>
      </c>
      <c r="H62" s="23">
        <f t="shared" si="14"/>
        <v>0</v>
      </c>
      <c r="I62" s="23">
        <f t="shared" si="14"/>
        <v>0</v>
      </c>
      <c r="J62" s="23">
        <f t="shared" si="14"/>
        <v>0</v>
      </c>
      <c r="K62" s="23">
        <f t="shared" si="14"/>
        <v>0</v>
      </c>
      <c r="L62" s="23">
        <f t="shared" si="14"/>
        <v>0</v>
      </c>
      <c r="M62" s="129"/>
      <c r="N62" s="107"/>
      <c r="O62" s="107"/>
      <c r="P62" s="107"/>
      <c r="Q62" s="107"/>
      <c r="R62" s="107"/>
      <c r="S62" s="107"/>
      <c r="T62" s="107"/>
      <c r="U62" s="124"/>
      <c r="V62" s="25"/>
      <c r="W62" s="25"/>
      <c r="X62" s="25"/>
      <c r="Y62" s="25"/>
      <c r="Z62" s="25"/>
      <c r="AA62" s="25"/>
    </row>
    <row r="63" spans="1:27" s="3" customFormat="1" ht="13.5" customHeight="1">
      <c r="A63" s="111"/>
      <c r="B63" s="112" t="s">
        <v>68</v>
      </c>
      <c r="C63" s="111"/>
      <c r="D63" s="78" t="s">
        <v>4</v>
      </c>
      <c r="E63" s="79">
        <f aca="true" t="shared" si="15" ref="E63:L63">E65+E66+E67+E68</f>
        <v>76479940.34968083</v>
      </c>
      <c r="F63" s="79">
        <f>F65+F66+F67+F68</f>
        <v>25200984.8</v>
      </c>
      <c r="G63" s="79">
        <f t="shared" si="15"/>
        <v>27950805.54968083</v>
      </c>
      <c r="H63" s="79">
        <f t="shared" si="15"/>
        <v>4665630</v>
      </c>
      <c r="I63" s="79">
        <f t="shared" si="15"/>
        <v>4665630</v>
      </c>
      <c r="J63" s="79">
        <f t="shared" si="15"/>
        <v>4665630</v>
      </c>
      <c r="K63" s="79">
        <f t="shared" si="15"/>
        <v>4665630</v>
      </c>
      <c r="L63" s="79">
        <f t="shared" si="15"/>
        <v>4665630</v>
      </c>
      <c r="M63" s="113"/>
      <c r="N63" s="105"/>
      <c r="O63" s="105"/>
      <c r="P63" s="105"/>
      <c r="Q63" s="105"/>
      <c r="R63" s="105"/>
      <c r="S63" s="105"/>
      <c r="T63" s="105"/>
      <c r="U63" s="122"/>
      <c r="V63" s="25"/>
      <c r="W63" s="25"/>
      <c r="X63" s="25"/>
      <c r="Y63" s="25"/>
      <c r="Z63" s="25"/>
      <c r="AA63" s="25"/>
    </row>
    <row r="64" spans="1:27" s="3" customFormat="1" ht="12.75">
      <c r="A64" s="111"/>
      <c r="B64" s="112"/>
      <c r="C64" s="111"/>
      <c r="D64" s="117" t="s">
        <v>37</v>
      </c>
      <c r="E64" s="118"/>
      <c r="F64" s="118"/>
      <c r="G64" s="118"/>
      <c r="H64" s="118"/>
      <c r="I64" s="118"/>
      <c r="J64" s="118"/>
      <c r="K64" s="118"/>
      <c r="L64" s="119"/>
      <c r="M64" s="114"/>
      <c r="N64" s="106"/>
      <c r="O64" s="106"/>
      <c r="P64" s="106"/>
      <c r="Q64" s="106"/>
      <c r="R64" s="106"/>
      <c r="S64" s="106"/>
      <c r="T64" s="106"/>
      <c r="U64" s="123"/>
      <c r="V64" s="25"/>
      <c r="W64" s="25"/>
      <c r="X64" s="25"/>
      <c r="Y64" s="25"/>
      <c r="Z64" s="25"/>
      <c r="AA64" s="25"/>
    </row>
    <row r="65" spans="1:27" s="3" customFormat="1" ht="13.5">
      <c r="A65" s="111"/>
      <c r="B65" s="112"/>
      <c r="C65" s="111"/>
      <c r="D65" s="80" t="s">
        <v>2</v>
      </c>
      <c r="E65" s="79">
        <f>F65+G65+H65+I65+J65+K65+L65</f>
        <v>76479940.34968083</v>
      </c>
      <c r="F65" s="81">
        <f aca="true" t="shared" si="16" ref="F65:L68">F27+F59</f>
        <v>25200984.8</v>
      </c>
      <c r="G65" s="81">
        <f t="shared" si="16"/>
        <v>27950805.54968083</v>
      </c>
      <c r="H65" s="81">
        <f t="shared" si="16"/>
        <v>4665630</v>
      </c>
      <c r="I65" s="81">
        <f t="shared" si="16"/>
        <v>4665630</v>
      </c>
      <c r="J65" s="81">
        <f t="shared" si="16"/>
        <v>4665630</v>
      </c>
      <c r="K65" s="81">
        <f t="shared" si="16"/>
        <v>4665630</v>
      </c>
      <c r="L65" s="81">
        <f t="shared" si="16"/>
        <v>4665630</v>
      </c>
      <c r="M65" s="114"/>
      <c r="N65" s="106"/>
      <c r="O65" s="106"/>
      <c r="P65" s="106"/>
      <c r="Q65" s="106"/>
      <c r="R65" s="106"/>
      <c r="S65" s="106"/>
      <c r="T65" s="106"/>
      <c r="U65" s="123"/>
      <c r="V65" s="25"/>
      <c r="W65" s="25"/>
      <c r="X65" s="25"/>
      <c r="Y65" s="25"/>
      <c r="Z65" s="25"/>
      <c r="AA65" s="25"/>
    </row>
    <row r="66" spans="1:27" s="3" customFormat="1" ht="13.5">
      <c r="A66" s="111"/>
      <c r="B66" s="112"/>
      <c r="C66" s="111"/>
      <c r="D66" s="80" t="s">
        <v>0</v>
      </c>
      <c r="E66" s="79">
        <f>F66+G66+H66+I66+J66+K66+L66</f>
        <v>0</v>
      </c>
      <c r="F66" s="81">
        <f t="shared" si="16"/>
        <v>0</v>
      </c>
      <c r="G66" s="81">
        <f t="shared" si="16"/>
        <v>0</v>
      </c>
      <c r="H66" s="81">
        <f t="shared" si="16"/>
        <v>0</v>
      </c>
      <c r="I66" s="81">
        <f t="shared" si="16"/>
        <v>0</v>
      </c>
      <c r="J66" s="81">
        <f t="shared" si="16"/>
        <v>0</v>
      </c>
      <c r="K66" s="81">
        <f t="shared" si="16"/>
        <v>0</v>
      </c>
      <c r="L66" s="81">
        <f t="shared" si="16"/>
        <v>0</v>
      </c>
      <c r="M66" s="114"/>
      <c r="N66" s="106"/>
      <c r="O66" s="106"/>
      <c r="P66" s="106"/>
      <c r="Q66" s="106"/>
      <c r="R66" s="106"/>
      <c r="S66" s="106"/>
      <c r="T66" s="106"/>
      <c r="U66" s="123"/>
      <c r="V66" s="25"/>
      <c r="W66" s="25"/>
      <c r="X66" s="25"/>
      <c r="Y66" s="25"/>
      <c r="Z66" s="25"/>
      <c r="AA66" s="25"/>
    </row>
    <row r="67" spans="1:27" s="3" customFormat="1" ht="13.5">
      <c r="A67" s="111"/>
      <c r="B67" s="112"/>
      <c r="C67" s="111"/>
      <c r="D67" s="80" t="s">
        <v>1</v>
      </c>
      <c r="E67" s="79">
        <f>F67+G67+H67+I67+J67+K67+L67</f>
        <v>0</v>
      </c>
      <c r="F67" s="81">
        <f t="shared" si="16"/>
        <v>0</v>
      </c>
      <c r="G67" s="81">
        <f t="shared" si="16"/>
        <v>0</v>
      </c>
      <c r="H67" s="81">
        <f t="shared" si="16"/>
        <v>0</v>
      </c>
      <c r="I67" s="81">
        <f t="shared" si="16"/>
        <v>0</v>
      </c>
      <c r="J67" s="81">
        <f t="shared" si="16"/>
        <v>0</v>
      </c>
      <c r="K67" s="81">
        <f t="shared" si="16"/>
        <v>0</v>
      </c>
      <c r="L67" s="81">
        <f t="shared" si="16"/>
        <v>0</v>
      </c>
      <c r="M67" s="114"/>
      <c r="N67" s="106"/>
      <c r="O67" s="106"/>
      <c r="P67" s="106"/>
      <c r="Q67" s="106"/>
      <c r="R67" s="106"/>
      <c r="S67" s="106"/>
      <c r="T67" s="106"/>
      <c r="U67" s="123"/>
      <c r="V67" s="25"/>
      <c r="W67" s="25"/>
      <c r="X67" s="25"/>
      <c r="Y67" s="25"/>
      <c r="Z67" s="25"/>
      <c r="AA67" s="25"/>
    </row>
    <row r="68" spans="1:27" s="3" customFormat="1" ht="13.5">
      <c r="A68" s="111"/>
      <c r="B68" s="112"/>
      <c r="C68" s="111"/>
      <c r="D68" s="80" t="s">
        <v>3</v>
      </c>
      <c r="E68" s="79">
        <f>F68+G68+H68+I68+J68+K68+L68</f>
        <v>0</v>
      </c>
      <c r="F68" s="81">
        <f t="shared" si="16"/>
        <v>0</v>
      </c>
      <c r="G68" s="81">
        <f t="shared" si="16"/>
        <v>0</v>
      </c>
      <c r="H68" s="81">
        <f t="shared" si="16"/>
        <v>0</v>
      </c>
      <c r="I68" s="81">
        <f t="shared" si="16"/>
        <v>0</v>
      </c>
      <c r="J68" s="81">
        <f t="shared" si="16"/>
        <v>0</v>
      </c>
      <c r="K68" s="81">
        <f t="shared" si="16"/>
        <v>0</v>
      </c>
      <c r="L68" s="81">
        <f t="shared" si="16"/>
        <v>0</v>
      </c>
      <c r="M68" s="115"/>
      <c r="N68" s="107"/>
      <c r="O68" s="107"/>
      <c r="P68" s="107"/>
      <c r="Q68" s="107"/>
      <c r="R68" s="107"/>
      <c r="S68" s="107"/>
      <c r="T68" s="107"/>
      <c r="U68" s="124"/>
      <c r="V68" s="25"/>
      <c r="W68" s="25"/>
      <c r="X68" s="25"/>
      <c r="Y68" s="25"/>
      <c r="Z68" s="25"/>
      <c r="AA68" s="25"/>
    </row>
    <row r="69" spans="22:27" s="3" customFormat="1" ht="12.75">
      <c r="V69" s="25"/>
      <c r="W69" s="25"/>
      <c r="X69" s="25"/>
      <c r="Y69" s="25"/>
      <c r="Z69" s="25"/>
      <c r="AA69" s="25"/>
    </row>
    <row r="70" spans="1:37" ht="12.75">
      <c r="A70" s="82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>
      <c r="A71" s="82"/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</row>
    <row r="72" spans="1:37" ht="12.75">
      <c r="A72" s="82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>
      <c r="A73" s="82"/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</row>
    <row r="74" spans="1:37" ht="12.75">
      <c r="A74" s="82"/>
      <c r="B74" s="83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>
      <c r="A75" s="82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</row>
    <row r="76" spans="1:37" ht="12.75">
      <c r="A76" s="82"/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>
      <c r="A77" s="82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</row>
    <row r="78" spans="1:37" ht="12.75">
      <c r="A78" s="82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</row>
    <row r="79" spans="1:37" ht="12.75">
      <c r="A79" s="82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</row>
    <row r="80" spans="1:37" ht="12.75">
      <c r="A80" s="82"/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>
      <c r="A81" s="82"/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</row>
    <row r="82" spans="1:37" ht="12.75">
      <c r="A82" s="82"/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>
      <c r="A83" s="82"/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</row>
    <row r="84" spans="1:37" ht="12.75">
      <c r="A84" s="82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>
      <c r="A85" s="82"/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</row>
    <row r="86" spans="1:37" ht="12.75">
      <c r="A86" s="82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>
      <c r="A87" s="82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</row>
    <row r="88" spans="1:37" ht="12.75">
      <c r="A88" s="82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>
      <c r="A89" s="8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</row>
    <row r="90" spans="1:37" ht="12.75">
      <c r="A90" s="82"/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>
      <c r="A91" s="82"/>
      <c r="B91" s="83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</row>
    <row r="92" spans="1:37" ht="12.75">
      <c r="A92" s="82"/>
      <c r="B92" s="83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>
      <c r="A93" s="82"/>
      <c r="B93" s="83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</row>
    <row r="94" spans="1:37" ht="12.75">
      <c r="A94" s="82"/>
      <c r="B94" s="83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>
      <c r="A95" s="82"/>
      <c r="B95" s="83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</row>
    <row r="96" spans="1:37" ht="12.75">
      <c r="A96" s="82"/>
      <c r="B96" s="83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>
      <c r="A97" s="82"/>
      <c r="B97" s="83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</row>
    <row r="98" spans="1:37" ht="12.75">
      <c r="A98" s="82"/>
      <c r="B98" s="83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>
      <c r="A99" s="82"/>
      <c r="B99" s="83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</row>
    <row r="100" spans="1:37" ht="12.75">
      <c r="A100" s="82"/>
      <c r="B100" s="83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</row>
    <row r="101" spans="1:37" ht="12.75">
      <c r="A101" s="82"/>
      <c r="B101" s="83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</row>
    <row r="102" spans="1:37" ht="12.75">
      <c r="A102" s="82"/>
      <c r="B102" s="83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.75">
      <c r="A103" s="82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</row>
    <row r="104" spans="1:37" ht="12.75">
      <c r="A104" s="82"/>
      <c r="B104" s="83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.75">
      <c r="A105" s="82"/>
      <c r="B105" s="83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</row>
    <row r="106" spans="1:37" ht="12.75">
      <c r="A106" s="82"/>
      <c r="B106" s="83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22:27" ht="12.75">
      <c r="V107" s="83"/>
      <c r="W107" s="83"/>
      <c r="X107" s="83"/>
      <c r="Y107" s="83"/>
      <c r="Z107" s="83"/>
      <c r="AA107" s="83"/>
    </row>
    <row r="108" spans="22:27" ht="12.75">
      <c r="V108" s="83"/>
      <c r="W108" s="83"/>
      <c r="X108" s="83"/>
      <c r="Y108" s="83"/>
      <c r="Z108" s="83"/>
      <c r="AA108" s="83"/>
    </row>
    <row r="109" spans="22:27" ht="12.75">
      <c r="V109" s="83"/>
      <c r="W109" s="83"/>
      <c r="X109" s="83"/>
      <c r="Y109" s="83"/>
      <c r="Z109" s="83"/>
      <c r="AA109" s="83"/>
    </row>
    <row r="110" spans="22:27" ht="12.75">
      <c r="V110" s="83"/>
      <c r="W110" s="83"/>
      <c r="X110" s="83"/>
      <c r="Y110" s="83"/>
      <c r="Z110" s="83"/>
      <c r="AA110" s="83"/>
    </row>
    <row r="111" spans="22:27" ht="12.75">
      <c r="V111" s="83"/>
      <c r="W111" s="83"/>
      <c r="X111" s="83"/>
      <c r="Y111" s="83"/>
      <c r="Z111" s="83"/>
      <c r="AA111" s="83"/>
    </row>
    <row r="112" spans="22:27" ht="12.75">
      <c r="V112" s="83"/>
      <c r="W112" s="83"/>
      <c r="X112" s="83"/>
      <c r="Y112" s="83"/>
      <c r="Z112" s="83"/>
      <c r="AA112" s="83"/>
    </row>
    <row r="113" spans="22:27" ht="12.75">
      <c r="V113" s="83"/>
      <c r="W113" s="83"/>
      <c r="X113" s="83"/>
      <c r="Y113" s="83"/>
      <c r="Z113" s="83"/>
      <c r="AA113" s="83"/>
    </row>
    <row r="114" spans="22:27" ht="12.75">
      <c r="V114" s="83"/>
      <c r="W114" s="83"/>
      <c r="X114" s="83"/>
      <c r="Y114" s="83"/>
      <c r="Z114" s="83"/>
      <c r="AA114" s="83"/>
    </row>
    <row r="115" spans="22:27" ht="12.75">
      <c r="V115" s="83"/>
      <c r="W115" s="83"/>
      <c r="X115" s="83"/>
      <c r="Y115" s="83"/>
      <c r="Z115" s="83"/>
      <c r="AA115" s="83"/>
    </row>
    <row r="116" spans="22:27" ht="12.75">
      <c r="V116" s="83"/>
      <c r="W116" s="83"/>
      <c r="X116" s="83"/>
      <c r="Y116" s="83"/>
      <c r="Z116" s="83"/>
      <c r="AA116" s="83"/>
    </row>
    <row r="117" spans="22:27" ht="12.75">
      <c r="V117" s="83"/>
      <c r="W117" s="83"/>
      <c r="X117" s="83"/>
      <c r="Y117" s="83"/>
      <c r="Z117" s="83"/>
      <c r="AA117" s="83"/>
    </row>
    <row r="118" spans="22:27" ht="12.75">
      <c r="V118" s="83"/>
      <c r="W118" s="83"/>
      <c r="X118" s="83"/>
      <c r="Y118" s="83"/>
      <c r="Z118" s="83"/>
      <c r="AA118" s="83"/>
    </row>
    <row r="119" spans="22:27" ht="12.75">
      <c r="V119" s="83"/>
      <c r="W119" s="83"/>
      <c r="X119" s="83"/>
      <c r="Y119" s="83"/>
      <c r="Z119" s="83"/>
      <c r="AA119" s="83"/>
    </row>
    <row r="120" spans="22:27" ht="12.75">
      <c r="V120" s="83"/>
      <c r="W120" s="83"/>
      <c r="X120" s="83"/>
      <c r="Y120" s="83"/>
      <c r="Z120" s="83"/>
      <c r="AA120" s="83"/>
    </row>
    <row r="121" spans="22:27" ht="12.75">
      <c r="V121" s="83"/>
      <c r="W121" s="83"/>
      <c r="X121" s="83"/>
      <c r="Y121" s="83"/>
      <c r="Z121" s="83"/>
      <c r="AA121" s="83"/>
    </row>
    <row r="122" spans="22:27" ht="12.75">
      <c r="V122" s="83"/>
      <c r="W122" s="83"/>
      <c r="X122" s="83"/>
      <c r="Y122" s="83"/>
      <c r="Z122" s="83"/>
      <c r="AA122" s="83"/>
    </row>
    <row r="123" spans="22:27" ht="12.75">
      <c r="V123" s="83"/>
      <c r="W123" s="83"/>
      <c r="X123" s="83"/>
      <c r="Y123" s="83"/>
      <c r="Z123" s="83"/>
      <c r="AA123" s="83"/>
    </row>
    <row r="124" spans="22:27" ht="12.75">
      <c r="V124" s="83"/>
      <c r="W124" s="83"/>
      <c r="X124" s="83"/>
      <c r="Y124" s="83"/>
      <c r="Z124" s="83"/>
      <c r="AA124" s="83"/>
    </row>
    <row r="125" spans="22:27" ht="12.75">
      <c r="V125" s="83"/>
      <c r="W125" s="83"/>
      <c r="X125" s="83"/>
      <c r="Y125" s="83"/>
      <c r="Z125" s="83"/>
      <c r="AA125" s="83"/>
    </row>
    <row r="126" spans="22:27" ht="12.75">
      <c r="V126" s="83"/>
      <c r="W126" s="83"/>
      <c r="X126" s="83"/>
      <c r="Y126" s="83"/>
      <c r="Z126" s="83"/>
      <c r="AA126" s="83"/>
    </row>
    <row r="127" spans="22:27" ht="12.75">
      <c r="V127" s="83"/>
      <c r="W127" s="83"/>
      <c r="X127" s="83"/>
      <c r="Y127" s="83"/>
      <c r="Z127" s="83"/>
      <c r="AA127" s="83"/>
    </row>
    <row r="128" spans="22:27" ht="12.75">
      <c r="V128" s="83"/>
      <c r="W128" s="83"/>
      <c r="X128" s="83"/>
      <c r="Y128" s="83"/>
      <c r="Z128" s="83"/>
      <c r="AA128" s="83"/>
    </row>
    <row r="129" spans="22:27" ht="12.75">
      <c r="V129" s="83"/>
      <c r="W129" s="83"/>
      <c r="X129" s="83"/>
      <c r="Y129" s="83"/>
      <c r="Z129" s="83"/>
      <c r="AA129" s="83"/>
    </row>
    <row r="130" spans="22:27" ht="12.75">
      <c r="V130" s="83"/>
      <c r="W130" s="83"/>
      <c r="X130" s="83"/>
      <c r="Y130" s="83"/>
      <c r="Z130" s="83"/>
      <c r="AA130" s="83"/>
    </row>
    <row r="131" spans="22:27" ht="12.75">
      <c r="V131" s="83"/>
      <c r="W131" s="83"/>
      <c r="X131" s="83"/>
      <c r="Y131" s="83"/>
      <c r="Z131" s="83"/>
      <c r="AA131" s="83"/>
    </row>
    <row r="132" spans="22:27" ht="12.75">
      <c r="V132" s="83"/>
      <c r="W132" s="83"/>
      <c r="X132" s="83"/>
      <c r="Y132" s="83"/>
      <c r="Z132" s="83"/>
      <c r="AA132" s="83"/>
    </row>
    <row r="133" spans="22:27" ht="12.75">
      <c r="V133" s="83"/>
      <c r="W133" s="83"/>
      <c r="X133" s="83"/>
      <c r="Y133" s="83"/>
      <c r="Z133" s="83"/>
      <c r="AA133" s="83"/>
    </row>
    <row r="134" spans="22:27" ht="12.75">
      <c r="V134" s="83"/>
      <c r="W134" s="83"/>
      <c r="X134" s="83"/>
      <c r="Y134" s="83"/>
      <c r="Z134" s="83"/>
      <c r="AA134" s="83"/>
    </row>
    <row r="135" spans="22:27" ht="12.75">
      <c r="V135" s="83"/>
      <c r="W135" s="83"/>
      <c r="X135" s="83"/>
      <c r="Y135" s="83"/>
      <c r="Z135" s="83"/>
      <c r="AA135" s="83"/>
    </row>
    <row r="136" spans="22:27" ht="12.75">
      <c r="V136" s="83"/>
      <c r="W136" s="83"/>
      <c r="X136" s="83"/>
      <c r="Y136" s="83"/>
      <c r="Z136" s="83"/>
      <c r="AA136" s="83"/>
    </row>
    <row r="137" spans="22:27" ht="12.75">
      <c r="V137" s="83"/>
      <c r="W137" s="83"/>
      <c r="X137" s="83"/>
      <c r="Y137" s="83"/>
      <c r="Z137" s="83"/>
      <c r="AA137" s="83"/>
    </row>
    <row r="138" spans="22:27" ht="12.75">
      <c r="V138" s="83"/>
      <c r="W138" s="83"/>
      <c r="X138" s="83"/>
      <c r="Y138" s="83"/>
      <c r="Z138" s="83"/>
      <c r="AA138" s="83"/>
    </row>
    <row r="139" spans="22:27" ht="12.75">
      <c r="V139" s="83"/>
      <c r="W139" s="83"/>
      <c r="X139" s="83"/>
      <c r="Y139" s="83"/>
      <c r="Z139" s="83"/>
      <c r="AA139" s="83"/>
    </row>
    <row r="140" spans="22:27" ht="12.75">
      <c r="V140" s="83"/>
      <c r="W140" s="83"/>
      <c r="X140" s="83"/>
      <c r="Y140" s="83"/>
      <c r="Z140" s="83"/>
      <c r="AA140" s="83"/>
    </row>
    <row r="141" spans="22:27" ht="12.75">
      <c r="V141" s="83"/>
      <c r="W141" s="83"/>
      <c r="X141" s="83"/>
      <c r="Y141" s="83"/>
      <c r="Z141" s="83"/>
      <c r="AA141" s="83"/>
    </row>
    <row r="142" spans="22:27" ht="12.75">
      <c r="V142" s="83"/>
      <c r="W142" s="83"/>
      <c r="X142" s="83"/>
      <c r="Y142" s="83"/>
      <c r="Z142" s="83"/>
      <c r="AA142" s="83"/>
    </row>
    <row r="143" spans="22:27" ht="12.75">
      <c r="V143" s="83"/>
      <c r="W143" s="83"/>
      <c r="X143" s="83"/>
      <c r="Y143" s="83"/>
      <c r="Z143" s="83"/>
      <c r="AA143" s="83"/>
    </row>
    <row r="144" spans="22:27" ht="12.75">
      <c r="V144" s="83"/>
      <c r="W144" s="83"/>
      <c r="X144" s="83"/>
      <c r="Y144" s="83"/>
      <c r="Z144" s="83"/>
      <c r="AA144" s="83"/>
    </row>
    <row r="145" spans="22:27" ht="12.75">
      <c r="V145" s="83"/>
      <c r="W145" s="83"/>
      <c r="X145" s="83"/>
      <c r="Y145" s="83"/>
      <c r="Z145" s="83"/>
      <c r="AA145" s="83"/>
    </row>
    <row r="146" spans="22:27" ht="12.75">
      <c r="V146" s="83"/>
      <c r="W146" s="83"/>
      <c r="X146" s="83"/>
      <c r="Y146" s="83"/>
      <c r="Z146" s="83"/>
      <c r="AA146" s="83"/>
    </row>
    <row r="147" spans="22:27" ht="12.75">
      <c r="V147" s="83"/>
      <c r="W147" s="83"/>
      <c r="X147" s="83"/>
      <c r="Y147" s="83"/>
      <c r="Z147" s="83"/>
      <c r="AA147" s="83"/>
    </row>
    <row r="148" spans="22:27" ht="12.75">
      <c r="V148" s="83"/>
      <c r="W148" s="83"/>
      <c r="X148" s="83"/>
      <c r="Y148" s="83"/>
      <c r="Z148" s="83"/>
      <c r="AA148" s="83"/>
    </row>
    <row r="149" spans="22:27" ht="12.75">
      <c r="V149" s="83"/>
      <c r="W149" s="83"/>
      <c r="X149" s="83"/>
      <c r="Y149" s="83"/>
      <c r="Z149" s="83"/>
      <c r="AA149" s="83"/>
    </row>
    <row r="150" spans="22:27" ht="12.75">
      <c r="V150" s="83"/>
      <c r="W150" s="83"/>
      <c r="X150" s="83"/>
      <c r="Y150" s="83"/>
      <c r="Z150" s="83"/>
      <c r="AA150" s="83"/>
    </row>
    <row r="151" spans="22:27" ht="12.75">
      <c r="V151" s="83"/>
      <c r="W151" s="83"/>
      <c r="X151" s="83"/>
      <c r="Y151" s="83"/>
      <c r="Z151" s="83"/>
      <c r="AA151" s="83"/>
    </row>
    <row r="152" spans="22:27" ht="12.75">
      <c r="V152" s="83"/>
      <c r="W152" s="83"/>
      <c r="X152" s="83"/>
      <c r="Y152" s="83"/>
      <c r="Z152" s="83"/>
      <c r="AA152" s="83"/>
    </row>
    <row r="153" spans="22:27" ht="12.75">
      <c r="V153" s="83"/>
      <c r="W153" s="83"/>
      <c r="X153" s="83"/>
      <c r="Y153" s="83"/>
      <c r="Z153" s="83"/>
      <c r="AA153" s="83"/>
    </row>
    <row r="154" spans="22:27" ht="12.75">
      <c r="V154" s="83"/>
      <c r="W154" s="83"/>
      <c r="X154" s="83"/>
      <c r="Y154" s="83"/>
      <c r="Z154" s="83"/>
      <c r="AA154" s="83"/>
    </row>
    <row r="155" spans="22:27" ht="12.75">
      <c r="V155" s="83"/>
      <c r="W155" s="83"/>
      <c r="X155" s="83"/>
      <c r="Y155" s="83"/>
      <c r="Z155" s="83"/>
      <c r="AA155" s="83"/>
    </row>
    <row r="156" spans="22:27" ht="12.75">
      <c r="V156" s="83"/>
      <c r="W156" s="83"/>
      <c r="X156" s="83"/>
      <c r="Y156" s="83"/>
      <c r="Z156" s="83"/>
      <c r="AA156" s="83"/>
    </row>
    <row r="157" spans="22:27" ht="12.75">
      <c r="V157" s="83"/>
      <c r="W157" s="83"/>
      <c r="X157" s="83"/>
      <c r="Y157" s="83"/>
      <c r="Z157" s="83"/>
      <c r="AA157" s="83"/>
    </row>
    <row r="158" spans="22:27" ht="12.75">
      <c r="V158" s="83"/>
      <c r="W158" s="83"/>
      <c r="X158" s="83"/>
      <c r="Y158" s="83"/>
      <c r="Z158" s="83"/>
      <c r="AA158" s="83"/>
    </row>
    <row r="159" spans="22:27" ht="12.75">
      <c r="V159" s="83"/>
      <c r="W159" s="83"/>
      <c r="X159" s="83"/>
      <c r="Y159" s="83"/>
      <c r="Z159" s="83"/>
      <c r="AA159" s="83"/>
    </row>
    <row r="160" spans="22:27" ht="12.75">
      <c r="V160" s="83"/>
      <c r="W160" s="83"/>
      <c r="X160" s="83"/>
      <c r="Y160" s="83"/>
      <c r="Z160" s="83"/>
      <c r="AA160" s="83"/>
    </row>
    <row r="161" spans="22:27" ht="12.75">
      <c r="V161" s="83"/>
      <c r="W161" s="83"/>
      <c r="X161" s="83"/>
      <c r="Y161" s="83"/>
      <c r="Z161" s="83"/>
      <c r="AA161" s="83"/>
    </row>
    <row r="162" spans="22:27" ht="12.75">
      <c r="V162" s="83"/>
      <c r="W162" s="83"/>
      <c r="X162" s="83"/>
      <c r="Y162" s="83"/>
      <c r="Z162" s="83"/>
      <c r="AA162" s="83"/>
    </row>
    <row r="163" spans="22:27" ht="12.75">
      <c r="V163" s="83"/>
      <c r="W163" s="83"/>
      <c r="X163" s="83"/>
      <c r="Y163" s="83"/>
      <c r="Z163" s="83"/>
      <c r="AA163" s="83"/>
    </row>
    <row r="164" spans="22:27" ht="12.75">
      <c r="V164" s="83"/>
      <c r="W164" s="83"/>
      <c r="X164" s="83"/>
      <c r="Y164" s="83"/>
      <c r="Z164" s="83"/>
      <c r="AA164" s="83"/>
    </row>
    <row r="165" spans="22:27" ht="12.75">
      <c r="V165" s="83"/>
      <c r="W165" s="83"/>
      <c r="X165" s="83"/>
      <c r="Y165" s="83"/>
      <c r="Z165" s="83"/>
      <c r="AA165" s="83"/>
    </row>
    <row r="166" spans="22:27" ht="12.75">
      <c r="V166" s="83"/>
      <c r="W166" s="83"/>
      <c r="X166" s="83"/>
      <c r="Y166" s="83"/>
      <c r="Z166" s="83"/>
      <c r="AA166" s="83"/>
    </row>
    <row r="167" spans="22:27" ht="12.75">
      <c r="V167" s="83"/>
      <c r="W167" s="83"/>
      <c r="X167" s="83"/>
      <c r="Y167" s="83"/>
      <c r="Z167" s="83"/>
      <c r="AA167" s="83"/>
    </row>
    <row r="168" spans="22:27" ht="12.75">
      <c r="V168" s="83"/>
      <c r="W168" s="83"/>
      <c r="X168" s="83"/>
      <c r="Y168" s="83"/>
      <c r="Z168" s="83"/>
      <c r="AA168" s="83"/>
    </row>
    <row r="169" spans="22:27" ht="12.75">
      <c r="V169" s="83"/>
      <c r="W169" s="83"/>
      <c r="X169" s="83"/>
      <c r="Y169" s="83"/>
      <c r="Z169" s="83"/>
      <c r="AA169" s="83"/>
    </row>
    <row r="170" spans="22:27" ht="12.75">
      <c r="V170" s="83"/>
      <c r="W170" s="83"/>
      <c r="X170" s="83"/>
      <c r="Y170" s="83"/>
      <c r="Z170" s="83"/>
      <c r="AA170" s="83"/>
    </row>
    <row r="171" spans="22:27" ht="12.75">
      <c r="V171" s="83"/>
      <c r="W171" s="83"/>
      <c r="X171" s="83"/>
      <c r="Y171" s="83"/>
      <c r="Z171" s="83"/>
      <c r="AA171" s="83"/>
    </row>
    <row r="172" spans="22:27" ht="12.75">
      <c r="V172" s="83"/>
      <c r="W172" s="83"/>
      <c r="X172" s="83"/>
      <c r="Y172" s="83"/>
      <c r="Z172" s="83"/>
      <c r="AA172" s="83"/>
    </row>
    <row r="173" spans="22:27" ht="12.75">
      <c r="V173" s="83"/>
      <c r="W173" s="83"/>
      <c r="X173" s="83"/>
      <c r="Y173" s="83"/>
      <c r="Z173" s="83"/>
      <c r="AA173" s="83"/>
    </row>
    <row r="174" spans="22:27" ht="12.75">
      <c r="V174" s="83"/>
      <c r="W174" s="83"/>
      <c r="X174" s="83"/>
      <c r="Y174" s="83"/>
      <c r="Z174" s="83"/>
      <c r="AA174" s="83"/>
    </row>
  </sheetData>
  <sheetProtection/>
  <mergeCells count="151">
    <mergeCell ref="S3:U3"/>
    <mergeCell ref="A4:U4"/>
    <mergeCell ref="A5:A6"/>
    <mergeCell ref="B5:B6"/>
    <mergeCell ref="C5:C6"/>
    <mergeCell ref="D5:D6"/>
    <mergeCell ref="E5:L5"/>
    <mergeCell ref="M5:T5"/>
    <mergeCell ref="U5:U6"/>
    <mergeCell ref="B8:U8"/>
    <mergeCell ref="B9:U9"/>
    <mergeCell ref="A10:A14"/>
    <mergeCell ref="B10:B14"/>
    <mergeCell ref="C10:C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A15:A19"/>
    <mergeCell ref="B15:B19"/>
    <mergeCell ref="C15:C19"/>
    <mergeCell ref="M15:M19"/>
    <mergeCell ref="N15:N19"/>
    <mergeCell ref="O15:O19"/>
    <mergeCell ref="P15:P19"/>
    <mergeCell ref="Q15:Q19"/>
    <mergeCell ref="R15:R19"/>
    <mergeCell ref="S15:S19"/>
    <mergeCell ref="T15:T19"/>
    <mergeCell ref="U15:U19"/>
    <mergeCell ref="V15:V19"/>
    <mergeCell ref="A25:A30"/>
    <mergeCell ref="B25:B30"/>
    <mergeCell ref="C25:C30"/>
    <mergeCell ref="M25:M30"/>
    <mergeCell ref="D26:L26"/>
    <mergeCell ref="N25:N30"/>
    <mergeCell ref="O25:O30"/>
    <mergeCell ref="P25:P30"/>
    <mergeCell ref="S25:S30"/>
    <mergeCell ref="T25:T30"/>
    <mergeCell ref="S32:S36"/>
    <mergeCell ref="T32:T36"/>
    <mergeCell ref="B31:U31"/>
    <mergeCell ref="N32:N36"/>
    <mergeCell ref="O32:O36"/>
    <mergeCell ref="P32:P36"/>
    <mergeCell ref="N37:N41"/>
    <mergeCell ref="O37:O41"/>
    <mergeCell ref="P37:P41"/>
    <mergeCell ref="Q37:Q41"/>
    <mergeCell ref="Q25:Q30"/>
    <mergeCell ref="R25:R30"/>
    <mergeCell ref="B37:B41"/>
    <mergeCell ref="C37:C41"/>
    <mergeCell ref="M37:M41"/>
    <mergeCell ref="O42:O46"/>
    <mergeCell ref="P42:P46"/>
    <mergeCell ref="U25:U30"/>
    <mergeCell ref="B32:B36"/>
    <mergeCell ref="C32:C36"/>
    <mergeCell ref="M32:M36"/>
    <mergeCell ref="R32:R36"/>
    <mergeCell ref="U32:U36"/>
    <mergeCell ref="R37:R41"/>
    <mergeCell ref="A42:A46"/>
    <mergeCell ref="B42:B46"/>
    <mergeCell ref="C42:C46"/>
    <mergeCell ref="M42:M46"/>
    <mergeCell ref="T42:T46"/>
    <mergeCell ref="S37:S41"/>
    <mergeCell ref="T37:T41"/>
    <mergeCell ref="A37:A41"/>
    <mergeCell ref="U42:U46"/>
    <mergeCell ref="U37:U41"/>
    <mergeCell ref="S42:S46"/>
    <mergeCell ref="Q47:Q51"/>
    <mergeCell ref="A47:A51"/>
    <mergeCell ref="B47:B51"/>
    <mergeCell ref="C47:C51"/>
    <mergeCell ref="M47:M51"/>
    <mergeCell ref="R47:R51"/>
    <mergeCell ref="S47:S51"/>
    <mergeCell ref="T47:T51"/>
    <mergeCell ref="U47:U51"/>
    <mergeCell ref="U52:U56"/>
    <mergeCell ref="T52:T56"/>
    <mergeCell ref="A52:A56"/>
    <mergeCell ref="B52:B56"/>
    <mergeCell ref="C52:C56"/>
    <mergeCell ref="M52:M56"/>
    <mergeCell ref="S52:S56"/>
    <mergeCell ref="Q52:Q56"/>
    <mergeCell ref="A57:A62"/>
    <mergeCell ref="B57:B62"/>
    <mergeCell ref="C57:C62"/>
    <mergeCell ref="M57:M62"/>
    <mergeCell ref="D58:L58"/>
    <mergeCell ref="N57:N62"/>
    <mergeCell ref="N47:N51"/>
    <mergeCell ref="O47:O51"/>
    <mergeCell ref="P47:P51"/>
    <mergeCell ref="N42:N46"/>
    <mergeCell ref="R52:R56"/>
    <mergeCell ref="N52:N56"/>
    <mergeCell ref="R42:R46"/>
    <mergeCell ref="S63:S68"/>
    <mergeCell ref="P57:P62"/>
    <mergeCell ref="Q57:Q62"/>
    <mergeCell ref="R57:R62"/>
    <mergeCell ref="S57:S62"/>
    <mergeCell ref="O20:O24"/>
    <mergeCell ref="P20:P24"/>
    <mergeCell ref="O52:O56"/>
    <mergeCell ref="P52:P56"/>
    <mergeCell ref="O57:O62"/>
    <mergeCell ref="V20:V24"/>
    <mergeCell ref="R20:R24"/>
    <mergeCell ref="S20:S24"/>
    <mergeCell ref="T20:T24"/>
    <mergeCell ref="U20:U24"/>
    <mergeCell ref="A20:A24"/>
    <mergeCell ref="B20:B24"/>
    <mergeCell ref="C20:C24"/>
    <mergeCell ref="M20:M24"/>
    <mergeCell ref="S2:U2"/>
    <mergeCell ref="D64:L64"/>
    <mergeCell ref="Q32:Q36"/>
    <mergeCell ref="Q20:Q24"/>
    <mergeCell ref="N63:N68"/>
    <mergeCell ref="Q42:Q46"/>
    <mergeCell ref="T57:T62"/>
    <mergeCell ref="U63:U68"/>
    <mergeCell ref="U57:U62"/>
    <mergeCell ref="P63:P68"/>
    <mergeCell ref="T63:T68"/>
    <mergeCell ref="O63:O68"/>
    <mergeCell ref="Q63:Q68"/>
    <mergeCell ref="N20:N24"/>
    <mergeCell ref="A63:A68"/>
    <mergeCell ref="B63:B68"/>
    <mergeCell ref="C63:C68"/>
    <mergeCell ref="M63:M68"/>
    <mergeCell ref="A32:A36"/>
    <mergeCell ref="R63:R68"/>
  </mergeCells>
  <printOptions/>
  <pageMargins left="0.35433070866141736" right="0.35433070866141736" top="0.1968503937007874" bottom="0.1968503937007874" header="0.5118110236220472" footer="0.5118110236220472"/>
  <pageSetup fitToHeight="0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2"/>
  <sheetViews>
    <sheetView zoomScalePageLayoutView="0" workbookViewId="0" topLeftCell="A1">
      <selection activeCell="G1" sqref="G1:I1"/>
    </sheetView>
  </sheetViews>
  <sheetFormatPr defaultColWidth="9.140625" defaultRowHeight="15"/>
  <cols>
    <col min="1" max="1" width="35.421875" style="35" customWidth="1"/>
    <col min="2" max="2" width="18.28125" style="35" customWidth="1"/>
    <col min="3" max="3" width="13.57421875" style="35" customWidth="1"/>
    <col min="4" max="5" width="13.421875" style="35" customWidth="1"/>
    <col min="6" max="9" width="13.140625" style="35" bestFit="1" customWidth="1"/>
    <col min="10" max="16384" width="9.140625" style="35" customWidth="1"/>
  </cols>
  <sheetData>
    <row r="1" spans="7:9" s="68" customFormat="1" ht="61.5" customHeight="1">
      <c r="G1" s="91" t="s">
        <v>130</v>
      </c>
      <c r="H1" s="91"/>
      <c r="I1" s="91"/>
    </row>
    <row r="2" spans="5:10" ht="15.75">
      <c r="E2" s="36"/>
      <c r="G2" s="154" t="s">
        <v>57</v>
      </c>
      <c r="H2" s="154"/>
      <c r="I2" s="154"/>
      <c r="J2" s="37"/>
    </row>
    <row r="4" spans="1:9" ht="36.75" customHeight="1">
      <c r="A4" s="155" t="s">
        <v>58</v>
      </c>
      <c r="B4" s="155"/>
      <c r="C4" s="155"/>
      <c r="D4" s="155"/>
      <c r="E4" s="155"/>
      <c r="F4" s="155"/>
      <c r="G4" s="155"/>
      <c r="H4" s="155"/>
      <c r="I4" s="155"/>
    </row>
    <row r="6" spans="1:9" ht="30" customHeight="1">
      <c r="A6" s="156" t="s">
        <v>16</v>
      </c>
      <c r="B6" s="158" t="s">
        <v>17</v>
      </c>
      <c r="C6" s="160" t="s">
        <v>18</v>
      </c>
      <c r="D6" s="160"/>
      <c r="E6" s="160"/>
      <c r="F6" s="160"/>
      <c r="G6" s="160"/>
      <c r="H6" s="160"/>
      <c r="I6" s="160"/>
    </row>
    <row r="7" spans="1:9" ht="16.5" customHeight="1">
      <c r="A7" s="157"/>
      <c r="B7" s="159"/>
      <c r="C7" s="40">
        <v>2014</v>
      </c>
      <c r="D7" s="40">
        <v>2015</v>
      </c>
      <c r="E7" s="40">
        <v>2016</v>
      </c>
      <c r="F7" s="40">
        <v>2017</v>
      </c>
      <c r="G7" s="40">
        <v>2018</v>
      </c>
      <c r="H7" s="40">
        <v>2019</v>
      </c>
      <c r="I7" s="41">
        <v>2020</v>
      </c>
    </row>
    <row r="8" spans="1:9" ht="16.5" customHeight="1">
      <c r="A8" s="52">
        <v>1</v>
      </c>
      <c r="B8" s="53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5">
        <v>9</v>
      </c>
    </row>
    <row r="9" spans="1:9" ht="19.5" customHeight="1">
      <c r="A9" s="42" t="s">
        <v>105</v>
      </c>
      <c r="B9" s="43">
        <f>B11+B12+B13+B14</f>
        <v>19861839.46</v>
      </c>
      <c r="C9" s="43">
        <f aca="true" t="shared" si="0" ref="C9:I9">C11+C12+C13+C14</f>
        <v>6961079.46</v>
      </c>
      <c r="D9" s="43">
        <f t="shared" si="0"/>
        <v>2302300</v>
      </c>
      <c r="E9" s="43">
        <f t="shared" si="0"/>
        <v>2287180</v>
      </c>
      <c r="F9" s="43">
        <f t="shared" si="0"/>
        <v>2077820</v>
      </c>
      <c r="G9" s="43">
        <f t="shared" si="0"/>
        <v>2077820</v>
      </c>
      <c r="H9" s="43">
        <f t="shared" si="0"/>
        <v>2077820</v>
      </c>
      <c r="I9" s="43">
        <f t="shared" si="0"/>
        <v>2077820</v>
      </c>
    </row>
    <row r="10" spans="1:9" ht="16.5" customHeight="1">
      <c r="A10" s="148" t="s">
        <v>19</v>
      </c>
      <c r="B10" s="149"/>
      <c r="C10" s="149"/>
      <c r="D10" s="149"/>
      <c r="E10" s="149"/>
      <c r="F10" s="149"/>
      <c r="G10" s="149"/>
      <c r="H10" s="149"/>
      <c r="I10" s="150"/>
    </row>
    <row r="11" spans="1:9" ht="16.5" customHeight="1">
      <c r="A11" s="12" t="s">
        <v>20</v>
      </c>
      <c r="B11" s="43">
        <f>C11+D11+E11+F11+G11+H11+I11</f>
        <v>19861839.46</v>
      </c>
      <c r="C11" s="45">
        <f>C18</f>
        <v>6961079.46</v>
      </c>
      <c r="D11" s="45">
        <f aca="true" t="shared" si="1" ref="D11:I11">D18</f>
        <v>2302300</v>
      </c>
      <c r="E11" s="45">
        <f t="shared" si="1"/>
        <v>2287180</v>
      </c>
      <c r="F11" s="45">
        <f t="shared" si="1"/>
        <v>2077820</v>
      </c>
      <c r="G11" s="45">
        <f t="shared" si="1"/>
        <v>2077820</v>
      </c>
      <c r="H11" s="45">
        <f t="shared" si="1"/>
        <v>2077820</v>
      </c>
      <c r="I11" s="45">
        <f t="shared" si="1"/>
        <v>2077820</v>
      </c>
    </row>
    <row r="12" spans="1:9" ht="16.5" customHeight="1">
      <c r="A12" s="12" t="s">
        <v>108</v>
      </c>
      <c r="B12" s="43">
        <f>C12+D12+E12+F12+G12+H12+I12</f>
        <v>0</v>
      </c>
      <c r="C12" s="45">
        <f>C19</f>
        <v>0</v>
      </c>
      <c r="D12" s="45">
        <f aca="true" t="shared" si="2" ref="D12:E14">D19</f>
        <v>0</v>
      </c>
      <c r="E12" s="45">
        <f t="shared" si="2"/>
        <v>0</v>
      </c>
      <c r="F12" s="45">
        <v>0</v>
      </c>
      <c r="G12" s="45">
        <v>0</v>
      </c>
      <c r="H12" s="45">
        <v>0</v>
      </c>
      <c r="I12" s="45">
        <v>0</v>
      </c>
    </row>
    <row r="13" spans="1:9" ht="16.5" customHeight="1">
      <c r="A13" s="12" t="s">
        <v>109</v>
      </c>
      <c r="B13" s="43">
        <f>C13+D13+E13+F13+G13+H13+I13</f>
        <v>0</v>
      </c>
      <c r="C13" s="45">
        <f>C20</f>
        <v>0</v>
      </c>
      <c r="D13" s="45">
        <f t="shared" si="2"/>
        <v>0</v>
      </c>
      <c r="E13" s="45">
        <f t="shared" si="2"/>
        <v>0</v>
      </c>
      <c r="F13" s="45">
        <v>0</v>
      </c>
      <c r="G13" s="45">
        <v>0</v>
      </c>
      <c r="H13" s="45">
        <v>0</v>
      </c>
      <c r="I13" s="45">
        <v>0</v>
      </c>
    </row>
    <row r="14" spans="1:9" ht="16.5" customHeight="1">
      <c r="A14" s="12" t="s">
        <v>21</v>
      </c>
      <c r="B14" s="43">
        <f>C14+D14+E14+F14+G14+H14+I14</f>
        <v>0</v>
      </c>
      <c r="C14" s="45">
        <f>C21</f>
        <v>0</v>
      </c>
      <c r="D14" s="45">
        <f t="shared" si="2"/>
        <v>0</v>
      </c>
      <c r="E14" s="45">
        <f t="shared" si="2"/>
        <v>0</v>
      </c>
      <c r="F14" s="45">
        <v>0</v>
      </c>
      <c r="G14" s="45">
        <v>0</v>
      </c>
      <c r="H14" s="45">
        <v>0</v>
      </c>
      <c r="I14" s="45">
        <v>0</v>
      </c>
    </row>
    <row r="15" spans="1:9" ht="16.5" customHeight="1">
      <c r="A15" s="151" t="s">
        <v>22</v>
      </c>
      <c r="B15" s="152"/>
      <c r="C15" s="152"/>
      <c r="D15" s="152"/>
      <c r="E15" s="152"/>
      <c r="F15" s="152"/>
      <c r="G15" s="152"/>
      <c r="H15" s="152"/>
      <c r="I15" s="153"/>
    </row>
    <row r="16" spans="1:9" ht="50.25" customHeight="1">
      <c r="A16" s="46" t="s">
        <v>8</v>
      </c>
      <c r="B16" s="43">
        <f>B18+B19+B20+B21</f>
        <v>19861839.46</v>
      </c>
      <c r="C16" s="43">
        <f aca="true" t="shared" si="3" ref="C16:I16">C18+C19+C20+C21</f>
        <v>6961079.46</v>
      </c>
      <c r="D16" s="43">
        <f t="shared" si="3"/>
        <v>2302300</v>
      </c>
      <c r="E16" s="43">
        <f t="shared" si="3"/>
        <v>2287180</v>
      </c>
      <c r="F16" s="43">
        <f t="shared" si="3"/>
        <v>2077820</v>
      </c>
      <c r="G16" s="43">
        <f t="shared" si="3"/>
        <v>2077820</v>
      </c>
      <c r="H16" s="43">
        <f t="shared" si="3"/>
        <v>2077820</v>
      </c>
      <c r="I16" s="43">
        <f t="shared" si="3"/>
        <v>2077820</v>
      </c>
    </row>
    <row r="17" spans="1:9" ht="16.5" customHeight="1">
      <c r="A17" s="148" t="s">
        <v>19</v>
      </c>
      <c r="B17" s="149"/>
      <c r="C17" s="149"/>
      <c r="D17" s="149"/>
      <c r="E17" s="149"/>
      <c r="F17" s="149"/>
      <c r="G17" s="149"/>
      <c r="H17" s="149"/>
      <c r="I17" s="150"/>
    </row>
    <row r="18" spans="1:9" ht="16.5" customHeight="1">
      <c r="A18" s="12" t="s">
        <v>20</v>
      </c>
      <c r="B18" s="50">
        <f>C18+D18+E18+F18+G18+H18+I18</f>
        <v>19861839.46</v>
      </c>
      <c r="C18" s="45">
        <v>6961079.46</v>
      </c>
      <c r="D18" s="45">
        <v>2302300</v>
      </c>
      <c r="E18" s="45">
        <v>2287180</v>
      </c>
      <c r="F18" s="45">
        <v>2077820</v>
      </c>
      <c r="G18" s="45">
        <v>2077820</v>
      </c>
      <c r="H18" s="45">
        <v>2077820</v>
      </c>
      <c r="I18" s="45">
        <v>2077820</v>
      </c>
    </row>
    <row r="19" spans="1:9" ht="16.5" customHeight="1">
      <c r="A19" s="12" t="s">
        <v>108</v>
      </c>
      <c r="B19" s="50">
        <f>C19+D19+E19+F19+G19+H19+I19</f>
        <v>0</v>
      </c>
      <c r="C19" s="45">
        <v>0</v>
      </c>
      <c r="D19" s="45">
        <f>'[1]Прилож 3'!G76</f>
        <v>0</v>
      </c>
      <c r="E19" s="45">
        <f>'[1]Прилож 3'!H76</f>
        <v>0</v>
      </c>
      <c r="F19" s="45">
        <v>0</v>
      </c>
      <c r="G19" s="45">
        <v>0</v>
      </c>
      <c r="H19" s="45">
        <v>0</v>
      </c>
      <c r="I19" s="45">
        <v>0</v>
      </c>
    </row>
    <row r="20" spans="1:9" ht="16.5" customHeight="1">
      <c r="A20" s="12" t="s">
        <v>109</v>
      </c>
      <c r="B20" s="50">
        <f>C20+D20+E20+F20+G20+H20+I20</f>
        <v>0</v>
      </c>
      <c r="C20" s="45">
        <f>'[1]Прилож 3'!F77</f>
        <v>0</v>
      </c>
      <c r="D20" s="45">
        <f>'[1]Прилож 3'!G77</f>
        <v>0</v>
      </c>
      <c r="E20" s="45">
        <f>'[1]Прилож 3'!H77</f>
        <v>0</v>
      </c>
      <c r="F20" s="45">
        <v>0</v>
      </c>
      <c r="G20" s="45">
        <v>0</v>
      </c>
      <c r="H20" s="45">
        <v>0</v>
      </c>
      <c r="I20" s="45">
        <v>0</v>
      </c>
    </row>
    <row r="21" spans="1:9" ht="16.5" customHeight="1">
      <c r="A21" s="12" t="s">
        <v>21</v>
      </c>
      <c r="B21" s="50">
        <f>C21+D21+E21+F21+G21+H21+I21</f>
        <v>0</v>
      </c>
      <c r="C21" s="45">
        <f>'[1]Прилож 3'!F78</f>
        <v>0</v>
      </c>
      <c r="D21" s="45">
        <f>'[1]Прилож 3'!G78</f>
        <v>0</v>
      </c>
      <c r="E21" s="45">
        <f>'[1]Прилож 3'!H78</f>
        <v>0</v>
      </c>
      <c r="F21" s="45">
        <v>0</v>
      </c>
      <c r="G21" s="45">
        <v>0</v>
      </c>
      <c r="H21" s="45">
        <v>0</v>
      </c>
      <c r="I21" s="45">
        <v>0</v>
      </c>
    </row>
    <row r="22" spans="1:9" ht="31.5">
      <c r="A22" s="48" t="s">
        <v>23</v>
      </c>
      <c r="B22" s="51">
        <f>C22+D22+E22+F22+G22+H22+I22</f>
        <v>16744742.69</v>
      </c>
      <c r="C22" s="49">
        <v>3844252.69</v>
      </c>
      <c r="D22" s="49">
        <v>2302030</v>
      </c>
      <c r="E22" s="49">
        <v>2287180</v>
      </c>
      <c r="F22" s="49">
        <v>2077820</v>
      </c>
      <c r="G22" s="49">
        <v>2077820</v>
      </c>
      <c r="H22" s="49">
        <v>2077820</v>
      </c>
      <c r="I22" s="49">
        <v>2077820</v>
      </c>
    </row>
  </sheetData>
  <sheetProtection/>
  <mergeCells count="9">
    <mergeCell ref="G1:I1"/>
    <mergeCell ref="A10:I10"/>
    <mergeCell ref="A15:I15"/>
    <mergeCell ref="A17:I17"/>
    <mergeCell ref="G2:I2"/>
    <mergeCell ref="A4:I4"/>
    <mergeCell ref="A6:A7"/>
    <mergeCell ref="B6:B7"/>
    <mergeCell ref="C6:I6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16"/>
  <sheetViews>
    <sheetView zoomScalePageLayoutView="0" workbookViewId="0" topLeftCell="A1">
      <selection activeCell="J1" sqref="J1:L1"/>
    </sheetView>
  </sheetViews>
  <sheetFormatPr defaultColWidth="9.140625" defaultRowHeight="15"/>
  <cols>
    <col min="1" max="1" width="6.421875" style="28" customWidth="1"/>
    <col min="2" max="2" width="49.7109375" style="29" customWidth="1"/>
    <col min="3" max="3" width="9.140625" style="29" customWidth="1"/>
    <col min="4" max="4" width="10.421875" style="29" customWidth="1"/>
    <col min="5" max="5" width="8.8515625" style="29" customWidth="1"/>
    <col min="6" max="6" width="7.28125" style="29" customWidth="1"/>
    <col min="7" max="7" width="8.57421875" style="29" customWidth="1"/>
    <col min="8" max="8" width="9.28125" style="29" customWidth="1"/>
    <col min="9" max="9" width="8.28125" style="29" customWidth="1"/>
    <col min="10" max="10" width="8.8515625" style="29" customWidth="1"/>
    <col min="11" max="11" width="7.8515625" style="29" customWidth="1"/>
    <col min="12" max="12" width="9.57421875" style="29" customWidth="1"/>
    <col min="13" max="13" width="20.28125" style="29" customWidth="1"/>
    <col min="14" max="17" width="16.7109375" style="29" customWidth="1"/>
    <col min="18" max="18" width="18.140625" style="29" customWidth="1"/>
    <col min="19" max="16384" width="9.140625" style="29" customWidth="1"/>
  </cols>
  <sheetData>
    <row r="1" spans="10:12" s="68" customFormat="1" ht="71.25" customHeight="1">
      <c r="J1" s="91" t="s">
        <v>131</v>
      </c>
      <c r="K1" s="91"/>
      <c r="L1" s="91"/>
    </row>
    <row r="2" spans="10:12" ht="15">
      <c r="J2" s="163" t="s">
        <v>80</v>
      </c>
      <c r="K2" s="163"/>
      <c r="L2" s="163"/>
    </row>
    <row r="4" spans="1:12" ht="15">
      <c r="A4" s="164" t="s">
        <v>79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ht="15" customHeight="1"/>
    <row r="6" spans="1:12" ht="15" customHeight="1">
      <c r="A6" s="165" t="s">
        <v>40</v>
      </c>
      <c r="B6" s="165" t="s">
        <v>9</v>
      </c>
      <c r="C6" s="165" t="s">
        <v>10</v>
      </c>
      <c r="D6" s="168" t="s">
        <v>11</v>
      </c>
      <c r="E6" s="168"/>
      <c r="F6" s="168"/>
      <c r="G6" s="168"/>
      <c r="H6" s="168"/>
      <c r="I6" s="168"/>
      <c r="J6" s="168"/>
      <c r="K6" s="168"/>
      <c r="L6" s="168"/>
    </row>
    <row r="7" spans="1:12" ht="30" customHeight="1">
      <c r="A7" s="166"/>
      <c r="B7" s="166"/>
      <c r="C7" s="166"/>
      <c r="D7" s="4" t="s">
        <v>12</v>
      </c>
      <c r="E7" s="30" t="s">
        <v>13</v>
      </c>
      <c r="F7" s="161" t="s">
        <v>107</v>
      </c>
      <c r="G7" s="161"/>
      <c r="H7" s="161"/>
      <c r="I7" s="161"/>
      <c r="J7" s="161"/>
      <c r="K7" s="161"/>
      <c r="L7" s="161"/>
    </row>
    <row r="8" spans="1:12" ht="27.75" customHeight="1">
      <c r="A8" s="167"/>
      <c r="B8" s="167"/>
      <c r="C8" s="167"/>
      <c r="D8" s="4">
        <v>2012</v>
      </c>
      <c r="E8" s="4">
        <v>2013</v>
      </c>
      <c r="F8" s="4">
        <v>2014</v>
      </c>
      <c r="G8" s="4">
        <v>2015</v>
      </c>
      <c r="H8" s="4">
        <v>2016</v>
      </c>
      <c r="I8" s="4">
        <v>2017</v>
      </c>
      <c r="J8" s="4">
        <v>2018</v>
      </c>
      <c r="K8" s="4">
        <v>2019</v>
      </c>
      <c r="L8" s="4">
        <v>2020</v>
      </c>
    </row>
    <row r="9" spans="1:12" ht="1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</row>
    <row r="10" spans="1:12" ht="30.75" customHeight="1">
      <c r="A10" s="4"/>
      <c r="B10" s="162" t="s">
        <v>86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3" ht="45" customHeight="1">
      <c r="A11" s="4"/>
      <c r="B11" s="32" t="s">
        <v>125</v>
      </c>
      <c r="C11" s="4" t="s">
        <v>14</v>
      </c>
      <c r="D11" s="66">
        <f>100-124309881.22*100/143595608.47</f>
        <v>13.43058290952483</v>
      </c>
      <c r="E11" s="66">
        <f>100-112737859*100/143595608.47</f>
        <v>21.489340655182218</v>
      </c>
      <c r="F11" s="66">
        <f>100-100506248.02*100/143595608.47</f>
        <v>30.007436097185547</v>
      </c>
      <c r="G11" s="66">
        <f>100-(100506248.02-7000000)*100/143595608.47</f>
        <v>34.88223698739692</v>
      </c>
      <c r="H11" s="66">
        <f>100-(100506248.02-7000000-5000000)*100/143595608.47</f>
        <v>38.364237623262184</v>
      </c>
      <c r="I11" s="66">
        <f>100-(100506248.02-7000000-5000000-5000000)*100/143595608.47</f>
        <v>41.84623825912745</v>
      </c>
      <c r="J11" s="66">
        <f>100-(100506248.02-7000000-5000000-5000000-5000000)*100/143595608.47</f>
        <v>45.32823889499272</v>
      </c>
      <c r="K11" s="66">
        <f>100-(100506248.02-7000000-5000000-5000000-5000000-5000000)*100/143595608.47</f>
        <v>48.810239530857984</v>
      </c>
      <c r="L11" s="66">
        <f>100-(100506248.02-7000000-5000000-5000000-5000000-5000000-5000000)*100/143595608.47</f>
        <v>52.29224016672325</v>
      </c>
      <c r="M11" s="33"/>
    </row>
    <row r="12" spans="1:12" ht="27.75" customHeight="1">
      <c r="A12" s="34" t="s">
        <v>42</v>
      </c>
      <c r="B12" s="162" t="s">
        <v>93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2" ht="48" customHeight="1">
      <c r="A13" s="4" t="s">
        <v>5</v>
      </c>
      <c r="B13" s="57" t="s">
        <v>126</v>
      </c>
      <c r="C13" s="4" t="s">
        <v>14</v>
      </c>
      <c r="D13" s="4">
        <v>2190</v>
      </c>
      <c r="E13" s="4">
        <v>1261</v>
      </c>
      <c r="F13" s="58">
        <v>408</v>
      </c>
      <c r="G13" s="4" t="s">
        <v>69</v>
      </c>
      <c r="H13" s="4" t="s">
        <v>69</v>
      </c>
      <c r="I13" s="4" t="s">
        <v>69</v>
      </c>
      <c r="J13" s="4" t="s">
        <v>69</v>
      </c>
      <c r="K13" s="4" t="s">
        <v>69</v>
      </c>
      <c r="L13" s="4" t="s">
        <v>69</v>
      </c>
    </row>
    <row r="14" spans="1:12" ht="48" customHeight="1">
      <c r="A14" s="4" t="s">
        <v>6</v>
      </c>
      <c r="B14" s="57" t="s">
        <v>124</v>
      </c>
      <c r="C14" s="4" t="s">
        <v>14</v>
      </c>
      <c r="D14" s="4" t="s">
        <v>69</v>
      </c>
      <c r="E14" s="4" t="s">
        <v>69</v>
      </c>
      <c r="F14" s="58" t="s">
        <v>69</v>
      </c>
      <c r="G14" s="58">
        <v>1000</v>
      </c>
      <c r="H14" s="58">
        <v>1000</v>
      </c>
      <c r="I14" s="58">
        <v>1000</v>
      </c>
      <c r="J14" s="58">
        <v>1000</v>
      </c>
      <c r="K14" s="58">
        <v>1000</v>
      </c>
      <c r="L14" s="58">
        <f>K14</f>
        <v>1000</v>
      </c>
    </row>
    <row r="15" spans="1:12" ht="27.75" customHeight="1">
      <c r="A15" s="34" t="s">
        <v>46</v>
      </c>
      <c r="B15" s="162" t="s">
        <v>94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12" ht="75">
      <c r="A16" s="4" t="s">
        <v>15</v>
      </c>
      <c r="B16" s="57" t="s">
        <v>92</v>
      </c>
      <c r="C16" s="4" t="s">
        <v>14</v>
      </c>
      <c r="D16" s="4">
        <v>100</v>
      </c>
      <c r="E16" s="4">
        <v>100</v>
      </c>
      <c r="F16" s="58">
        <v>100</v>
      </c>
      <c r="G16" s="58">
        <v>100</v>
      </c>
      <c r="H16" s="58">
        <v>100</v>
      </c>
      <c r="I16" s="58">
        <v>100</v>
      </c>
      <c r="J16" s="58">
        <v>100</v>
      </c>
      <c r="K16" s="58">
        <v>100</v>
      </c>
      <c r="L16" s="58">
        <f>K16</f>
        <v>100</v>
      </c>
    </row>
  </sheetData>
  <sheetProtection/>
  <mergeCells count="11">
    <mergeCell ref="D6:L6"/>
    <mergeCell ref="F7:L7"/>
    <mergeCell ref="J1:L1"/>
    <mergeCell ref="B12:L12"/>
    <mergeCell ref="B10:L10"/>
    <mergeCell ref="B15:L15"/>
    <mergeCell ref="J2:L2"/>
    <mergeCell ref="A4:L4"/>
    <mergeCell ref="A6:A8"/>
    <mergeCell ref="B6:B8"/>
    <mergeCell ref="C6:C8"/>
  </mergeCell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2"/>
  <sheetViews>
    <sheetView zoomScalePageLayoutView="0" workbookViewId="0" topLeftCell="A1">
      <selection activeCell="H1" sqref="H1:I1"/>
    </sheetView>
  </sheetViews>
  <sheetFormatPr defaultColWidth="9.140625" defaultRowHeight="15"/>
  <cols>
    <col min="1" max="1" width="32.140625" style="59" customWidth="1"/>
    <col min="2" max="2" width="15.57421875" style="59" bestFit="1" customWidth="1"/>
    <col min="3" max="9" width="14.28125" style="59" bestFit="1" customWidth="1"/>
    <col min="10" max="16384" width="9.140625" style="59" customWidth="1"/>
  </cols>
  <sheetData>
    <row r="1" spans="7:10" s="68" customFormat="1" ht="61.5" customHeight="1">
      <c r="G1" s="69"/>
      <c r="H1" s="169" t="s">
        <v>132</v>
      </c>
      <c r="I1" s="169"/>
      <c r="J1" s="69"/>
    </row>
    <row r="2" spans="5:10" ht="15.75">
      <c r="E2" s="60"/>
      <c r="G2" s="173" t="s">
        <v>81</v>
      </c>
      <c r="H2" s="173"/>
      <c r="I2" s="173"/>
      <c r="J2" s="61"/>
    </row>
    <row r="4" spans="1:9" ht="36.75" customHeight="1">
      <c r="A4" s="155" t="s">
        <v>82</v>
      </c>
      <c r="B4" s="155"/>
      <c r="C4" s="155"/>
      <c r="D4" s="155"/>
      <c r="E4" s="155"/>
      <c r="F4" s="155"/>
      <c r="G4" s="155"/>
      <c r="H4" s="155"/>
      <c r="I4" s="155"/>
    </row>
    <row r="6" spans="1:9" ht="30" customHeight="1">
      <c r="A6" s="156" t="s">
        <v>16</v>
      </c>
      <c r="B6" s="158" t="s">
        <v>17</v>
      </c>
      <c r="C6" s="160" t="s">
        <v>18</v>
      </c>
      <c r="D6" s="160"/>
      <c r="E6" s="160"/>
      <c r="F6" s="160"/>
      <c r="G6" s="160"/>
      <c r="H6" s="160"/>
      <c r="I6" s="160"/>
    </row>
    <row r="7" spans="1:9" ht="16.5" customHeight="1">
      <c r="A7" s="157"/>
      <c r="B7" s="159"/>
      <c r="C7" s="40">
        <v>2014</v>
      </c>
      <c r="D7" s="40">
        <v>2015</v>
      </c>
      <c r="E7" s="40">
        <v>2016</v>
      </c>
      <c r="F7" s="40">
        <v>2017</v>
      </c>
      <c r="G7" s="40">
        <v>2018</v>
      </c>
      <c r="H7" s="40">
        <v>2019</v>
      </c>
      <c r="I7" s="41">
        <v>2020</v>
      </c>
    </row>
    <row r="8" spans="1:9" ht="16.5" customHeight="1">
      <c r="A8" s="38">
        <v>1</v>
      </c>
      <c r="B8" s="39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1">
        <v>9</v>
      </c>
    </row>
    <row r="9" spans="1:9" ht="19.5" customHeight="1">
      <c r="A9" s="62" t="s">
        <v>106</v>
      </c>
      <c r="B9" s="50">
        <f>B11+B12+B13+B14</f>
        <v>138119018.07999998</v>
      </c>
      <c r="C9" s="50">
        <f aca="true" t="shared" si="0" ref="C9:I9">C11+C12+C13+C14</f>
        <v>34833730.58</v>
      </c>
      <c r="D9" s="50">
        <f t="shared" si="0"/>
        <v>30753032</v>
      </c>
      <c r="E9" s="50">
        <f t="shared" si="0"/>
        <v>19829495.5</v>
      </c>
      <c r="F9" s="50">
        <f t="shared" si="0"/>
        <v>13175690</v>
      </c>
      <c r="G9" s="50">
        <f t="shared" si="0"/>
        <v>13175690</v>
      </c>
      <c r="H9" s="50">
        <f t="shared" si="0"/>
        <v>13175690</v>
      </c>
      <c r="I9" s="50">
        <f t="shared" si="0"/>
        <v>13175690</v>
      </c>
    </row>
    <row r="10" spans="1:9" ht="16.5" customHeight="1">
      <c r="A10" s="170" t="s">
        <v>19</v>
      </c>
      <c r="B10" s="171"/>
      <c r="C10" s="171"/>
      <c r="D10" s="171"/>
      <c r="E10" s="171"/>
      <c r="F10" s="171"/>
      <c r="G10" s="171"/>
      <c r="H10" s="171"/>
      <c r="I10" s="172"/>
    </row>
    <row r="11" spans="1:9" ht="16.5" customHeight="1">
      <c r="A11" s="44" t="s">
        <v>20</v>
      </c>
      <c r="B11" s="47">
        <f>C11+D11+E11+F11+G11+H11+I11</f>
        <v>138119018.07999998</v>
      </c>
      <c r="C11" s="45">
        <f>C18</f>
        <v>34833730.58</v>
      </c>
      <c r="D11" s="45">
        <f aca="true" t="shared" si="1" ref="D11:I11">D18</f>
        <v>30753032</v>
      </c>
      <c r="E11" s="45">
        <f t="shared" si="1"/>
        <v>19829495.5</v>
      </c>
      <c r="F11" s="45">
        <f t="shared" si="1"/>
        <v>13175690</v>
      </c>
      <c r="G11" s="45">
        <f t="shared" si="1"/>
        <v>13175690</v>
      </c>
      <c r="H11" s="45">
        <f t="shared" si="1"/>
        <v>13175690</v>
      </c>
      <c r="I11" s="45">
        <f t="shared" si="1"/>
        <v>13175690</v>
      </c>
    </row>
    <row r="12" spans="1:9" ht="16.5" customHeight="1">
      <c r="A12" s="44" t="s">
        <v>108</v>
      </c>
      <c r="B12" s="47">
        <f>C12+D12+E12+F12+G12+H12+I12</f>
        <v>0</v>
      </c>
      <c r="C12" s="45">
        <f aca="true" t="shared" si="2" ref="C12:I14">C19</f>
        <v>0</v>
      </c>
      <c r="D12" s="45">
        <f t="shared" si="2"/>
        <v>0</v>
      </c>
      <c r="E12" s="45">
        <f t="shared" si="2"/>
        <v>0</v>
      </c>
      <c r="F12" s="45">
        <f t="shared" si="2"/>
        <v>0</v>
      </c>
      <c r="G12" s="45">
        <f t="shared" si="2"/>
        <v>0</v>
      </c>
      <c r="H12" s="45">
        <f t="shared" si="2"/>
        <v>0</v>
      </c>
      <c r="I12" s="45">
        <f t="shared" si="2"/>
        <v>0</v>
      </c>
    </row>
    <row r="13" spans="1:9" ht="16.5" customHeight="1">
      <c r="A13" s="44" t="s">
        <v>109</v>
      </c>
      <c r="B13" s="47">
        <f>C13+D13+E13+F13+G13+H13+I13</f>
        <v>0</v>
      </c>
      <c r="C13" s="45">
        <f t="shared" si="2"/>
        <v>0</v>
      </c>
      <c r="D13" s="45">
        <f t="shared" si="2"/>
        <v>0</v>
      </c>
      <c r="E13" s="45">
        <f t="shared" si="2"/>
        <v>0</v>
      </c>
      <c r="F13" s="45">
        <f t="shared" si="2"/>
        <v>0</v>
      </c>
      <c r="G13" s="45">
        <f t="shared" si="2"/>
        <v>0</v>
      </c>
      <c r="H13" s="45">
        <f t="shared" si="2"/>
        <v>0</v>
      </c>
      <c r="I13" s="45">
        <f t="shared" si="2"/>
        <v>0</v>
      </c>
    </row>
    <row r="14" spans="1:9" ht="16.5" customHeight="1">
      <c r="A14" s="44" t="s">
        <v>21</v>
      </c>
      <c r="B14" s="47">
        <f>C14+D14+E14+F14+G14+H14+I14</f>
        <v>0</v>
      </c>
      <c r="C14" s="45">
        <f t="shared" si="2"/>
        <v>0</v>
      </c>
      <c r="D14" s="45">
        <f t="shared" si="2"/>
        <v>0</v>
      </c>
      <c r="E14" s="45">
        <f t="shared" si="2"/>
        <v>0</v>
      </c>
      <c r="F14" s="45">
        <f t="shared" si="2"/>
        <v>0</v>
      </c>
      <c r="G14" s="45">
        <f t="shared" si="2"/>
        <v>0</v>
      </c>
      <c r="H14" s="45">
        <f t="shared" si="2"/>
        <v>0</v>
      </c>
      <c r="I14" s="45">
        <f t="shared" si="2"/>
        <v>0</v>
      </c>
    </row>
    <row r="15" spans="1:9" ht="16.5" customHeight="1">
      <c r="A15" s="151" t="s">
        <v>22</v>
      </c>
      <c r="B15" s="152"/>
      <c r="C15" s="152"/>
      <c r="D15" s="152"/>
      <c r="E15" s="152"/>
      <c r="F15" s="152"/>
      <c r="G15" s="152"/>
      <c r="H15" s="152"/>
      <c r="I15" s="153"/>
    </row>
    <row r="16" spans="1:9" ht="61.5" customHeight="1">
      <c r="A16" s="63" t="s">
        <v>8</v>
      </c>
      <c r="B16" s="50">
        <f>B18+B19+B20+B21</f>
        <v>138119018.07999998</v>
      </c>
      <c r="C16" s="50">
        <f aca="true" t="shared" si="3" ref="C16:I16">C18+C19+C20+C21</f>
        <v>34833730.58</v>
      </c>
      <c r="D16" s="50">
        <f t="shared" si="3"/>
        <v>30753032</v>
      </c>
      <c r="E16" s="50">
        <f t="shared" si="3"/>
        <v>19829495.5</v>
      </c>
      <c r="F16" s="50">
        <f t="shared" si="3"/>
        <v>13175690</v>
      </c>
      <c r="G16" s="50">
        <f t="shared" si="3"/>
        <v>13175690</v>
      </c>
      <c r="H16" s="50">
        <f t="shared" si="3"/>
        <v>13175690</v>
      </c>
      <c r="I16" s="50">
        <f t="shared" si="3"/>
        <v>13175690</v>
      </c>
    </row>
    <row r="17" spans="1:9" ht="16.5" customHeight="1">
      <c r="A17" s="170" t="s">
        <v>19</v>
      </c>
      <c r="B17" s="171"/>
      <c r="C17" s="171"/>
      <c r="D17" s="171"/>
      <c r="E17" s="171"/>
      <c r="F17" s="171"/>
      <c r="G17" s="171"/>
      <c r="H17" s="171"/>
      <c r="I17" s="172"/>
    </row>
    <row r="18" spans="1:9" ht="16.5" customHeight="1">
      <c r="A18" s="44" t="s">
        <v>20</v>
      </c>
      <c r="B18" s="47">
        <f>C18+D18+E18+F18+G18+H18+I18</f>
        <v>138119018.07999998</v>
      </c>
      <c r="C18" s="45">
        <f>'Приложение 6'!F40</f>
        <v>34833730.58</v>
      </c>
      <c r="D18" s="45">
        <f>'Приложение 6'!G40</f>
        <v>30753032</v>
      </c>
      <c r="E18" s="45">
        <f>'Приложение 6'!H40</f>
        <v>19829495.5</v>
      </c>
      <c r="F18" s="45">
        <f>'Приложение 6'!I40</f>
        <v>13175690</v>
      </c>
      <c r="G18" s="45">
        <f>'Приложение 6'!J40</f>
        <v>13175690</v>
      </c>
      <c r="H18" s="45">
        <f>'Приложение 6'!K40</f>
        <v>13175690</v>
      </c>
      <c r="I18" s="45">
        <f>'Приложение 6'!L40</f>
        <v>13175690</v>
      </c>
    </row>
    <row r="19" spans="1:9" ht="16.5" customHeight="1">
      <c r="A19" s="44" t="s">
        <v>108</v>
      </c>
      <c r="B19" s="47">
        <f>C19+D19+E19+F19+G19+H19+I19</f>
        <v>0</v>
      </c>
      <c r="C19" s="45">
        <f>'Приложение 6'!F41</f>
        <v>0</v>
      </c>
      <c r="D19" s="45">
        <f>'Приложение 6'!G41</f>
        <v>0</v>
      </c>
      <c r="E19" s="45">
        <f>'Приложение 6'!H41</f>
        <v>0</v>
      </c>
      <c r="F19" s="45">
        <f>'Приложение 6'!I41</f>
        <v>0</v>
      </c>
      <c r="G19" s="45">
        <f>'Приложение 6'!J41</f>
        <v>0</v>
      </c>
      <c r="H19" s="45">
        <f>'Приложение 6'!K41</f>
        <v>0</v>
      </c>
      <c r="I19" s="45">
        <f>'Приложение 6'!L41</f>
        <v>0</v>
      </c>
    </row>
    <row r="20" spans="1:9" ht="16.5" customHeight="1">
      <c r="A20" s="44" t="s">
        <v>109</v>
      </c>
      <c r="B20" s="47">
        <f>C20+D20+E20+F20+G20+H20+I20</f>
        <v>0</v>
      </c>
      <c r="C20" s="45">
        <f>'Приложение 6'!F42</f>
        <v>0</v>
      </c>
      <c r="D20" s="45">
        <f>'Приложение 6'!G42</f>
        <v>0</v>
      </c>
      <c r="E20" s="45">
        <f>'Приложение 6'!H42</f>
        <v>0</v>
      </c>
      <c r="F20" s="45">
        <f>'Приложение 6'!I42</f>
        <v>0</v>
      </c>
      <c r="G20" s="45">
        <f>'Приложение 6'!J42</f>
        <v>0</v>
      </c>
      <c r="H20" s="45">
        <f>'Приложение 6'!K42</f>
        <v>0</v>
      </c>
      <c r="I20" s="45">
        <f>'Приложение 6'!L42</f>
        <v>0</v>
      </c>
    </row>
    <row r="21" spans="1:9" ht="16.5" customHeight="1">
      <c r="A21" s="44" t="s">
        <v>21</v>
      </c>
      <c r="B21" s="47">
        <f>C21+D21+E21+F21+G21+H21+I21</f>
        <v>0</v>
      </c>
      <c r="C21" s="45">
        <f>'Приложение 6'!F43</f>
        <v>0</v>
      </c>
      <c r="D21" s="45">
        <f>'Приложение 6'!G43</f>
        <v>0</v>
      </c>
      <c r="E21" s="45">
        <f>'Приложение 6'!H43</f>
        <v>0</v>
      </c>
      <c r="F21" s="45">
        <f>'Приложение 6'!I43</f>
        <v>0</v>
      </c>
      <c r="G21" s="45">
        <f>'Приложение 6'!J43</f>
        <v>0</v>
      </c>
      <c r="H21" s="45">
        <f>'Приложение 6'!K43</f>
        <v>0</v>
      </c>
      <c r="I21" s="45">
        <f>'Приложение 6'!L43</f>
        <v>0</v>
      </c>
    </row>
    <row r="22" spans="1:9" ht="31.5">
      <c r="A22" s="48" t="s">
        <v>23</v>
      </c>
      <c r="B22" s="47">
        <f>C22+D22+E22+F22+G22+H22+I22</f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</row>
  </sheetData>
  <sheetProtection/>
  <mergeCells count="9">
    <mergeCell ref="H1:I1"/>
    <mergeCell ref="A10:I10"/>
    <mergeCell ref="A15:I15"/>
    <mergeCell ref="A17:I17"/>
    <mergeCell ref="G2:I2"/>
    <mergeCell ref="A4:I4"/>
    <mergeCell ref="A6:A7"/>
    <mergeCell ref="B6:B7"/>
    <mergeCell ref="C6:I6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X47"/>
  <sheetViews>
    <sheetView zoomScalePageLayoutView="0" workbookViewId="0" topLeftCell="G2">
      <selection activeCell="Q2" sqref="Q2:U2"/>
    </sheetView>
  </sheetViews>
  <sheetFormatPr defaultColWidth="9.140625" defaultRowHeight="15"/>
  <cols>
    <col min="1" max="1" width="5.57421875" style="85" customWidth="1"/>
    <col min="2" max="2" width="28.57421875" style="65" customWidth="1"/>
    <col min="3" max="3" width="10.7109375" style="67" customWidth="1"/>
    <col min="4" max="4" width="12.00390625" style="67" customWidth="1"/>
    <col min="5" max="5" width="14.00390625" style="67" customWidth="1"/>
    <col min="6" max="12" width="12.8515625" style="67" bestFit="1" customWidth="1"/>
    <col min="13" max="13" width="27.7109375" style="67" customWidth="1"/>
    <col min="14" max="20" width="4.421875" style="65" bestFit="1" customWidth="1"/>
    <col min="21" max="21" width="12.7109375" style="65" customWidth="1"/>
    <col min="22" max="16384" width="9.140625" style="65" customWidth="1"/>
  </cols>
  <sheetData>
    <row r="1" ht="25.5" customHeight="1" hidden="1">
      <c r="A1" s="65"/>
    </row>
    <row r="2" spans="1:21" ht="66" customHeight="1">
      <c r="A2" s="65"/>
      <c r="Q2" s="174" t="s">
        <v>133</v>
      </c>
      <c r="R2" s="174"/>
      <c r="S2" s="174"/>
      <c r="T2" s="174"/>
      <c r="U2" s="174"/>
    </row>
    <row r="3" spans="13:21" s="3" customFormat="1" ht="15.75">
      <c r="M3" s="70"/>
      <c r="N3" s="70"/>
      <c r="O3" s="70"/>
      <c r="P3" s="70"/>
      <c r="Q3" s="70"/>
      <c r="R3" s="70"/>
      <c r="S3" s="182" t="s">
        <v>85</v>
      </c>
      <c r="T3" s="182"/>
      <c r="U3" s="182"/>
    </row>
    <row r="4" spans="1:21" s="3" customFormat="1" ht="33.75" customHeight="1">
      <c r="A4" s="183" t="s">
        <v>83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:21" s="3" customFormat="1" ht="31.5" customHeight="1">
      <c r="A5" s="143" t="s">
        <v>24</v>
      </c>
      <c r="B5" s="143" t="s">
        <v>28</v>
      </c>
      <c r="C5" s="143" t="s">
        <v>29</v>
      </c>
      <c r="D5" s="144" t="s">
        <v>16</v>
      </c>
      <c r="E5" s="143" t="s">
        <v>30</v>
      </c>
      <c r="F5" s="143"/>
      <c r="G5" s="143"/>
      <c r="H5" s="143"/>
      <c r="I5" s="143"/>
      <c r="J5" s="143"/>
      <c r="K5" s="143"/>
      <c r="L5" s="143"/>
      <c r="M5" s="143" t="s">
        <v>118</v>
      </c>
      <c r="N5" s="143"/>
      <c r="O5" s="143"/>
      <c r="P5" s="143"/>
      <c r="Q5" s="143"/>
      <c r="R5" s="143"/>
      <c r="S5" s="143"/>
      <c r="T5" s="143"/>
      <c r="U5" s="146" t="s">
        <v>41</v>
      </c>
    </row>
    <row r="6" spans="1:21" s="3" customFormat="1" ht="51" customHeight="1">
      <c r="A6" s="143"/>
      <c r="B6" s="143"/>
      <c r="C6" s="143"/>
      <c r="D6" s="145"/>
      <c r="E6" s="72" t="s">
        <v>4</v>
      </c>
      <c r="F6" s="73" t="s">
        <v>120</v>
      </c>
      <c r="G6" s="73" t="s">
        <v>111</v>
      </c>
      <c r="H6" s="73" t="s">
        <v>112</v>
      </c>
      <c r="I6" s="73" t="s">
        <v>113</v>
      </c>
      <c r="J6" s="73" t="s">
        <v>114</v>
      </c>
      <c r="K6" s="73" t="s">
        <v>115</v>
      </c>
      <c r="L6" s="73" t="s">
        <v>116</v>
      </c>
      <c r="M6" s="71" t="s">
        <v>25</v>
      </c>
      <c r="N6" s="73" t="s">
        <v>110</v>
      </c>
      <c r="O6" s="73" t="s">
        <v>111</v>
      </c>
      <c r="P6" s="73" t="s">
        <v>112</v>
      </c>
      <c r="Q6" s="73" t="s">
        <v>113</v>
      </c>
      <c r="R6" s="73" t="s">
        <v>114</v>
      </c>
      <c r="S6" s="73" t="s">
        <v>115</v>
      </c>
      <c r="T6" s="73" t="s">
        <v>116</v>
      </c>
      <c r="U6" s="147"/>
    </row>
    <row r="7" spans="1:21" s="3" customFormat="1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>
        <v>18</v>
      </c>
      <c r="S7" s="74">
        <v>19</v>
      </c>
      <c r="T7" s="74">
        <v>20</v>
      </c>
      <c r="U7" s="74">
        <v>21</v>
      </c>
    </row>
    <row r="8" spans="1:21" s="3" customFormat="1" ht="21" customHeight="1">
      <c r="A8" s="75"/>
      <c r="B8" s="138" t="s">
        <v>86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/>
    </row>
    <row r="9" spans="1:21" s="3" customFormat="1" ht="21" customHeight="1">
      <c r="A9" s="56" t="s">
        <v>42</v>
      </c>
      <c r="B9" s="135" t="s">
        <v>87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7"/>
    </row>
    <row r="10" spans="1:22" s="3" customFormat="1" ht="12.75" customHeight="1">
      <c r="A10" s="111" t="s">
        <v>5</v>
      </c>
      <c r="B10" s="126" t="s">
        <v>88</v>
      </c>
      <c r="C10" s="111" t="s">
        <v>119</v>
      </c>
      <c r="D10" s="22" t="s">
        <v>4</v>
      </c>
      <c r="E10" s="23">
        <f aca="true" t="shared" si="0" ref="E10:L10">E11+E12+E13+E14</f>
        <v>43044758.59</v>
      </c>
      <c r="F10" s="23">
        <f t="shared" si="0"/>
        <v>5743368.59</v>
      </c>
      <c r="G10" s="23">
        <f t="shared" si="0"/>
        <v>5867410</v>
      </c>
      <c r="H10" s="23">
        <f t="shared" si="0"/>
        <v>6389020</v>
      </c>
      <c r="I10" s="23">
        <f t="shared" si="0"/>
        <v>6261240</v>
      </c>
      <c r="J10" s="23">
        <f t="shared" si="0"/>
        <v>6261240</v>
      </c>
      <c r="K10" s="23">
        <f t="shared" si="0"/>
        <v>6261240</v>
      </c>
      <c r="L10" s="23">
        <f t="shared" si="0"/>
        <v>6261240</v>
      </c>
      <c r="M10" s="184" t="s">
        <v>91</v>
      </c>
      <c r="N10" s="188">
        <v>100</v>
      </c>
      <c r="O10" s="188" t="s">
        <v>69</v>
      </c>
      <c r="P10" s="188" t="s">
        <v>69</v>
      </c>
      <c r="Q10" s="188" t="s">
        <v>69</v>
      </c>
      <c r="R10" s="188" t="s">
        <v>69</v>
      </c>
      <c r="S10" s="188" t="s">
        <v>69</v>
      </c>
      <c r="T10" s="188" t="s">
        <v>69</v>
      </c>
      <c r="U10" s="122" t="s">
        <v>122</v>
      </c>
      <c r="V10" s="175"/>
    </row>
    <row r="11" spans="1:22" s="3" customFormat="1" ht="12.75">
      <c r="A11" s="111"/>
      <c r="B11" s="126"/>
      <c r="C11" s="111"/>
      <c r="D11" s="22" t="s">
        <v>2</v>
      </c>
      <c r="E11" s="23">
        <f>F11+G11+H11+I11+J11+K11+L11</f>
        <v>43044758.59</v>
      </c>
      <c r="F11" s="23">
        <v>5743368.59</v>
      </c>
      <c r="G11" s="23">
        <f>6519410-652000</f>
        <v>5867410</v>
      </c>
      <c r="H11" s="23">
        <v>6389020</v>
      </c>
      <c r="I11" s="23">
        <v>6261240</v>
      </c>
      <c r="J11" s="23">
        <v>6261240</v>
      </c>
      <c r="K11" s="23">
        <v>6261240</v>
      </c>
      <c r="L11" s="23">
        <v>6261240</v>
      </c>
      <c r="M11" s="184"/>
      <c r="N11" s="188"/>
      <c r="O11" s="188"/>
      <c r="P11" s="188"/>
      <c r="Q11" s="188"/>
      <c r="R11" s="188"/>
      <c r="S11" s="188"/>
      <c r="T11" s="188"/>
      <c r="U11" s="123"/>
      <c r="V11" s="175"/>
    </row>
    <row r="12" spans="1:22" s="3" customFormat="1" ht="12.75">
      <c r="A12" s="111"/>
      <c r="B12" s="126"/>
      <c r="C12" s="111"/>
      <c r="D12" s="22" t="s">
        <v>0</v>
      </c>
      <c r="E12" s="23">
        <f>F12+G12+H12+I12+J12+K12+L12</f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127" t="s">
        <v>127</v>
      </c>
      <c r="N12" s="176" t="s">
        <v>69</v>
      </c>
      <c r="O12" s="185">
        <v>12.2</v>
      </c>
      <c r="P12" s="185">
        <v>14.1</v>
      </c>
      <c r="Q12" s="185">
        <v>15.4</v>
      </c>
      <c r="R12" s="185">
        <v>16.3</v>
      </c>
      <c r="S12" s="185">
        <v>17.6</v>
      </c>
      <c r="T12" s="185">
        <v>18.9</v>
      </c>
      <c r="U12" s="123"/>
      <c r="V12" s="175"/>
    </row>
    <row r="13" spans="1:22" s="3" customFormat="1" ht="12.75" customHeight="1">
      <c r="A13" s="111"/>
      <c r="B13" s="126"/>
      <c r="C13" s="111"/>
      <c r="D13" s="22" t="s">
        <v>1</v>
      </c>
      <c r="E13" s="23">
        <f>F13+G13+H13+I13+J13+K13+L13</f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128"/>
      <c r="N13" s="177"/>
      <c r="O13" s="186"/>
      <c r="P13" s="186"/>
      <c r="Q13" s="186"/>
      <c r="R13" s="186"/>
      <c r="S13" s="186"/>
      <c r="T13" s="186"/>
      <c r="U13" s="123"/>
      <c r="V13" s="175"/>
    </row>
    <row r="14" spans="1:22" s="3" customFormat="1" ht="12.75">
      <c r="A14" s="111"/>
      <c r="B14" s="126"/>
      <c r="C14" s="111"/>
      <c r="D14" s="22" t="s">
        <v>3</v>
      </c>
      <c r="E14" s="23">
        <f>F14+G14+H14+I14+J14+K14+L14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129"/>
      <c r="N14" s="178"/>
      <c r="O14" s="187"/>
      <c r="P14" s="187"/>
      <c r="Q14" s="187"/>
      <c r="R14" s="187"/>
      <c r="S14" s="187"/>
      <c r="T14" s="187"/>
      <c r="U14" s="124"/>
      <c r="V14" s="175"/>
    </row>
    <row r="15" spans="1:21" s="3" customFormat="1" ht="12.75" customHeight="1">
      <c r="A15" s="111"/>
      <c r="B15" s="130" t="s">
        <v>38</v>
      </c>
      <c r="C15" s="111"/>
      <c r="D15" s="76" t="s">
        <v>4</v>
      </c>
      <c r="E15" s="77">
        <f>E17+E18+E19+E20</f>
        <v>43044821.59</v>
      </c>
      <c r="F15" s="77">
        <f>F17+F18+F19+F20</f>
        <v>5743374.59</v>
      </c>
      <c r="G15" s="77">
        <f aca="true" t="shared" si="1" ref="G15:L15">G17+G18+G19+G20</f>
        <v>5867417</v>
      </c>
      <c r="H15" s="77">
        <f t="shared" si="1"/>
        <v>6389028</v>
      </c>
      <c r="I15" s="77">
        <f t="shared" si="1"/>
        <v>6261249</v>
      </c>
      <c r="J15" s="77">
        <f t="shared" si="1"/>
        <v>6261250</v>
      </c>
      <c r="K15" s="77">
        <f t="shared" si="1"/>
        <v>6261251</v>
      </c>
      <c r="L15" s="77">
        <f t="shared" si="1"/>
        <v>6261252</v>
      </c>
      <c r="M15" s="127"/>
      <c r="N15" s="105"/>
      <c r="O15" s="105"/>
      <c r="P15" s="105"/>
      <c r="Q15" s="105"/>
      <c r="R15" s="105"/>
      <c r="S15" s="105"/>
      <c r="T15" s="105"/>
      <c r="U15" s="122"/>
    </row>
    <row r="16" spans="1:21" s="3" customFormat="1" ht="12.75">
      <c r="A16" s="111"/>
      <c r="B16" s="130"/>
      <c r="C16" s="111"/>
      <c r="D16" s="131" t="s">
        <v>37</v>
      </c>
      <c r="E16" s="132"/>
      <c r="F16" s="132"/>
      <c r="G16" s="132"/>
      <c r="H16" s="132"/>
      <c r="I16" s="132"/>
      <c r="J16" s="132"/>
      <c r="K16" s="132"/>
      <c r="L16" s="133"/>
      <c r="M16" s="128"/>
      <c r="N16" s="106"/>
      <c r="O16" s="106"/>
      <c r="P16" s="106"/>
      <c r="Q16" s="106"/>
      <c r="R16" s="106"/>
      <c r="S16" s="106"/>
      <c r="T16" s="106"/>
      <c r="U16" s="123"/>
    </row>
    <row r="17" spans="1:24" s="3" customFormat="1" ht="12.75">
      <c r="A17" s="111"/>
      <c r="B17" s="130"/>
      <c r="C17" s="111"/>
      <c r="D17" s="22" t="s">
        <v>2</v>
      </c>
      <c r="E17" s="77">
        <f>F17+G17+H17+I17+J17+K17+L17</f>
        <v>43044758.59</v>
      </c>
      <c r="F17" s="23">
        <f>F11</f>
        <v>5743368.59</v>
      </c>
      <c r="G17" s="23">
        <f aca="true" t="shared" si="2" ref="G17:L17">G11</f>
        <v>5867410</v>
      </c>
      <c r="H17" s="23">
        <f t="shared" si="2"/>
        <v>6389020</v>
      </c>
      <c r="I17" s="23">
        <f t="shared" si="2"/>
        <v>6261240</v>
      </c>
      <c r="J17" s="23">
        <f t="shared" si="2"/>
        <v>6261240</v>
      </c>
      <c r="K17" s="23">
        <f t="shared" si="2"/>
        <v>6261240</v>
      </c>
      <c r="L17" s="23">
        <f t="shared" si="2"/>
        <v>6261240</v>
      </c>
      <c r="M17" s="128"/>
      <c r="N17" s="106"/>
      <c r="O17" s="106"/>
      <c r="P17" s="106"/>
      <c r="Q17" s="106"/>
      <c r="R17" s="106"/>
      <c r="S17" s="106"/>
      <c r="T17" s="106"/>
      <c r="U17" s="123"/>
      <c r="X17" s="24"/>
    </row>
    <row r="18" spans="1:21" s="3" customFormat="1" ht="12.75">
      <c r="A18" s="111"/>
      <c r="B18" s="130"/>
      <c r="C18" s="111"/>
      <c r="D18" s="22" t="s">
        <v>0</v>
      </c>
      <c r="E18" s="77">
        <f>F18+G18+H18+I18+J18+K18+L18</f>
        <v>63</v>
      </c>
      <c r="F18" s="23">
        <f aca="true" t="shared" si="3" ref="F18:L18">F7+F12</f>
        <v>6</v>
      </c>
      <c r="G18" s="23">
        <f t="shared" si="3"/>
        <v>7</v>
      </c>
      <c r="H18" s="23">
        <f t="shared" si="3"/>
        <v>8</v>
      </c>
      <c r="I18" s="23">
        <f t="shared" si="3"/>
        <v>9</v>
      </c>
      <c r="J18" s="23">
        <f t="shared" si="3"/>
        <v>10</v>
      </c>
      <c r="K18" s="23">
        <f t="shared" si="3"/>
        <v>11</v>
      </c>
      <c r="L18" s="23">
        <f t="shared" si="3"/>
        <v>12</v>
      </c>
      <c r="M18" s="128"/>
      <c r="N18" s="106"/>
      <c r="O18" s="106"/>
      <c r="P18" s="106"/>
      <c r="Q18" s="106"/>
      <c r="R18" s="106"/>
      <c r="S18" s="106"/>
      <c r="T18" s="106"/>
      <c r="U18" s="123"/>
    </row>
    <row r="19" spans="1:21" s="3" customFormat="1" ht="12.75">
      <c r="A19" s="111"/>
      <c r="B19" s="130"/>
      <c r="C19" s="111"/>
      <c r="D19" s="22" t="s">
        <v>1</v>
      </c>
      <c r="E19" s="77">
        <f>F19+G19+H19+I19+J19+K19+L19</f>
        <v>0</v>
      </c>
      <c r="F19" s="23">
        <f aca="true" t="shared" si="4" ref="F19:L19">F8+F13</f>
        <v>0</v>
      </c>
      <c r="G19" s="23">
        <f t="shared" si="4"/>
        <v>0</v>
      </c>
      <c r="H19" s="23">
        <f t="shared" si="4"/>
        <v>0</v>
      </c>
      <c r="I19" s="23">
        <f t="shared" si="4"/>
        <v>0</v>
      </c>
      <c r="J19" s="23">
        <f t="shared" si="4"/>
        <v>0</v>
      </c>
      <c r="K19" s="23">
        <f t="shared" si="4"/>
        <v>0</v>
      </c>
      <c r="L19" s="23">
        <f t="shared" si="4"/>
        <v>0</v>
      </c>
      <c r="M19" s="128"/>
      <c r="N19" s="106"/>
      <c r="O19" s="106"/>
      <c r="P19" s="106"/>
      <c r="Q19" s="106"/>
      <c r="R19" s="106"/>
      <c r="S19" s="106"/>
      <c r="T19" s="106"/>
      <c r="U19" s="123"/>
    </row>
    <row r="20" spans="1:21" s="3" customFormat="1" ht="12.75">
      <c r="A20" s="111"/>
      <c r="B20" s="130"/>
      <c r="C20" s="111"/>
      <c r="D20" s="22" t="s">
        <v>3</v>
      </c>
      <c r="E20" s="77">
        <f>F20+G20+H20+I20+J20+K20+L20</f>
        <v>0</v>
      </c>
      <c r="F20" s="23">
        <f aca="true" t="shared" si="5" ref="F20:L20">F9+F14</f>
        <v>0</v>
      </c>
      <c r="G20" s="23">
        <f t="shared" si="5"/>
        <v>0</v>
      </c>
      <c r="H20" s="23">
        <f t="shared" si="5"/>
        <v>0</v>
      </c>
      <c r="I20" s="23">
        <f t="shared" si="5"/>
        <v>0</v>
      </c>
      <c r="J20" s="23">
        <f t="shared" si="5"/>
        <v>0</v>
      </c>
      <c r="K20" s="23">
        <f t="shared" si="5"/>
        <v>0</v>
      </c>
      <c r="L20" s="23">
        <f t="shared" si="5"/>
        <v>0</v>
      </c>
      <c r="M20" s="129"/>
      <c r="N20" s="107"/>
      <c r="O20" s="107"/>
      <c r="P20" s="107"/>
      <c r="Q20" s="107"/>
      <c r="R20" s="107"/>
      <c r="S20" s="107"/>
      <c r="T20" s="107"/>
      <c r="U20" s="124"/>
    </row>
    <row r="21" spans="1:21" s="3" customFormat="1" ht="12.75">
      <c r="A21" s="56" t="s">
        <v>46</v>
      </c>
      <c r="B21" s="135" t="str">
        <f>'Приложение 4'!B15:L15</f>
        <v>Задача 2. Проведение мероприятий по содержанию муниципального имущества, находящегося в муниципальной казне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</row>
    <row r="22" spans="1:22" s="3" customFormat="1" ht="12.75" customHeight="1">
      <c r="A22" s="111" t="s">
        <v>15</v>
      </c>
      <c r="B22" s="126" t="s">
        <v>89</v>
      </c>
      <c r="C22" s="111" t="s">
        <v>119</v>
      </c>
      <c r="D22" s="22" t="s">
        <v>4</v>
      </c>
      <c r="E22" s="23">
        <f aca="true" t="shared" si="6" ref="E22:L22">E23+E24+E25+E26</f>
        <v>79134118.74000001</v>
      </c>
      <c r="F22" s="23">
        <f t="shared" si="6"/>
        <v>26659851.240000002</v>
      </c>
      <c r="G22" s="23">
        <f t="shared" si="6"/>
        <v>22837682</v>
      </c>
      <c r="H22" s="23">
        <f t="shared" si="6"/>
        <v>11244745.5</v>
      </c>
      <c r="I22" s="23">
        <f t="shared" si="6"/>
        <v>4597960</v>
      </c>
      <c r="J22" s="23">
        <f t="shared" si="6"/>
        <v>4597960</v>
      </c>
      <c r="K22" s="23">
        <f t="shared" si="6"/>
        <v>4597960</v>
      </c>
      <c r="L22" s="23">
        <f t="shared" si="6"/>
        <v>4597960</v>
      </c>
      <c r="M22" s="127" t="s">
        <v>55</v>
      </c>
      <c r="N22" s="176">
        <v>100</v>
      </c>
      <c r="O22" s="176">
        <v>100</v>
      </c>
      <c r="P22" s="176">
        <v>100</v>
      </c>
      <c r="Q22" s="176">
        <v>100</v>
      </c>
      <c r="R22" s="176">
        <v>100</v>
      </c>
      <c r="S22" s="176">
        <v>100</v>
      </c>
      <c r="T22" s="176">
        <v>100</v>
      </c>
      <c r="U22" s="122" t="s">
        <v>44</v>
      </c>
      <c r="V22" s="175"/>
    </row>
    <row r="23" spans="1:22" s="3" customFormat="1" ht="12.75">
      <c r="A23" s="111"/>
      <c r="B23" s="126"/>
      <c r="C23" s="111"/>
      <c r="D23" s="22" t="s">
        <v>2</v>
      </c>
      <c r="E23" s="23">
        <f>F23+G23+H23+I23+J23+K23+L23</f>
        <v>79134118.74000001</v>
      </c>
      <c r="F23" s="23">
        <f>26863114.67-203263.43</f>
        <v>26659851.240000002</v>
      </c>
      <c r="G23" s="23">
        <v>22837682</v>
      </c>
      <c r="H23" s="23">
        <v>11244745.5</v>
      </c>
      <c r="I23" s="23">
        <f>4597960</f>
        <v>4597960</v>
      </c>
      <c r="J23" s="23">
        <f>4597960</f>
        <v>4597960</v>
      </c>
      <c r="K23" s="23">
        <f>4597960</f>
        <v>4597960</v>
      </c>
      <c r="L23" s="23">
        <f>4597960</f>
        <v>4597960</v>
      </c>
      <c r="M23" s="128"/>
      <c r="N23" s="177"/>
      <c r="O23" s="177"/>
      <c r="P23" s="177"/>
      <c r="Q23" s="177"/>
      <c r="R23" s="177"/>
      <c r="S23" s="177"/>
      <c r="T23" s="177"/>
      <c r="U23" s="123"/>
      <c r="V23" s="175"/>
    </row>
    <row r="24" spans="1:22" s="3" customFormat="1" ht="12.75">
      <c r="A24" s="111"/>
      <c r="B24" s="126"/>
      <c r="C24" s="111"/>
      <c r="D24" s="22" t="s">
        <v>0</v>
      </c>
      <c r="E24" s="23">
        <f>F24+G24+H24+I24+J24+K24+L24</f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128"/>
      <c r="N24" s="177"/>
      <c r="O24" s="177"/>
      <c r="P24" s="177"/>
      <c r="Q24" s="177"/>
      <c r="R24" s="177"/>
      <c r="S24" s="177"/>
      <c r="T24" s="177"/>
      <c r="U24" s="123"/>
      <c r="V24" s="175"/>
    </row>
    <row r="25" spans="1:22" s="3" customFormat="1" ht="12.75" customHeight="1">
      <c r="A25" s="111"/>
      <c r="B25" s="126"/>
      <c r="C25" s="111"/>
      <c r="D25" s="22" t="s">
        <v>1</v>
      </c>
      <c r="E25" s="23">
        <f>F25+G25+H25+I25+J25+K25+L25</f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128"/>
      <c r="N25" s="177"/>
      <c r="O25" s="177"/>
      <c r="P25" s="177"/>
      <c r="Q25" s="177"/>
      <c r="R25" s="177"/>
      <c r="S25" s="177"/>
      <c r="T25" s="177"/>
      <c r="U25" s="123"/>
      <c r="V25" s="175"/>
    </row>
    <row r="26" spans="1:22" s="3" customFormat="1" ht="27" customHeight="1">
      <c r="A26" s="111"/>
      <c r="B26" s="126"/>
      <c r="C26" s="111"/>
      <c r="D26" s="22" t="s">
        <v>3</v>
      </c>
      <c r="E26" s="23">
        <f>F26+G26+H26+I26+J26+K26+L26</f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129"/>
      <c r="N26" s="178"/>
      <c r="O26" s="178"/>
      <c r="P26" s="178"/>
      <c r="Q26" s="178"/>
      <c r="R26" s="178"/>
      <c r="S26" s="178"/>
      <c r="T26" s="178"/>
      <c r="U26" s="124"/>
      <c r="V26" s="175"/>
    </row>
    <row r="27" spans="1:22" s="3" customFormat="1" ht="12.75" customHeight="1">
      <c r="A27" s="111" t="s">
        <v>27</v>
      </c>
      <c r="B27" s="126" t="s">
        <v>90</v>
      </c>
      <c r="C27" s="111" t="s">
        <v>119</v>
      </c>
      <c r="D27" s="22" t="s">
        <v>4</v>
      </c>
      <c r="E27" s="23">
        <f aca="true" t="shared" si="7" ref="E27:L27">E28+E29+E30+E31</f>
        <v>15940140.75</v>
      </c>
      <c r="F27" s="23">
        <f t="shared" si="7"/>
        <v>2430510.75</v>
      </c>
      <c r="G27" s="23">
        <f t="shared" si="7"/>
        <v>2047940</v>
      </c>
      <c r="H27" s="23">
        <f t="shared" si="7"/>
        <v>2195730</v>
      </c>
      <c r="I27" s="23">
        <f t="shared" si="7"/>
        <v>2316490</v>
      </c>
      <c r="J27" s="23">
        <f t="shared" si="7"/>
        <v>2316490</v>
      </c>
      <c r="K27" s="23">
        <f t="shared" si="7"/>
        <v>2316490</v>
      </c>
      <c r="L27" s="23">
        <f t="shared" si="7"/>
        <v>2316490</v>
      </c>
      <c r="M27" s="127" t="s">
        <v>56</v>
      </c>
      <c r="N27" s="176">
        <v>100</v>
      </c>
      <c r="O27" s="176">
        <v>100</v>
      </c>
      <c r="P27" s="176">
        <v>100</v>
      </c>
      <c r="Q27" s="176">
        <v>100</v>
      </c>
      <c r="R27" s="176">
        <v>100</v>
      </c>
      <c r="S27" s="176">
        <v>100</v>
      </c>
      <c r="T27" s="176">
        <v>100</v>
      </c>
      <c r="U27" s="179" t="s">
        <v>123</v>
      </c>
      <c r="V27" s="175"/>
    </row>
    <row r="28" spans="1:22" s="3" customFormat="1" ht="12.75">
      <c r="A28" s="111"/>
      <c r="B28" s="126"/>
      <c r="C28" s="111"/>
      <c r="D28" s="22" t="s">
        <v>2</v>
      </c>
      <c r="E28" s="23">
        <f>F28+G28+H28+I28+J28+K28+L28</f>
        <v>15940140.75</v>
      </c>
      <c r="F28" s="23">
        <f>2052306.83+378203.92</f>
        <v>2430510.75</v>
      </c>
      <c r="G28" s="23">
        <v>2047940</v>
      </c>
      <c r="H28" s="23">
        <v>2195730</v>
      </c>
      <c r="I28" s="23">
        <v>2316490</v>
      </c>
      <c r="J28" s="23">
        <v>2316490</v>
      </c>
      <c r="K28" s="23">
        <v>2316490</v>
      </c>
      <c r="L28" s="23">
        <v>2316490</v>
      </c>
      <c r="M28" s="128"/>
      <c r="N28" s="177"/>
      <c r="O28" s="177"/>
      <c r="P28" s="177"/>
      <c r="Q28" s="177"/>
      <c r="R28" s="177"/>
      <c r="S28" s="177"/>
      <c r="T28" s="177"/>
      <c r="U28" s="180"/>
      <c r="V28" s="175"/>
    </row>
    <row r="29" spans="1:22" s="3" customFormat="1" ht="12.75">
      <c r="A29" s="111"/>
      <c r="B29" s="126"/>
      <c r="C29" s="111"/>
      <c r="D29" s="22" t="s">
        <v>0</v>
      </c>
      <c r="E29" s="23">
        <f>F29+G29+H29+I29+J29+K29+L29</f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128"/>
      <c r="N29" s="177"/>
      <c r="O29" s="177"/>
      <c r="P29" s="177"/>
      <c r="Q29" s="177"/>
      <c r="R29" s="177"/>
      <c r="S29" s="177"/>
      <c r="T29" s="177"/>
      <c r="U29" s="180"/>
      <c r="V29" s="175"/>
    </row>
    <row r="30" spans="1:22" s="3" customFormat="1" ht="12.75" customHeight="1">
      <c r="A30" s="111"/>
      <c r="B30" s="126"/>
      <c r="C30" s="111"/>
      <c r="D30" s="22" t="s">
        <v>1</v>
      </c>
      <c r="E30" s="23">
        <f>F30+G30+H30+I30+J30+K30+L30</f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128"/>
      <c r="N30" s="177"/>
      <c r="O30" s="177"/>
      <c r="P30" s="177"/>
      <c r="Q30" s="177"/>
      <c r="R30" s="177"/>
      <c r="S30" s="177"/>
      <c r="T30" s="177"/>
      <c r="U30" s="180"/>
      <c r="V30" s="175"/>
    </row>
    <row r="31" spans="1:22" s="3" customFormat="1" ht="12.75">
      <c r="A31" s="111"/>
      <c r="B31" s="126"/>
      <c r="C31" s="111"/>
      <c r="D31" s="22" t="s">
        <v>3</v>
      </c>
      <c r="E31" s="23">
        <f>F31+G31+H31+I31+J31+K31+L31</f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129"/>
      <c r="N31" s="178"/>
      <c r="O31" s="178"/>
      <c r="P31" s="178"/>
      <c r="Q31" s="178"/>
      <c r="R31" s="178"/>
      <c r="S31" s="178"/>
      <c r="T31" s="178"/>
      <c r="U31" s="181"/>
      <c r="V31" s="175"/>
    </row>
    <row r="32" spans="1:21" s="3" customFormat="1" ht="12.75" customHeight="1">
      <c r="A32" s="111"/>
      <c r="B32" s="130" t="s">
        <v>39</v>
      </c>
      <c r="C32" s="111"/>
      <c r="D32" s="76" t="s">
        <v>4</v>
      </c>
      <c r="E32" s="77">
        <f>E34+E35+E36+E37</f>
        <v>95074259.49000001</v>
      </c>
      <c r="F32" s="77">
        <f>F34+F35+F36+F37</f>
        <v>29090361.990000002</v>
      </c>
      <c r="G32" s="77">
        <f aca="true" t="shared" si="8" ref="G32:L32">G34+G35+G36+G37</f>
        <v>24885622</v>
      </c>
      <c r="H32" s="77">
        <f t="shared" si="8"/>
        <v>13440475.5</v>
      </c>
      <c r="I32" s="77">
        <f t="shared" si="8"/>
        <v>6914450</v>
      </c>
      <c r="J32" s="77">
        <f t="shared" si="8"/>
        <v>6914450</v>
      </c>
      <c r="K32" s="77">
        <f t="shared" si="8"/>
        <v>6914450</v>
      </c>
      <c r="L32" s="77">
        <f t="shared" si="8"/>
        <v>6914450</v>
      </c>
      <c r="M32" s="127"/>
      <c r="N32" s="105"/>
      <c r="O32" s="105"/>
      <c r="P32" s="105"/>
      <c r="Q32" s="105"/>
      <c r="R32" s="105"/>
      <c r="S32" s="105"/>
      <c r="T32" s="105"/>
      <c r="U32" s="122"/>
    </row>
    <row r="33" spans="1:21" s="3" customFormat="1" ht="12.75">
      <c r="A33" s="111"/>
      <c r="B33" s="130"/>
      <c r="C33" s="111"/>
      <c r="D33" s="131" t="s">
        <v>37</v>
      </c>
      <c r="E33" s="132"/>
      <c r="F33" s="132"/>
      <c r="G33" s="132"/>
      <c r="H33" s="132"/>
      <c r="I33" s="132"/>
      <c r="J33" s="132"/>
      <c r="K33" s="132"/>
      <c r="L33" s="133"/>
      <c r="M33" s="128"/>
      <c r="N33" s="106"/>
      <c r="O33" s="106"/>
      <c r="P33" s="106"/>
      <c r="Q33" s="106"/>
      <c r="R33" s="106"/>
      <c r="S33" s="106"/>
      <c r="T33" s="106"/>
      <c r="U33" s="123"/>
    </row>
    <row r="34" spans="1:24" s="3" customFormat="1" ht="12.75">
      <c r="A34" s="111"/>
      <c r="B34" s="130"/>
      <c r="C34" s="111"/>
      <c r="D34" s="22" t="s">
        <v>2</v>
      </c>
      <c r="E34" s="77">
        <f>F34+G34+H34+I34+J34+K34+L34</f>
        <v>95074259.49000001</v>
      </c>
      <c r="F34" s="23">
        <f>F23+F28</f>
        <v>29090361.990000002</v>
      </c>
      <c r="G34" s="23">
        <f aca="true" t="shared" si="9" ref="G34:L34">G23+G28</f>
        <v>24885622</v>
      </c>
      <c r="H34" s="23">
        <f t="shared" si="9"/>
        <v>13440475.5</v>
      </c>
      <c r="I34" s="23">
        <f t="shared" si="9"/>
        <v>6914450</v>
      </c>
      <c r="J34" s="23">
        <f t="shared" si="9"/>
        <v>6914450</v>
      </c>
      <c r="K34" s="23">
        <f t="shared" si="9"/>
        <v>6914450</v>
      </c>
      <c r="L34" s="23">
        <f t="shared" si="9"/>
        <v>6914450</v>
      </c>
      <c r="M34" s="128"/>
      <c r="N34" s="106"/>
      <c r="O34" s="106"/>
      <c r="P34" s="106"/>
      <c r="Q34" s="106"/>
      <c r="R34" s="106"/>
      <c r="S34" s="106"/>
      <c r="T34" s="106"/>
      <c r="U34" s="123"/>
      <c r="X34" s="24"/>
    </row>
    <row r="35" spans="1:21" s="3" customFormat="1" ht="12.75">
      <c r="A35" s="111"/>
      <c r="B35" s="130"/>
      <c r="C35" s="111"/>
      <c r="D35" s="22" t="s">
        <v>0</v>
      </c>
      <c r="E35" s="77">
        <f>F35+G35+H35+I35+J35+K35+L35</f>
        <v>0</v>
      </c>
      <c r="F35" s="23">
        <f aca="true" t="shared" si="10" ref="F35:L37">F24+F29</f>
        <v>0</v>
      </c>
      <c r="G35" s="23">
        <f t="shared" si="10"/>
        <v>0</v>
      </c>
      <c r="H35" s="23">
        <f t="shared" si="10"/>
        <v>0</v>
      </c>
      <c r="I35" s="23">
        <f t="shared" si="10"/>
        <v>0</v>
      </c>
      <c r="J35" s="23">
        <f t="shared" si="10"/>
        <v>0</v>
      </c>
      <c r="K35" s="23">
        <f t="shared" si="10"/>
        <v>0</v>
      </c>
      <c r="L35" s="23">
        <f t="shared" si="10"/>
        <v>0</v>
      </c>
      <c r="M35" s="128"/>
      <c r="N35" s="106"/>
      <c r="O35" s="106"/>
      <c r="P35" s="106"/>
      <c r="Q35" s="106"/>
      <c r="R35" s="106"/>
      <c r="S35" s="106"/>
      <c r="T35" s="106"/>
      <c r="U35" s="123"/>
    </row>
    <row r="36" spans="1:21" s="3" customFormat="1" ht="12.75">
      <c r="A36" s="111"/>
      <c r="B36" s="130"/>
      <c r="C36" s="111"/>
      <c r="D36" s="22" t="s">
        <v>1</v>
      </c>
      <c r="E36" s="77">
        <f>F36+G36+H36+I36+J36+K36+L36</f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  <c r="K36" s="23">
        <f t="shared" si="10"/>
        <v>0</v>
      </c>
      <c r="L36" s="23">
        <f t="shared" si="10"/>
        <v>0</v>
      </c>
      <c r="M36" s="128"/>
      <c r="N36" s="106"/>
      <c r="O36" s="106"/>
      <c r="P36" s="106"/>
      <c r="Q36" s="106"/>
      <c r="R36" s="106"/>
      <c r="S36" s="106"/>
      <c r="T36" s="106"/>
      <c r="U36" s="123"/>
    </row>
    <row r="37" spans="1:21" s="3" customFormat="1" ht="12.75">
      <c r="A37" s="111"/>
      <c r="B37" s="130"/>
      <c r="C37" s="111"/>
      <c r="D37" s="22" t="s">
        <v>3</v>
      </c>
      <c r="E37" s="77">
        <f>F37+G37+H37+I37+J37+K37+L37</f>
        <v>0</v>
      </c>
      <c r="F37" s="23">
        <f t="shared" si="10"/>
        <v>0</v>
      </c>
      <c r="G37" s="23">
        <f t="shared" si="10"/>
        <v>0</v>
      </c>
      <c r="H37" s="23">
        <f t="shared" si="10"/>
        <v>0</v>
      </c>
      <c r="I37" s="23">
        <f t="shared" si="10"/>
        <v>0</v>
      </c>
      <c r="J37" s="23">
        <f t="shared" si="10"/>
        <v>0</v>
      </c>
      <c r="K37" s="23">
        <f t="shared" si="10"/>
        <v>0</v>
      </c>
      <c r="L37" s="23">
        <f t="shared" si="10"/>
        <v>0</v>
      </c>
      <c r="M37" s="129"/>
      <c r="N37" s="107"/>
      <c r="O37" s="107"/>
      <c r="P37" s="107"/>
      <c r="Q37" s="107"/>
      <c r="R37" s="107"/>
      <c r="S37" s="107"/>
      <c r="T37" s="107"/>
      <c r="U37" s="124"/>
    </row>
    <row r="38" spans="1:21" s="3" customFormat="1" ht="13.5" customHeight="1">
      <c r="A38" s="111"/>
      <c r="B38" s="112" t="s">
        <v>84</v>
      </c>
      <c r="C38" s="111"/>
      <c r="D38" s="78" t="s">
        <v>4</v>
      </c>
      <c r="E38" s="79">
        <f aca="true" t="shared" si="11" ref="E38:L38">E40+E41+E42+E43</f>
        <v>138119018.07999998</v>
      </c>
      <c r="F38" s="79">
        <f>F40+F41+F42+F43</f>
        <v>34833730.58</v>
      </c>
      <c r="G38" s="79">
        <f t="shared" si="11"/>
        <v>30753032</v>
      </c>
      <c r="H38" s="79">
        <f t="shared" si="11"/>
        <v>19829495.5</v>
      </c>
      <c r="I38" s="79">
        <f t="shared" si="11"/>
        <v>13175690</v>
      </c>
      <c r="J38" s="79">
        <f t="shared" si="11"/>
        <v>13175690</v>
      </c>
      <c r="K38" s="79">
        <f t="shared" si="11"/>
        <v>13175690</v>
      </c>
      <c r="L38" s="79">
        <f t="shared" si="11"/>
        <v>13175690</v>
      </c>
      <c r="M38" s="113"/>
      <c r="N38" s="105"/>
      <c r="O38" s="105"/>
      <c r="P38" s="105"/>
      <c r="Q38" s="105"/>
      <c r="R38" s="105"/>
      <c r="S38" s="105"/>
      <c r="T38" s="105"/>
      <c r="U38" s="122"/>
    </row>
    <row r="39" spans="1:21" s="3" customFormat="1" ht="12.75">
      <c r="A39" s="111"/>
      <c r="B39" s="112"/>
      <c r="C39" s="111"/>
      <c r="D39" s="117" t="s">
        <v>37</v>
      </c>
      <c r="E39" s="118"/>
      <c r="F39" s="118"/>
      <c r="G39" s="118"/>
      <c r="H39" s="118"/>
      <c r="I39" s="118"/>
      <c r="J39" s="118"/>
      <c r="K39" s="118"/>
      <c r="L39" s="119"/>
      <c r="M39" s="114"/>
      <c r="N39" s="106"/>
      <c r="O39" s="106"/>
      <c r="P39" s="106"/>
      <c r="Q39" s="106"/>
      <c r="R39" s="106"/>
      <c r="S39" s="106"/>
      <c r="T39" s="106"/>
      <c r="U39" s="123"/>
    </row>
    <row r="40" spans="1:21" s="3" customFormat="1" ht="13.5">
      <c r="A40" s="111"/>
      <c r="B40" s="112"/>
      <c r="C40" s="111"/>
      <c r="D40" s="80" t="s">
        <v>2</v>
      </c>
      <c r="E40" s="79">
        <f>F40+G40+H40+I40+J40+K40+L40</f>
        <v>138119018.07999998</v>
      </c>
      <c r="F40" s="81">
        <f>F34+F17</f>
        <v>34833730.58</v>
      </c>
      <c r="G40" s="81">
        <f aca="true" t="shared" si="12" ref="G40:L40">G34+G17</f>
        <v>30753032</v>
      </c>
      <c r="H40" s="81">
        <f t="shared" si="12"/>
        <v>19829495.5</v>
      </c>
      <c r="I40" s="81">
        <f t="shared" si="12"/>
        <v>13175690</v>
      </c>
      <c r="J40" s="81">
        <f t="shared" si="12"/>
        <v>13175690</v>
      </c>
      <c r="K40" s="81">
        <f t="shared" si="12"/>
        <v>13175690</v>
      </c>
      <c r="L40" s="81">
        <f t="shared" si="12"/>
        <v>13175690</v>
      </c>
      <c r="M40" s="114"/>
      <c r="N40" s="106"/>
      <c r="O40" s="106"/>
      <c r="P40" s="106"/>
      <c r="Q40" s="106"/>
      <c r="R40" s="106"/>
      <c r="S40" s="106"/>
      <c r="T40" s="106"/>
      <c r="U40" s="123"/>
    </row>
    <row r="41" spans="1:21" s="3" customFormat="1" ht="13.5">
      <c r="A41" s="111"/>
      <c r="B41" s="112"/>
      <c r="C41" s="111"/>
      <c r="D41" s="80" t="s">
        <v>0</v>
      </c>
      <c r="E41" s="79">
        <f>F41+G41+H41+I41+J41+K41+L41</f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114"/>
      <c r="N41" s="106"/>
      <c r="O41" s="106"/>
      <c r="P41" s="106"/>
      <c r="Q41" s="106"/>
      <c r="R41" s="106"/>
      <c r="S41" s="106"/>
      <c r="T41" s="106"/>
      <c r="U41" s="123"/>
    </row>
    <row r="42" spans="1:21" s="3" customFormat="1" ht="13.5">
      <c r="A42" s="111"/>
      <c r="B42" s="112"/>
      <c r="C42" s="111"/>
      <c r="D42" s="80" t="s">
        <v>1</v>
      </c>
      <c r="E42" s="79">
        <f>F42+G42+H42+I42+J42+K42+L42</f>
        <v>0</v>
      </c>
      <c r="F42" s="81">
        <f aca="true" t="shared" si="13" ref="F42:L43">F36+F19</f>
        <v>0</v>
      </c>
      <c r="G42" s="81">
        <f t="shared" si="13"/>
        <v>0</v>
      </c>
      <c r="H42" s="81">
        <f t="shared" si="13"/>
        <v>0</v>
      </c>
      <c r="I42" s="81">
        <f t="shared" si="13"/>
        <v>0</v>
      </c>
      <c r="J42" s="81">
        <f t="shared" si="13"/>
        <v>0</v>
      </c>
      <c r="K42" s="81">
        <f t="shared" si="13"/>
        <v>0</v>
      </c>
      <c r="L42" s="81">
        <f t="shared" si="13"/>
        <v>0</v>
      </c>
      <c r="M42" s="114"/>
      <c r="N42" s="106"/>
      <c r="O42" s="106"/>
      <c r="P42" s="106"/>
      <c r="Q42" s="106"/>
      <c r="R42" s="106"/>
      <c r="S42" s="106"/>
      <c r="T42" s="106"/>
      <c r="U42" s="123"/>
    </row>
    <row r="43" spans="1:21" s="3" customFormat="1" ht="13.5">
      <c r="A43" s="111"/>
      <c r="B43" s="112"/>
      <c r="C43" s="111"/>
      <c r="D43" s="80" t="s">
        <v>3</v>
      </c>
      <c r="E43" s="79">
        <f>F43+G43+H43+I43+J43+K43+L43</f>
        <v>0</v>
      </c>
      <c r="F43" s="81">
        <f t="shared" si="13"/>
        <v>0</v>
      </c>
      <c r="G43" s="81">
        <f t="shared" si="13"/>
        <v>0</v>
      </c>
      <c r="H43" s="81">
        <f t="shared" si="13"/>
        <v>0</v>
      </c>
      <c r="I43" s="81">
        <f t="shared" si="13"/>
        <v>0</v>
      </c>
      <c r="J43" s="81">
        <f t="shared" si="13"/>
        <v>0</v>
      </c>
      <c r="K43" s="81">
        <f t="shared" si="13"/>
        <v>0</v>
      </c>
      <c r="L43" s="81">
        <f t="shared" si="13"/>
        <v>0</v>
      </c>
      <c r="M43" s="115"/>
      <c r="N43" s="107"/>
      <c r="O43" s="107"/>
      <c r="P43" s="107"/>
      <c r="Q43" s="107"/>
      <c r="R43" s="107"/>
      <c r="S43" s="107"/>
      <c r="T43" s="107"/>
      <c r="U43" s="124"/>
    </row>
    <row r="44" s="3" customFormat="1" ht="12.75"/>
    <row r="47" spans="6:9" ht="12.75">
      <c r="F47" s="86"/>
      <c r="H47" s="86"/>
      <c r="I47" s="86"/>
    </row>
  </sheetData>
  <sheetProtection/>
  <mergeCells count="99">
    <mergeCell ref="N12:N14"/>
    <mergeCell ref="O12:O14"/>
    <mergeCell ref="P12:P14"/>
    <mergeCell ref="Q12:Q14"/>
    <mergeCell ref="R12:R14"/>
    <mergeCell ref="P15:P20"/>
    <mergeCell ref="Q15:Q20"/>
    <mergeCell ref="R15:R20"/>
    <mergeCell ref="S12:S14"/>
    <mergeCell ref="N10:N11"/>
    <mergeCell ref="O10:O11"/>
    <mergeCell ref="P10:P11"/>
    <mergeCell ref="Q10:Q11"/>
    <mergeCell ref="S15:S20"/>
    <mergeCell ref="R10:R11"/>
    <mergeCell ref="A15:A20"/>
    <mergeCell ref="B15:B20"/>
    <mergeCell ref="C15:C20"/>
    <mergeCell ref="M15:M20"/>
    <mergeCell ref="D16:L16"/>
    <mergeCell ref="U10:U14"/>
    <mergeCell ref="T15:T20"/>
    <mergeCell ref="U15:U20"/>
    <mergeCell ref="N15:N20"/>
    <mergeCell ref="O15:O20"/>
    <mergeCell ref="V10:V14"/>
    <mergeCell ref="B9:U9"/>
    <mergeCell ref="A10:A14"/>
    <mergeCell ref="B10:B14"/>
    <mergeCell ref="C10:C14"/>
    <mergeCell ref="M10:M11"/>
    <mergeCell ref="T12:T14"/>
    <mergeCell ref="S10:S11"/>
    <mergeCell ref="T10:T11"/>
    <mergeCell ref="M12:M14"/>
    <mergeCell ref="A4:U4"/>
    <mergeCell ref="A5:A6"/>
    <mergeCell ref="B5:B6"/>
    <mergeCell ref="C5:C6"/>
    <mergeCell ref="D5:D6"/>
    <mergeCell ref="E5:L5"/>
    <mergeCell ref="M5:T5"/>
    <mergeCell ref="U5:U6"/>
    <mergeCell ref="S3:U3"/>
    <mergeCell ref="B8:U8"/>
    <mergeCell ref="B21:U21"/>
    <mergeCell ref="A22:A26"/>
    <mergeCell ref="B22:B26"/>
    <mergeCell ref="C22:C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V22:V26"/>
    <mergeCell ref="A27:A31"/>
    <mergeCell ref="B27:B31"/>
    <mergeCell ref="C27:C31"/>
    <mergeCell ref="M27:M31"/>
    <mergeCell ref="N27:N31"/>
    <mergeCell ref="O27:O31"/>
    <mergeCell ref="P27:P31"/>
    <mergeCell ref="Q27:Q31"/>
    <mergeCell ref="R27:R31"/>
    <mergeCell ref="S27:S31"/>
    <mergeCell ref="T27:T31"/>
    <mergeCell ref="U27:U31"/>
    <mergeCell ref="O32:O37"/>
    <mergeCell ref="P32:P37"/>
    <mergeCell ref="Q32:Q37"/>
    <mergeCell ref="A32:A37"/>
    <mergeCell ref="B32:B37"/>
    <mergeCell ref="C32:C37"/>
    <mergeCell ref="M32:M37"/>
    <mergeCell ref="D33:L33"/>
    <mergeCell ref="S32:S37"/>
    <mergeCell ref="T32:T37"/>
    <mergeCell ref="U32:U37"/>
    <mergeCell ref="V27:V31"/>
    <mergeCell ref="A38:A43"/>
    <mergeCell ref="B38:B43"/>
    <mergeCell ref="C38:C43"/>
    <mergeCell ref="M38:M43"/>
    <mergeCell ref="D39:L39"/>
    <mergeCell ref="N32:N37"/>
    <mergeCell ref="Q2:U2"/>
    <mergeCell ref="N38:N43"/>
    <mergeCell ref="U38:U43"/>
    <mergeCell ref="O38:O43"/>
    <mergeCell ref="P38:P43"/>
    <mergeCell ref="Q38:Q43"/>
    <mergeCell ref="R38:R43"/>
    <mergeCell ref="S38:S43"/>
    <mergeCell ref="T38:T43"/>
    <mergeCell ref="R32:R37"/>
  </mergeCells>
  <printOptions/>
  <pageMargins left="0.1968503937007874" right="0.15748031496062992" top="0.5905511811023623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J21"/>
  <sheetViews>
    <sheetView zoomScalePageLayoutView="0" workbookViewId="0" topLeftCell="A1">
      <selection activeCell="G1" sqref="G1:I1"/>
    </sheetView>
  </sheetViews>
  <sheetFormatPr defaultColWidth="15.140625" defaultRowHeight="15"/>
  <cols>
    <col min="1" max="1" width="29.140625" style="59" customWidth="1"/>
    <col min="2" max="2" width="14.28125" style="59" customWidth="1"/>
    <col min="3" max="3" width="14.421875" style="59" customWidth="1"/>
    <col min="4" max="4" width="13.140625" style="59" customWidth="1"/>
    <col min="5" max="5" width="13.7109375" style="59" customWidth="1"/>
    <col min="6" max="6" width="14.00390625" style="59" customWidth="1"/>
    <col min="7" max="7" width="13.57421875" style="59" customWidth="1"/>
    <col min="8" max="8" width="13.28125" style="59" customWidth="1"/>
    <col min="9" max="9" width="13.140625" style="59" bestFit="1" customWidth="1"/>
    <col min="10" max="246" width="9.140625" style="59" customWidth="1"/>
    <col min="247" max="247" width="21.8515625" style="59" customWidth="1"/>
    <col min="248" max="248" width="5.7109375" style="59" customWidth="1"/>
    <col min="249" max="249" width="12.57421875" style="59" customWidth="1"/>
    <col min="250" max="250" width="11.57421875" style="59" customWidth="1"/>
    <col min="251" max="16384" width="15.140625" style="59" customWidth="1"/>
  </cols>
  <sheetData>
    <row r="1" spans="7:9" s="68" customFormat="1" ht="61.5" customHeight="1">
      <c r="G1" s="91" t="s">
        <v>134</v>
      </c>
      <c r="H1" s="91"/>
      <c r="I1" s="91"/>
    </row>
    <row r="2" spans="5:10" ht="15.75">
      <c r="E2" s="60"/>
      <c r="F2" s="64"/>
      <c r="G2" s="173" t="s">
        <v>97</v>
      </c>
      <c r="H2" s="173"/>
      <c r="I2" s="173"/>
      <c r="J2" s="61"/>
    </row>
    <row r="3" spans="1:9" ht="15.75">
      <c r="A3" s="155" t="s">
        <v>98</v>
      </c>
      <c r="B3" s="155"/>
      <c r="C3" s="155"/>
      <c r="D3" s="155"/>
      <c r="E3" s="155"/>
      <c r="F3" s="155"/>
      <c r="G3" s="155"/>
      <c r="H3" s="155"/>
      <c r="I3" s="155"/>
    </row>
    <row r="5" spans="1:9" ht="30" customHeight="1">
      <c r="A5" s="160" t="s">
        <v>16</v>
      </c>
      <c r="B5" s="160" t="s">
        <v>17</v>
      </c>
      <c r="C5" s="160" t="s">
        <v>18</v>
      </c>
      <c r="D5" s="160"/>
      <c r="E5" s="160"/>
      <c r="F5" s="160"/>
      <c r="G5" s="160"/>
      <c r="H5" s="160"/>
      <c r="I5" s="160"/>
    </row>
    <row r="6" spans="1:9" ht="16.5" customHeight="1">
      <c r="A6" s="160"/>
      <c r="B6" s="160"/>
      <c r="C6" s="38" t="s">
        <v>26</v>
      </c>
      <c r="D6" s="38" t="s">
        <v>31</v>
      </c>
      <c r="E6" s="38" t="s">
        <v>32</v>
      </c>
      <c r="F6" s="38" t="s">
        <v>33</v>
      </c>
      <c r="G6" s="38" t="s">
        <v>34</v>
      </c>
      <c r="H6" s="38" t="s">
        <v>35</v>
      </c>
      <c r="I6" s="38" t="s">
        <v>36</v>
      </c>
    </row>
    <row r="7" spans="1:9" ht="16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9.5" customHeight="1">
      <c r="A8" s="62" t="s">
        <v>99</v>
      </c>
      <c r="B8" s="50">
        <f>B10+B11+B12+B13</f>
        <v>29493906</v>
      </c>
      <c r="C8" s="50">
        <f aca="true" t="shared" si="0" ref="C8:I8">C10+C11+C12+C13</f>
        <v>0</v>
      </c>
      <c r="D8" s="50">
        <f t="shared" si="0"/>
        <v>3383061</v>
      </c>
      <c r="E8" s="50">
        <f t="shared" si="0"/>
        <v>4031904</v>
      </c>
      <c r="F8" s="50">
        <f t="shared" si="0"/>
        <v>3934743</v>
      </c>
      <c r="G8" s="50">
        <f t="shared" si="0"/>
        <v>6048066</v>
      </c>
      <c r="H8" s="50">
        <f t="shared" si="0"/>
        <v>6048066</v>
      </c>
      <c r="I8" s="50">
        <f t="shared" si="0"/>
        <v>6048066</v>
      </c>
    </row>
    <row r="9" spans="1:9" ht="16.5" customHeight="1">
      <c r="A9" s="190" t="s">
        <v>19</v>
      </c>
      <c r="B9" s="190"/>
      <c r="C9" s="190"/>
      <c r="D9" s="190"/>
      <c r="E9" s="190"/>
      <c r="F9" s="190"/>
      <c r="G9" s="190"/>
      <c r="H9" s="190"/>
      <c r="I9" s="190"/>
    </row>
    <row r="10" spans="1:9" ht="16.5" customHeight="1">
      <c r="A10" s="44" t="s">
        <v>20</v>
      </c>
      <c r="B10" s="47">
        <f>SUM(C10:I10)</f>
        <v>2135690</v>
      </c>
      <c r="C10" s="45">
        <f>C17+C24+C31</f>
        <v>0</v>
      </c>
      <c r="D10" s="45">
        <f aca="true" t="shared" si="1" ref="D10:I10">D17+D24+D31</f>
        <v>270650</v>
      </c>
      <c r="E10" s="45">
        <f t="shared" si="1"/>
        <v>287990</v>
      </c>
      <c r="F10" s="45">
        <f t="shared" si="1"/>
        <v>281050</v>
      </c>
      <c r="G10" s="45">
        <f t="shared" si="1"/>
        <v>432000</v>
      </c>
      <c r="H10" s="45">
        <f t="shared" si="1"/>
        <v>432000</v>
      </c>
      <c r="I10" s="45">
        <f t="shared" si="1"/>
        <v>432000</v>
      </c>
    </row>
    <row r="11" spans="1:9" ht="15.75">
      <c r="A11" s="44" t="s">
        <v>108</v>
      </c>
      <c r="B11" s="47">
        <f>SUM(C11:I11)</f>
        <v>0</v>
      </c>
      <c r="C11" s="45">
        <f aca="true" t="shared" si="2" ref="C11:I13">C18+C25+C32</f>
        <v>0</v>
      </c>
      <c r="D11" s="45">
        <f t="shared" si="2"/>
        <v>0</v>
      </c>
      <c r="E11" s="45">
        <f t="shared" si="2"/>
        <v>0</v>
      </c>
      <c r="F11" s="45">
        <f t="shared" si="2"/>
        <v>0</v>
      </c>
      <c r="G11" s="45">
        <f t="shared" si="2"/>
        <v>0</v>
      </c>
      <c r="H11" s="45">
        <f t="shared" si="2"/>
        <v>0</v>
      </c>
      <c r="I11" s="45">
        <f t="shared" si="2"/>
        <v>0</v>
      </c>
    </row>
    <row r="12" spans="1:9" ht="15.75">
      <c r="A12" s="44" t="s">
        <v>109</v>
      </c>
      <c r="B12" s="47">
        <f>SUM(C12:I12)</f>
        <v>0</v>
      </c>
      <c r="C12" s="45">
        <f t="shared" si="2"/>
        <v>0</v>
      </c>
      <c r="D12" s="45">
        <f t="shared" si="2"/>
        <v>0</v>
      </c>
      <c r="E12" s="45">
        <f t="shared" si="2"/>
        <v>0</v>
      </c>
      <c r="F12" s="45">
        <f t="shared" si="2"/>
        <v>0</v>
      </c>
      <c r="G12" s="45">
        <f t="shared" si="2"/>
        <v>0</v>
      </c>
      <c r="H12" s="45">
        <f t="shared" si="2"/>
        <v>0</v>
      </c>
      <c r="I12" s="45">
        <f t="shared" si="2"/>
        <v>0</v>
      </c>
    </row>
    <row r="13" spans="1:9" ht="16.5" customHeight="1">
      <c r="A13" s="44" t="s">
        <v>21</v>
      </c>
      <c r="B13" s="47">
        <f>SUM(C13:I13)</f>
        <v>27358216</v>
      </c>
      <c r="C13" s="45">
        <f t="shared" si="2"/>
        <v>0</v>
      </c>
      <c r="D13" s="45">
        <f t="shared" si="2"/>
        <v>3112411</v>
      </c>
      <c r="E13" s="45">
        <f t="shared" si="2"/>
        <v>3743914</v>
      </c>
      <c r="F13" s="45">
        <f t="shared" si="2"/>
        <v>3653693</v>
      </c>
      <c r="G13" s="45">
        <f t="shared" si="2"/>
        <v>5616066</v>
      </c>
      <c r="H13" s="45">
        <f t="shared" si="2"/>
        <v>5616066</v>
      </c>
      <c r="I13" s="45">
        <f t="shared" si="2"/>
        <v>5616066</v>
      </c>
    </row>
    <row r="14" spans="1:9" ht="15.75">
      <c r="A14" s="189" t="s">
        <v>22</v>
      </c>
      <c r="B14" s="189"/>
      <c r="C14" s="189"/>
      <c r="D14" s="189"/>
      <c r="E14" s="189"/>
      <c r="F14" s="189"/>
      <c r="G14" s="189"/>
      <c r="H14" s="189"/>
      <c r="I14" s="189"/>
    </row>
    <row r="15" spans="1:9" ht="85.5" customHeight="1">
      <c r="A15" s="63" t="s">
        <v>8</v>
      </c>
      <c r="B15" s="50">
        <f>B17+B18+B19+B20</f>
        <v>29493906</v>
      </c>
      <c r="C15" s="50">
        <f aca="true" t="shared" si="3" ref="C15:I15">C17+C18+C19+C20</f>
        <v>0</v>
      </c>
      <c r="D15" s="50">
        <f t="shared" si="3"/>
        <v>3383061</v>
      </c>
      <c r="E15" s="50">
        <f t="shared" si="3"/>
        <v>4031904</v>
      </c>
      <c r="F15" s="50">
        <f t="shared" si="3"/>
        <v>3934743</v>
      </c>
      <c r="G15" s="50">
        <f t="shared" si="3"/>
        <v>6048066</v>
      </c>
      <c r="H15" s="50">
        <f t="shared" si="3"/>
        <v>6048066</v>
      </c>
      <c r="I15" s="50">
        <f t="shared" si="3"/>
        <v>6048066</v>
      </c>
    </row>
    <row r="16" spans="1:9" ht="16.5" customHeight="1">
      <c r="A16" s="190" t="s">
        <v>19</v>
      </c>
      <c r="B16" s="190"/>
      <c r="C16" s="190"/>
      <c r="D16" s="190"/>
      <c r="E16" s="190"/>
      <c r="F16" s="190"/>
      <c r="G16" s="190"/>
      <c r="H16" s="190"/>
      <c r="I16" s="190"/>
    </row>
    <row r="17" spans="1:9" ht="16.5" customHeight="1">
      <c r="A17" s="44" t="s">
        <v>20</v>
      </c>
      <c r="B17" s="47">
        <f>SUM(C17:I17)</f>
        <v>2135690</v>
      </c>
      <c r="C17" s="45">
        <f>'Приложение 8'!F24</f>
        <v>0</v>
      </c>
      <c r="D17" s="45">
        <f>'Приложение 8'!G24</f>
        <v>270650</v>
      </c>
      <c r="E17" s="45">
        <f>'Приложение 8'!H24</f>
        <v>287990</v>
      </c>
      <c r="F17" s="45">
        <f>'Приложение 8'!I24</f>
        <v>281050</v>
      </c>
      <c r="G17" s="45">
        <f>'Приложение 8'!J24</f>
        <v>432000</v>
      </c>
      <c r="H17" s="45">
        <f>'Приложение 8'!K24</f>
        <v>432000</v>
      </c>
      <c r="I17" s="45">
        <f>'Приложение 8'!L24</f>
        <v>432000</v>
      </c>
    </row>
    <row r="18" spans="1:9" ht="16.5" customHeight="1">
      <c r="A18" s="44" t="s">
        <v>108</v>
      </c>
      <c r="B18" s="47">
        <f>SUM(C18:I18)</f>
        <v>0</v>
      </c>
      <c r="C18" s="45">
        <f>'Приложение 8'!F25</f>
        <v>0</v>
      </c>
      <c r="D18" s="45">
        <f>'Приложение 8'!G25</f>
        <v>0</v>
      </c>
      <c r="E18" s="45">
        <f>'Приложение 8'!H25</f>
        <v>0</v>
      </c>
      <c r="F18" s="45">
        <f>'Приложение 8'!I25</f>
        <v>0</v>
      </c>
      <c r="G18" s="45">
        <f>'Приложение 8'!J25</f>
        <v>0</v>
      </c>
      <c r="H18" s="45">
        <f>'Приложение 8'!K25</f>
        <v>0</v>
      </c>
      <c r="I18" s="45">
        <f>'Приложение 8'!L25</f>
        <v>0</v>
      </c>
    </row>
    <row r="19" spans="1:9" ht="16.5" customHeight="1">
      <c r="A19" s="44" t="s">
        <v>109</v>
      </c>
      <c r="B19" s="47">
        <f>SUM(C19:I19)</f>
        <v>0</v>
      </c>
      <c r="C19" s="45">
        <f>'Приложение 8'!F26</f>
        <v>0</v>
      </c>
      <c r="D19" s="45">
        <f>'Приложение 8'!G26</f>
        <v>0</v>
      </c>
      <c r="E19" s="45">
        <f>'Приложение 8'!H26</f>
        <v>0</v>
      </c>
      <c r="F19" s="45">
        <f>'Приложение 8'!I26</f>
        <v>0</v>
      </c>
      <c r="G19" s="45">
        <f>'Приложение 8'!J26</f>
        <v>0</v>
      </c>
      <c r="H19" s="45">
        <f>'Приложение 8'!K26</f>
        <v>0</v>
      </c>
      <c r="I19" s="45">
        <f>'Приложение 8'!L26</f>
        <v>0</v>
      </c>
    </row>
    <row r="20" spans="1:9" ht="16.5" customHeight="1">
      <c r="A20" s="44" t="s">
        <v>21</v>
      </c>
      <c r="B20" s="47">
        <f>SUM(C20:I20)</f>
        <v>27358216</v>
      </c>
      <c r="C20" s="45">
        <f>'Приложение 8'!F27</f>
        <v>0</v>
      </c>
      <c r="D20" s="45">
        <f>'Приложение 8'!G27</f>
        <v>3112411</v>
      </c>
      <c r="E20" s="45">
        <f>'Приложение 8'!H27</f>
        <v>3743914</v>
      </c>
      <c r="F20" s="45">
        <f>'Приложение 8'!I27</f>
        <v>3653693</v>
      </c>
      <c r="G20" s="45">
        <f>'Приложение 8'!J27</f>
        <v>5616066</v>
      </c>
      <c r="H20" s="45">
        <f>'Приложение 8'!K27</f>
        <v>5616066</v>
      </c>
      <c r="I20" s="45">
        <f>'Приложение 8'!L27</f>
        <v>5616066</v>
      </c>
    </row>
    <row r="21" spans="1:9" ht="31.5">
      <c r="A21" s="48" t="s">
        <v>23</v>
      </c>
      <c r="B21" s="47">
        <f>SUM(C21:I21)</f>
        <v>0</v>
      </c>
      <c r="C21" s="45">
        <f>'Приложение 8'!F28</f>
        <v>0</v>
      </c>
      <c r="D21" s="45">
        <f>'Приложение 8'!G28</f>
        <v>0</v>
      </c>
      <c r="E21" s="45">
        <f>'Приложение 8'!H28</f>
        <v>0</v>
      </c>
      <c r="F21" s="45">
        <f>'Приложение 8'!I28</f>
        <v>0</v>
      </c>
      <c r="G21" s="45">
        <f>'Приложение 8'!J28</f>
        <v>0</v>
      </c>
      <c r="H21" s="45">
        <f>'Приложение 8'!K28</f>
        <v>0</v>
      </c>
      <c r="I21" s="45">
        <f>'Приложение 8'!L28</f>
        <v>0</v>
      </c>
    </row>
  </sheetData>
  <sheetProtection/>
  <mergeCells count="9">
    <mergeCell ref="G1:I1"/>
    <mergeCell ref="A14:I14"/>
    <mergeCell ref="A16:I16"/>
    <mergeCell ref="G2:I2"/>
    <mergeCell ref="A3:I3"/>
    <mergeCell ref="A5:A6"/>
    <mergeCell ref="B5:B6"/>
    <mergeCell ref="C5:I5"/>
    <mergeCell ref="A9:I9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X32"/>
  <sheetViews>
    <sheetView zoomScalePageLayoutView="0" workbookViewId="0" topLeftCell="I1">
      <selection activeCell="Q1" sqref="Q1:U1"/>
    </sheetView>
  </sheetViews>
  <sheetFormatPr defaultColWidth="9.140625" defaultRowHeight="15"/>
  <cols>
    <col min="1" max="1" width="4.421875" style="89" customWidth="1"/>
    <col min="2" max="2" width="31.140625" style="3" customWidth="1"/>
    <col min="3" max="3" width="11.57421875" style="3" customWidth="1"/>
    <col min="4" max="4" width="9.8515625" style="3" customWidth="1"/>
    <col min="5" max="5" width="12.8515625" style="87" bestFit="1" customWidth="1"/>
    <col min="6" max="6" width="7.28125" style="3" customWidth="1"/>
    <col min="7" max="7" width="11.8515625" style="3" customWidth="1"/>
    <col min="8" max="12" width="11.8515625" style="3" bestFit="1" customWidth="1"/>
    <col min="13" max="13" width="24.8515625" style="3" customWidth="1"/>
    <col min="14" max="20" width="4.421875" style="3" bestFit="1" customWidth="1"/>
    <col min="21" max="21" width="12.7109375" style="3" customWidth="1"/>
    <col min="22" max="16384" width="9.140625" style="3" customWidth="1"/>
  </cols>
  <sheetData>
    <row r="1" spans="3:21" s="65" customFormat="1" ht="66.75" customHeight="1"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Q1" s="174" t="s">
        <v>135</v>
      </c>
      <c r="R1" s="174"/>
      <c r="S1" s="174"/>
      <c r="T1" s="174"/>
      <c r="U1" s="174"/>
    </row>
    <row r="2" spans="1:21" ht="27" customHeight="1">
      <c r="A2" s="3"/>
      <c r="M2" s="24"/>
      <c r="S2" s="194" t="s">
        <v>103</v>
      </c>
      <c r="T2" s="194"/>
      <c r="U2" s="194"/>
    </row>
    <row r="3" ht="12.75">
      <c r="A3" s="3"/>
    </row>
    <row r="4" spans="1:21" ht="18.75" customHeight="1">
      <c r="A4" s="183" t="s">
        <v>100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ht="12.75">
      <c r="A5" s="3"/>
    </row>
    <row r="6" spans="1:21" ht="49.5" customHeight="1">
      <c r="A6" s="143" t="s">
        <v>24</v>
      </c>
      <c r="B6" s="143" t="s">
        <v>28</v>
      </c>
      <c r="C6" s="143" t="s">
        <v>29</v>
      </c>
      <c r="D6" s="144" t="s">
        <v>16</v>
      </c>
      <c r="E6" s="143" t="s">
        <v>30</v>
      </c>
      <c r="F6" s="143"/>
      <c r="G6" s="143"/>
      <c r="H6" s="143"/>
      <c r="I6" s="143"/>
      <c r="J6" s="143"/>
      <c r="K6" s="143"/>
      <c r="L6" s="143"/>
      <c r="M6" s="143" t="s">
        <v>118</v>
      </c>
      <c r="N6" s="143"/>
      <c r="O6" s="143"/>
      <c r="P6" s="143"/>
      <c r="Q6" s="143"/>
      <c r="R6" s="143"/>
      <c r="S6" s="143"/>
      <c r="T6" s="143"/>
      <c r="U6" s="146" t="s">
        <v>41</v>
      </c>
    </row>
    <row r="7" spans="1:21" ht="29.25" customHeight="1">
      <c r="A7" s="143"/>
      <c r="B7" s="143"/>
      <c r="C7" s="143"/>
      <c r="D7" s="145"/>
      <c r="E7" s="72" t="s">
        <v>4</v>
      </c>
      <c r="F7" s="73" t="s">
        <v>120</v>
      </c>
      <c r="G7" s="73" t="s">
        <v>111</v>
      </c>
      <c r="H7" s="73" t="s">
        <v>112</v>
      </c>
      <c r="I7" s="73" t="s">
        <v>113</v>
      </c>
      <c r="J7" s="73" t="s">
        <v>114</v>
      </c>
      <c r="K7" s="73" t="s">
        <v>115</v>
      </c>
      <c r="L7" s="73" t="s">
        <v>116</v>
      </c>
      <c r="M7" s="71" t="s">
        <v>25</v>
      </c>
      <c r="N7" s="73" t="s">
        <v>110</v>
      </c>
      <c r="O7" s="73" t="s">
        <v>111</v>
      </c>
      <c r="P7" s="73" t="s">
        <v>112</v>
      </c>
      <c r="Q7" s="73" t="s">
        <v>113</v>
      </c>
      <c r="R7" s="73" t="s">
        <v>114</v>
      </c>
      <c r="S7" s="73" t="s">
        <v>115</v>
      </c>
      <c r="T7" s="73" t="s">
        <v>116</v>
      </c>
      <c r="U7" s="147"/>
    </row>
    <row r="8" spans="1:21" ht="12.7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4">
        <v>19</v>
      </c>
      <c r="T8" s="74">
        <v>20</v>
      </c>
      <c r="U8" s="74">
        <v>21</v>
      </c>
    </row>
    <row r="9" spans="1:21" ht="12.75">
      <c r="A9" s="88"/>
      <c r="B9" s="196" t="s">
        <v>95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</row>
    <row r="10" spans="1:21" ht="35.25" customHeight="1">
      <c r="A10" s="56">
        <v>1</v>
      </c>
      <c r="B10" s="130" t="s">
        <v>96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</row>
    <row r="11" spans="1:21" ht="12.75" customHeight="1">
      <c r="A11" s="111" t="s">
        <v>5</v>
      </c>
      <c r="B11" s="126" t="s">
        <v>121</v>
      </c>
      <c r="C11" s="111" t="s">
        <v>119</v>
      </c>
      <c r="D11" s="76" t="s">
        <v>4</v>
      </c>
      <c r="E11" s="23">
        <f aca="true" t="shared" si="0" ref="E11:L11">E12+E13+E14+E15</f>
        <v>29493906</v>
      </c>
      <c r="F11" s="23">
        <f t="shared" si="0"/>
        <v>0</v>
      </c>
      <c r="G11" s="23">
        <f t="shared" si="0"/>
        <v>3383061</v>
      </c>
      <c r="H11" s="23">
        <f t="shared" si="0"/>
        <v>4031904</v>
      </c>
      <c r="I11" s="23">
        <f t="shared" si="0"/>
        <v>3934743</v>
      </c>
      <c r="J11" s="23">
        <f t="shared" si="0"/>
        <v>6048066</v>
      </c>
      <c r="K11" s="23">
        <f t="shared" si="0"/>
        <v>6048066</v>
      </c>
      <c r="L11" s="23">
        <f t="shared" si="0"/>
        <v>6048066</v>
      </c>
      <c r="M11" s="191" t="s">
        <v>104</v>
      </c>
      <c r="N11" s="188">
        <v>0</v>
      </c>
      <c r="O11" s="188">
        <v>8</v>
      </c>
      <c r="P11" s="188">
        <v>10</v>
      </c>
      <c r="Q11" s="188">
        <v>10</v>
      </c>
      <c r="R11" s="188">
        <v>15</v>
      </c>
      <c r="S11" s="188">
        <v>15</v>
      </c>
      <c r="T11" s="188">
        <v>15</v>
      </c>
      <c r="U11" s="122" t="s">
        <v>102</v>
      </c>
    </row>
    <row r="12" spans="1:21" ht="12.75">
      <c r="A12" s="111"/>
      <c r="B12" s="126"/>
      <c r="C12" s="111"/>
      <c r="D12" s="22" t="s">
        <v>2</v>
      </c>
      <c r="E12" s="23">
        <f>F12+G12+H12+I12+J12+K12+L12</f>
        <v>2135690</v>
      </c>
      <c r="F12" s="23">
        <v>0</v>
      </c>
      <c r="G12" s="23">
        <f>239420+31230</f>
        <v>270650</v>
      </c>
      <c r="H12" s="23">
        <v>287990</v>
      </c>
      <c r="I12" s="23">
        <v>281050</v>
      </c>
      <c r="J12" s="23">
        <v>432000</v>
      </c>
      <c r="K12" s="23">
        <v>432000</v>
      </c>
      <c r="L12" s="23">
        <v>432000</v>
      </c>
      <c r="M12" s="192"/>
      <c r="N12" s="188"/>
      <c r="O12" s="188"/>
      <c r="P12" s="188"/>
      <c r="Q12" s="188"/>
      <c r="R12" s="188"/>
      <c r="S12" s="188"/>
      <c r="T12" s="188"/>
      <c r="U12" s="123"/>
    </row>
    <row r="13" spans="1:21" ht="12.75">
      <c r="A13" s="111"/>
      <c r="B13" s="126"/>
      <c r="C13" s="111"/>
      <c r="D13" s="22" t="s">
        <v>0</v>
      </c>
      <c r="E13" s="23">
        <f>F13+G13+H13+I13+J13+K13+L13</f>
        <v>0</v>
      </c>
      <c r="F13" s="23"/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192"/>
      <c r="N13" s="188"/>
      <c r="O13" s="188"/>
      <c r="P13" s="188"/>
      <c r="Q13" s="188"/>
      <c r="R13" s="188"/>
      <c r="S13" s="188"/>
      <c r="T13" s="188"/>
      <c r="U13" s="123"/>
    </row>
    <row r="14" spans="1:21" ht="12.75">
      <c r="A14" s="111"/>
      <c r="B14" s="126"/>
      <c r="C14" s="111"/>
      <c r="D14" s="22" t="s">
        <v>1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192"/>
      <c r="N14" s="188"/>
      <c r="O14" s="188"/>
      <c r="P14" s="188"/>
      <c r="Q14" s="188"/>
      <c r="R14" s="188"/>
      <c r="S14" s="188"/>
      <c r="T14" s="188"/>
      <c r="U14" s="123"/>
    </row>
    <row r="15" spans="1:21" ht="12.75">
      <c r="A15" s="111"/>
      <c r="B15" s="126"/>
      <c r="C15" s="111"/>
      <c r="D15" s="22" t="s">
        <v>3</v>
      </c>
      <c r="E15" s="23">
        <f>F15+G15+H15+I15+J15+K15+L15</f>
        <v>27358216</v>
      </c>
      <c r="F15" s="23"/>
      <c r="G15" s="23">
        <v>3112411</v>
      </c>
      <c r="H15" s="23">
        <v>3743914</v>
      </c>
      <c r="I15" s="23">
        <v>3653693</v>
      </c>
      <c r="J15" s="23">
        <v>5616066</v>
      </c>
      <c r="K15" s="23">
        <f>K12/J30*J32</f>
        <v>5616066</v>
      </c>
      <c r="L15" s="23">
        <f>L12/K30*K32</f>
        <v>5616066</v>
      </c>
      <c r="M15" s="193"/>
      <c r="N15" s="188"/>
      <c r="O15" s="188"/>
      <c r="P15" s="188"/>
      <c r="Q15" s="188"/>
      <c r="R15" s="188"/>
      <c r="S15" s="188"/>
      <c r="T15" s="188"/>
      <c r="U15" s="124"/>
    </row>
    <row r="16" spans="1:21" ht="12.75" customHeight="1">
      <c r="A16" s="111"/>
      <c r="B16" s="130" t="s">
        <v>38</v>
      </c>
      <c r="C16" s="111"/>
      <c r="D16" s="76" t="s">
        <v>4</v>
      </c>
      <c r="E16" s="77">
        <f aca="true" t="shared" si="1" ref="E16:L16">E18+E19+E20+E21</f>
        <v>29493906</v>
      </c>
      <c r="F16" s="77">
        <f t="shared" si="1"/>
        <v>0</v>
      </c>
      <c r="G16" s="77">
        <f t="shared" si="1"/>
        <v>3383061</v>
      </c>
      <c r="H16" s="77">
        <f t="shared" si="1"/>
        <v>4031904</v>
      </c>
      <c r="I16" s="77">
        <f t="shared" si="1"/>
        <v>3934743</v>
      </c>
      <c r="J16" s="77">
        <f t="shared" si="1"/>
        <v>6048066</v>
      </c>
      <c r="K16" s="77">
        <f t="shared" si="1"/>
        <v>6048066</v>
      </c>
      <c r="L16" s="77">
        <f t="shared" si="1"/>
        <v>6048066</v>
      </c>
      <c r="M16" s="184"/>
      <c r="N16" s="197"/>
      <c r="O16" s="197"/>
      <c r="P16" s="197"/>
      <c r="Q16" s="197"/>
      <c r="R16" s="197"/>
      <c r="S16" s="197"/>
      <c r="T16" s="197"/>
      <c r="U16" s="134"/>
    </row>
    <row r="17" spans="1:21" ht="12.75">
      <c r="A17" s="111"/>
      <c r="B17" s="130"/>
      <c r="C17" s="111"/>
      <c r="D17" s="195" t="s">
        <v>37</v>
      </c>
      <c r="E17" s="195"/>
      <c r="F17" s="195"/>
      <c r="G17" s="195"/>
      <c r="H17" s="195"/>
      <c r="I17" s="195"/>
      <c r="J17" s="195"/>
      <c r="K17" s="195"/>
      <c r="L17" s="195"/>
      <c r="M17" s="184"/>
      <c r="N17" s="197"/>
      <c r="O17" s="197"/>
      <c r="P17" s="197"/>
      <c r="Q17" s="197"/>
      <c r="R17" s="197"/>
      <c r="S17" s="197"/>
      <c r="T17" s="197"/>
      <c r="U17" s="134"/>
    </row>
    <row r="18" spans="1:24" ht="12.75">
      <c r="A18" s="111"/>
      <c r="B18" s="130"/>
      <c r="C18" s="111"/>
      <c r="D18" s="22" t="s">
        <v>2</v>
      </c>
      <c r="E18" s="77">
        <f>F18+G18+H18+I18+J18+K18+L18</f>
        <v>2135690</v>
      </c>
      <c r="F18" s="23">
        <f>F12</f>
        <v>0</v>
      </c>
      <c r="G18" s="23">
        <f aca="true" t="shared" si="2" ref="G18:L18">G12</f>
        <v>270650</v>
      </c>
      <c r="H18" s="23">
        <f t="shared" si="2"/>
        <v>287990</v>
      </c>
      <c r="I18" s="23">
        <f t="shared" si="2"/>
        <v>281050</v>
      </c>
      <c r="J18" s="23">
        <f t="shared" si="2"/>
        <v>432000</v>
      </c>
      <c r="K18" s="23">
        <f t="shared" si="2"/>
        <v>432000</v>
      </c>
      <c r="L18" s="23">
        <f t="shared" si="2"/>
        <v>432000</v>
      </c>
      <c r="M18" s="184"/>
      <c r="N18" s="197"/>
      <c r="O18" s="197"/>
      <c r="P18" s="197"/>
      <c r="Q18" s="197"/>
      <c r="R18" s="197"/>
      <c r="S18" s="197"/>
      <c r="T18" s="197"/>
      <c r="U18" s="134"/>
      <c r="X18" s="24"/>
    </row>
    <row r="19" spans="1:21" ht="12.75">
      <c r="A19" s="111"/>
      <c r="B19" s="130"/>
      <c r="C19" s="111"/>
      <c r="D19" s="22" t="s">
        <v>0</v>
      </c>
      <c r="E19" s="77">
        <f>F19+G19+H19+I19+J19+K19+L19</f>
        <v>0</v>
      </c>
      <c r="F19" s="23">
        <f>F13</f>
        <v>0</v>
      </c>
      <c r="G19" s="23">
        <f aca="true" t="shared" si="3" ref="G19:L21">G13</f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184"/>
      <c r="N19" s="197"/>
      <c r="O19" s="197"/>
      <c r="P19" s="197"/>
      <c r="Q19" s="197"/>
      <c r="R19" s="197"/>
      <c r="S19" s="197"/>
      <c r="T19" s="197"/>
      <c r="U19" s="134"/>
    </row>
    <row r="20" spans="1:21" ht="12.75">
      <c r="A20" s="111"/>
      <c r="B20" s="130"/>
      <c r="C20" s="111"/>
      <c r="D20" s="22" t="s">
        <v>1</v>
      </c>
      <c r="E20" s="77">
        <f>F20+G20+H20+I20+J20+K20+L20</f>
        <v>0</v>
      </c>
      <c r="F20" s="23">
        <f>F14</f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3">
        <f t="shared" si="3"/>
        <v>0</v>
      </c>
      <c r="M20" s="184"/>
      <c r="N20" s="197"/>
      <c r="O20" s="197"/>
      <c r="P20" s="197"/>
      <c r="Q20" s="197"/>
      <c r="R20" s="197"/>
      <c r="S20" s="197"/>
      <c r="T20" s="197"/>
      <c r="U20" s="134"/>
    </row>
    <row r="21" spans="1:21" ht="12.75">
      <c r="A21" s="111"/>
      <c r="B21" s="130"/>
      <c r="C21" s="111"/>
      <c r="D21" s="22" t="s">
        <v>3</v>
      </c>
      <c r="E21" s="77">
        <f>F21+G21+H21+I21+J21+K21+L21</f>
        <v>27358216</v>
      </c>
      <c r="F21" s="23">
        <f>F15</f>
        <v>0</v>
      </c>
      <c r="G21" s="23">
        <f t="shared" si="3"/>
        <v>3112411</v>
      </c>
      <c r="H21" s="23">
        <f t="shared" si="3"/>
        <v>3743914</v>
      </c>
      <c r="I21" s="23">
        <f t="shared" si="3"/>
        <v>3653693</v>
      </c>
      <c r="J21" s="23">
        <f t="shared" si="3"/>
        <v>5616066</v>
      </c>
      <c r="K21" s="23">
        <f t="shared" si="3"/>
        <v>5616066</v>
      </c>
      <c r="L21" s="23">
        <f t="shared" si="3"/>
        <v>5616066</v>
      </c>
      <c r="M21" s="184"/>
      <c r="N21" s="197"/>
      <c r="O21" s="197"/>
      <c r="P21" s="197"/>
      <c r="Q21" s="197"/>
      <c r="R21" s="197"/>
      <c r="S21" s="197"/>
      <c r="T21" s="197"/>
      <c r="U21" s="134"/>
    </row>
    <row r="22" spans="1:21" ht="13.5" customHeight="1">
      <c r="A22" s="111"/>
      <c r="B22" s="112" t="s">
        <v>101</v>
      </c>
      <c r="C22" s="111"/>
      <c r="D22" s="78" t="s">
        <v>4</v>
      </c>
      <c r="E22" s="79">
        <f aca="true" t="shared" si="4" ref="E22:L22">E24+E25+E26+E27</f>
        <v>29493906</v>
      </c>
      <c r="F22" s="79">
        <f t="shared" si="4"/>
        <v>0</v>
      </c>
      <c r="G22" s="79">
        <f t="shared" si="4"/>
        <v>3383061</v>
      </c>
      <c r="H22" s="79">
        <f t="shared" si="4"/>
        <v>4031904</v>
      </c>
      <c r="I22" s="79">
        <f t="shared" si="4"/>
        <v>3934743</v>
      </c>
      <c r="J22" s="79">
        <f t="shared" si="4"/>
        <v>6048066</v>
      </c>
      <c r="K22" s="79">
        <f t="shared" si="4"/>
        <v>6048066</v>
      </c>
      <c r="L22" s="79">
        <f t="shared" si="4"/>
        <v>6048066</v>
      </c>
      <c r="M22" s="198"/>
      <c r="N22" s="197"/>
      <c r="O22" s="197"/>
      <c r="P22" s="197"/>
      <c r="Q22" s="197"/>
      <c r="R22" s="197"/>
      <c r="S22" s="197"/>
      <c r="T22" s="197"/>
      <c r="U22" s="134"/>
    </row>
    <row r="23" spans="1:21" ht="12.75">
      <c r="A23" s="111"/>
      <c r="B23" s="112"/>
      <c r="C23" s="111"/>
      <c r="D23" s="199" t="s">
        <v>37</v>
      </c>
      <c r="E23" s="199"/>
      <c r="F23" s="199"/>
      <c r="G23" s="199"/>
      <c r="H23" s="199"/>
      <c r="I23" s="199"/>
      <c r="J23" s="199"/>
      <c r="K23" s="199"/>
      <c r="L23" s="199"/>
      <c r="M23" s="198"/>
      <c r="N23" s="197"/>
      <c r="O23" s="197"/>
      <c r="P23" s="197"/>
      <c r="Q23" s="197"/>
      <c r="R23" s="197"/>
      <c r="S23" s="197"/>
      <c r="T23" s="197"/>
      <c r="U23" s="134"/>
    </row>
    <row r="24" spans="1:21" ht="13.5">
      <c r="A24" s="111"/>
      <c r="B24" s="112"/>
      <c r="C24" s="111"/>
      <c r="D24" s="80" t="s">
        <v>2</v>
      </c>
      <c r="E24" s="79">
        <f>F24+G24+H24+I24+J24+K24+L24</f>
        <v>2135690</v>
      </c>
      <c r="F24" s="81">
        <f aca="true" t="shared" si="5" ref="F24:L24">F18</f>
        <v>0</v>
      </c>
      <c r="G24" s="81">
        <f t="shared" si="5"/>
        <v>270650</v>
      </c>
      <c r="H24" s="81">
        <f t="shared" si="5"/>
        <v>287990</v>
      </c>
      <c r="I24" s="81">
        <f t="shared" si="5"/>
        <v>281050</v>
      </c>
      <c r="J24" s="81">
        <f t="shared" si="5"/>
        <v>432000</v>
      </c>
      <c r="K24" s="81">
        <f t="shared" si="5"/>
        <v>432000</v>
      </c>
      <c r="L24" s="81">
        <f t="shared" si="5"/>
        <v>432000</v>
      </c>
      <c r="M24" s="198"/>
      <c r="N24" s="197"/>
      <c r="O24" s="197"/>
      <c r="P24" s="197"/>
      <c r="Q24" s="197"/>
      <c r="R24" s="197"/>
      <c r="S24" s="197"/>
      <c r="T24" s="197"/>
      <c r="U24" s="134"/>
    </row>
    <row r="25" spans="1:21" ht="13.5">
      <c r="A25" s="111"/>
      <c r="B25" s="112"/>
      <c r="C25" s="111"/>
      <c r="D25" s="80" t="s">
        <v>0</v>
      </c>
      <c r="E25" s="79">
        <f>F25+G25+H25+I25+J25+K25+L25</f>
        <v>0</v>
      </c>
      <c r="F25" s="81">
        <f aca="true" t="shared" si="6" ref="F25:K27">F19</f>
        <v>0</v>
      </c>
      <c r="G25" s="81">
        <f t="shared" si="6"/>
        <v>0</v>
      </c>
      <c r="H25" s="81">
        <f t="shared" si="6"/>
        <v>0</v>
      </c>
      <c r="I25" s="81">
        <f t="shared" si="6"/>
        <v>0</v>
      </c>
      <c r="J25" s="81">
        <f t="shared" si="6"/>
        <v>0</v>
      </c>
      <c r="K25" s="81">
        <f t="shared" si="6"/>
        <v>0</v>
      </c>
      <c r="L25" s="81">
        <f>L19</f>
        <v>0</v>
      </c>
      <c r="M25" s="198"/>
      <c r="N25" s="197"/>
      <c r="O25" s="197"/>
      <c r="P25" s="197"/>
      <c r="Q25" s="197"/>
      <c r="R25" s="197"/>
      <c r="S25" s="197"/>
      <c r="T25" s="197"/>
      <c r="U25" s="134"/>
    </row>
    <row r="26" spans="1:21" ht="13.5">
      <c r="A26" s="111"/>
      <c r="B26" s="112"/>
      <c r="C26" s="111"/>
      <c r="D26" s="80" t="s">
        <v>1</v>
      </c>
      <c r="E26" s="79">
        <f>F26+G26+H26+I26+J26+K26+L26</f>
        <v>0</v>
      </c>
      <c r="F26" s="81">
        <f t="shared" si="6"/>
        <v>0</v>
      </c>
      <c r="G26" s="81">
        <f t="shared" si="6"/>
        <v>0</v>
      </c>
      <c r="H26" s="81">
        <f t="shared" si="6"/>
        <v>0</v>
      </c>
      <c r="I26" s="81">
        <f t="shared" si="6"/>
        <v>0</v>
      </c>
      <c r="J26" s="81">
        <f t="shared" si="6"/>
        <v>0</v>
      </c>
      <c r="K26" s="81">
        <f t="shared" si="6"/>
        <v>0</v>
      </c>
      <c r="L26" s="81">
        <f>L20</f>
        <v>0</v>
      </c>
      <c r="M26" s="198"/>
      <c r="N26" s="197"/>
      <c r="O26" s="197"/>
      <c r="P26" s="197"/>
      <c r="Q26" s="197"/>
      <c r="R26" s="197"/>
      <c r="S26" s="197"/>
      <c r="T26" s="197"/>
      <c r="U26" s="134"/>
    </row>
    <row r="27" spans="1:21" ht="13.5">
      <c r="A27" s="111"/>
      <c r="B27" s="112"/>
      <c r="C27" s="111"/>
      <c r="D27" s="80" t="s">
        <v>3</v>
      </c>
      <c r="E27" s="79">
        <f>F27+G27+H27+I27+J27+K27+L27</f>
        <v>27358216</v>
      </c>
      <c r="F27" s="81">
        <f t="shared" si="6"/>
        <v>0</v>
      </c>
      <c r="G27" s="81">
        <f t="shared" si="6"/>
        <v>3112411</v>
      </c>
      <c r="H27" s="81">
        <f t="shared" si="6"/>
        <v>3743914</v>
      </c>
      <c r="I27" s="81">
        <f t="shared" si="6"/>
        <v>3653693</v>
      </c>
      <c r="J27" s="81">
        <f t="shared" si="6"/>
        <v>5616066</v>
      </c>
      <c r="K27" s="81">
        <f t="shared" si="6"/>
        <v>5616066</v>
      </c>
      <c r="L27" s="81">
        <f>L21</f>
        <v>5616066</v>
      </c>
      <c r="M27" s="198"/>
      <c r="N27" s="197"/>
      <c r="O27" s="197"/>
      <c r="P27" s="197"/>
      <c r="Q27" s="197"/>
      <c r="R27" s="197"/>
      <c r="S27" s="197"/>
      <c r="T27" s="197"/>
      <c r="U27" s="134"/>
    </row>
    <row r="30" spans="7:11" ht="12.75" hidden="1">
      <c r="G30" s="90">
        <f>G12/G11</f>
        <v>0.08000151342231192</v>
      </c>
      <c r="H30" s="90">
        <f>H12/H11</f>
        <v>0.07142779193155392</v>
      </c>
      <c r="I30" s="90">
        <f>I12/I11</f>
        <v>0.07142779083665693</v>
      </c>
      <c r="J30" s="90">
        <f>J12/J11</f>
        <v>0.0714277919586195</v>
      </c>
      <c r="K30" s="90">
        <f>K12/K11</f>
        <v>0.0714277919586195</v>
      </c>
    </row>
    <row r="31" spans="7:11" ht="12.75" hidden="1">
      <c r="G31" s="90">
        <f>G13/G11</f>
        <v>0</v>
      </c>
      <c r="H31" s="90">
        <f>H13/H11</f>
        <v>0</v>
      </c>
      <c r="I31" s="90">
        <f>I13/I11</f>
        <v>0</v>
      </c>
      <c r="J31" s="90">
        <f>J13/J11</f>
        <v>0</v>
      </c>
      <c r="K31" s="90">
        <f>K13/K11</f>
        <v>0</v>
      </c>
    </row>
    <row r="32" spans="7:11" ht="12.75" hidden="1">
      <c r="G32" s="90">
        <f>G15/G11</f>
        <v>0.9199984865776881</v>
      </c>
      <c r="H32" s="90">
        <f>H15/H11</f>
        <v>0.9285722080684461</v>
      </c>
      <c r="I32" s="90">
        <f>I15/I11</f>
        <v>0.928572209163343</v>
      </c>
      <c r="J32" s="90">
        <f>J15/J11</f>
        <v>0.9285722080413805</v>
      </c>
      <c r="K32" s="90">
        <f>K15/K11</f>
        <v>0.9285722080413805</v>
      </c>
    </row>
  </sheetData>
  <sheetProtection/>
  <mergeCells count="50">
    <mergeCell ref="S22:S27"/>
    <mergeCell ref="T22:T27"/>
    <mergeCell ref="U22:U27"/>
    <mergeCell ref="A22:A27"/>
    <mergeCell ref="B22:B27"/>
    <mergeCell ref="C22:C27"/>
    <mergeCell ref="M22:M27"/>
    <mergeCell ref="N22:N27"/>
    <mergeCell ref="O22:O27"/>
    <mergeCell ref="D23:L23"/>
    <mergeCell ref="T11:T15"/>
    <mergeCell ref="U11:U15"/>
    <mergeCell ref="R16:R21"/>
    <mergeCell ref="R22:R27"/>
    <mergeCell ref="N16:N21"/>
    <mergeCell ref="O16:O21"/>
    <mergeCell ref="P22:P27"/>
    <mergeCell ref="Q22:Q27"/>
    <mergeCell ref="P16:P21"/>
    <mergeCell ref="Q16:Q21"/>
    <mergeCell ref="B9:U9"/>
    <mergeCell ref="B10:U10"/>
    <mergeCell ref="A11:A15"/>
    <mergeCell ref="B11:B15"/>
    <mergeCell ref="C11:C15"/>
    <mergeCell ref="S16:S21"/>
    <mergeCell ref="T16:T21"/>
    <mergeCell ref="U16:U21"/>
    <mergeCell ref="R11:R15"/>
    <mergeCell ref="S11:S15"/>
    <mergeCell ref="Q1:U1"/>
    <mergeCell ref="S2:U2"/>
    <mergeCell ref="A4:U4"/>
    <mergeCell ref="A6:A7"/>
    <mergeCell ref="B6:B7"/>
    <mergeCell ref="A16:A21"/>
    <mergeCell ref="B16:B21"/>
    <mergeCell ref="C16:C21"/>
    <mergeCell ref="M16:M21"/>
    <mergeCell ref="D17:L17"/>
    <mergeCell ref="C6:C7"/>
    <mergeCell ref="D6:D7"/>
    <mergeCell ref="E6:L6"/>
    <mergeCell ref="M6:T6"/>
    <mergeCell ref="U6:U7"/>
    <mergeCell ref="M11:M15"/>
    <mergeCell ref="N11:N15"/>
    <mergeCell ref="O11:O15"/>
    <mergeCell ref="P11:P15"/>
    <mergeCell ref="Q11:Q1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2015-03-12T12:49:16Z</cp:lastPrinted>
  <dcterms:created xsi:type="dcterms:W3CDTF">2013-06-06T11:09:14Z</dcterms:created>
  <dcterms:modified xsi:type="dcterms:W3CDTF">2015-03-24T12:09:21Z</dcterms:modified>
  <cp:category/>
  <cp:version/>
  <cp:contentType/>
  <cp:contentStatus/>
</cp:coreProperties>
</file>