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440" windowHeight="1218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1'!$A$1:$S$47</definedName>
  </definedNames>
  <calcPr fullCalcOnLoad="1"/>
</workbook>
</file>

<file path=xl/sharedStrings.xml><?xml version="1.0" encoding="utf-8"?>
<sst xmlns="http://schemas.openxmlformats.org/spreadsheetml/2006/main" count="252" uniqueCount="120">
  <si>
    <t>Приложение № 1
к постановлению администрации ЗАТО Александровск
от __________________№ __________</t>
  </si>
  <si>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</si>
  <si>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</si>
  <si>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</si>
  <si>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</si>
  <si>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</si>
  <si>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</si>
  <si>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</si>
  <si>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</si>
  <si>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</si>
  <si>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</si>
  <si>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</si>
  <si>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</si>
  <si>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</si>
  <si>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</si>
  <si>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</si>
  <si>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</si>
  <si>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</si>
  <si>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</si>
  <si>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</si>
  <si>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</si>
  <si>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</si>
  <si>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</si>
  <si>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</si>
  <si>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</si>
  <si>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</si>
  <si>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</si>
  <si>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</si>
  <si>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</si>
  <si>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</si>
  <si>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</si>
  <si>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</si>
  <si>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</si>
  <si>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</si>
  <si>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</si>
  <si>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</si>
  <si>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</si>
  <si>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</si>
  <si>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</si>
  <si>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</si>
  <si>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</si>
  <si>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</si>
  <si>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</si>
  <si>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</si>
  <si>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</si>
  <si>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</si>
  <si>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</si>
  <si>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Героев Североморцев, д. 3</t>
  </si>
  <si>
    <t>г. Снежногорск, ул. Октябрьская, д. 13</t>
  </si>
  <si>
    <t>крупнопанельные</t>
  </si>
  <si>
    <t>Итого по ЗАТО Александровск</t>
  </si>
  <si>
    <t>Приложение № 2
к постановлению администрации ЗАТО Александровск
от __________________№ __________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</si>
  <si>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</si>
  <si>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</si>
  <si>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</si>
  <si>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</si>
  <si>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</si>
  <si>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</si>
  <si>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</si>
  <si>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</si>
  <si>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</si>
  <si>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</si>
  <si>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</si>
  <si>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</si>
  <si>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</si>
  <si>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</si>
  <si>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</si>
  <si>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</si>
  <si>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</si>
  <si>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</si>
  <si>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</si>
  <si>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</si>
  <si>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</si>
  <si>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</si>
  <si>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</si>
  <si>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</si>
  <si>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</si>
  <si>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</si>
  <si>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</si>
  <si>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</si>
  <si>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</si>
  <si>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г. Снежногорск, ул. Бирюкова, д. 11</t>
  </si>
  <si>
    <t>г. Снежногорск, ул. Победы, д. 1/1</t>
  </si>
  <si>
    <t>г. Снежногорск, ул. Октябрьская, д. 8</t>
  </si>
  <si>
    <t>г. Снежногорск, ул. Октябрьская, д. 10</t>
  </si>
  <si>
    <t>г. Снежногорск, ул. П. Стеблина, д. 35</t>
  </si>
  <si>
    <t>г. Снежногорск, ул. Октябрьская, д. 7</t>
  </si>
  <si>
    <t>н. п. Оленья Губа, ул. Дьяченко, д. 41</t>
  </si>
  <si>
    <t>г. Полярный, ул. Красный Горн, д. 21</t>
  </si>
  <si>
    <t>г. Полярный, ул. Героев "Тумана", д. 12</t>
  </si>
  <si>
    <t>г. Полярный, ул. Сивко, д. 1</t>
  </si>
  <si>
    <t>г. Полярный, ул. Сивко, д. 3</t>
  </si>
  <si>
    <t xml:space="preserve">г. Полярный, ул. Видяева, д. 11 </t>
  </si>
  <si>
    <t>г. Полярный, ул. Лунина, д. 7</t>
  </si>
  <si>
    <t>г. Полярный, ул. Советская, д. 2</t>
  </si>
  <si>
    <t>г. Полярный, ул. Лунина,д. 12</t>
  </si>
  <si>
    <t>г. Полярный, ул. Фисановича, д. 1</t>
  </si>
  <si>
    <t>г. Полярный, ул. Фисановича, д. 3</t>
  </si>
  <si>
    <t>г. Полярный, ул. Гаджиева,д. 4</t>
  </si>
  <si>
    <t>г. Полярный, ул. Душенова, д. 7</t>
  </si>
  <si>
    <t>г. Полярный, ул. Лунина, д. 5</t>
  </si>
  <si>
    <t>г. Полярный, ул. Красный Горн, д. 19</t>
  </si>
  <si>
    <t xml:space="preserve">г. Полярный, ул. Сивко, д. 5 </t>
  </si>
  <si>
    <t xml:space="preserve">г. Гаджиево, ул. Душенова, д. 91 </t>
  </si>
  <si>
    <t>Гаджиево, ул. Ленина, д. 76</t>
  </si>
  <si>
    <t>Гаджиево, наб. С Преминина, д. 111</t>
  </si>
  <si>
    <t>Гаджиево, наб. С Преминина, д. 123</t>
  </si>
  <si>
    <t>Гаджиево, наб. С Преминина, д. 119</t>
  </si>
  <si>
    <t>г. Гаджиево, ул. Колышкина, д. 116</t>
  </si>
  <si>
    <t>г. Гаджиево, ул. Душенова, д. 87</t>
  </si>
  <si>
    <t>г. Гаджиево, ул. Душенова, д. 88</t>
  </si>
  <si>
    <t>г. Гаджиево, ул. Душенова, д. 90</t>
  </si>
  <si>
    <t>г. Гаджиево, ул. Мира, д. 80</t>
  </si>
  <si>
    <t>г. Гаджиево, ул. Мира, д. 81</t>
  </si>
  <si>
    <t>г. Гаджиево, ул. Колышкина, д. 129</t>
  </si>
  <si>
    <t>г. Снежногорск, мкр. Скальный, д. 3</t>
  </si>
  <si>
    <t>кирпич</t>
  </si>
  <si>
    <t>крупнопанельные + кирпич</t>
  </si>
  <si>
    <t>крупнопанельные+кирпич</t>
  </si>
  <si>
    <t>Приложение № 3
к постановлению администрации ЗАТО Александровск
от « 06 » июля 2016 г. № 1363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</si>
</sst>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0" fontId="2" fillId="0" borderId="11" xfId="53" applyFont="1" applyFill="1" applyBorder="1" applyAlignment="1">
      <alignment horizontal="center" vertical="center" wrapText="1"/>
    </xf>
    <xf numFmtId="3" fontId="2" fillId="0" borderId="10" xfId="53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10" xfId="53" applyFont="1" applyFill="1" applyBorder="1">
      <alignment horizontal="left" vertical="center" wrapText="1"/>
    </xf>
    <xf numFmtId="0" fontId="2" fillId="0" borderId="10" xfId="53" applyFont="1" applyBorder="1">
      <alignment horizontal="left" vertical="center" wrapText="1"/>
    </xf>
    <xf numFmtId="0" fontId="2" fillId="0" borderId="10" xfId="53" applyFont="1" applyBorder="1" applyAlignment="1">
      <alignment vertical="center" wrapText="1"/>
    </xf>
    <xf numFmtId="164" fontId="2" fillId="0" borderId="10" xfId="6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3" fontId="2" fillId="0" borderId="10" xfId="6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53" applyNumberFormat="1" applyFont="1" applyFill="1" applyBorder="1">
      <alignment horizontal="left" vertical="center" wrapText="1"/>
    </xf>
    <xf numFmtId="0" fontId="9" fillId="0" borderId="0" xfId="53" applyFont="1">
      <alignment horizontal="left" vertical="center" wrapText="1"/>
    </xf>
    <xf numFmtId="0" fontId="9" fillId="0" borderId="10" xfId="53" applyFont="1" applyFill="1" applyBorder="1" applyAlignment="1">
      <alignment horizontal="center" vertical="center" textRotation="90" wrapText="1"/>
    </xf>
    <xf numFmtId="164" fontId="42" fillId="0" borderId="10" xfId="60" applyNumberFormat="1" applyFont="1" applyFill="1" applyBorder="1" applyAlignment="1">
      <alignment/>
    </xf>
    <xf numFmtId="164" fontId="2" fillId="0" borderId="10" xfId="60" applyNumberFormat="1" applyFont="1" applyFill="1" applyBorder="1" applyAlignment="1">
      <alignment horizontal="center" vertical="center" wrapText="1"/>
    </xf>
    <xf numFmtId="164" fontId="0" fillId="0" borderId="10" xfId="60" applyNumberFormat="1" applyFont="1" applyFill="1" applyBorder="1" applyAlignment="1">
      <alignment/>
    </xf>
    <xf numFmtId="164" fontId="2" fillId="0" borderId="11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Fill="1" applyBorder="1" applyAlignment="1">
      <alignment horizontal="left" vertical="center" wrapText="1"/>
    </xf>
    <xf numFmtId="164" fontId="2" fillId="0" borderId="10" xfId="60" applyNumberFormat="1" applyFont="1" applyBorder="1" applyAlignment="1">
      <alignment vertical="center" wrapText="1"/>
    </xf>
    <xf numFmtId="0" fontId="2" fillId="0" borderId="10" xfId="53" applyFont="1" applyBorder="1" applyAlignment="1">
      <alignment horizontal="center" vertical="center" wrapText="1"/>
    </xf>
    <xf numFmtId="43" fontId="2" fillId="0" borderId="10" xfId="60" applyFont="1" applyBorder="1" applyAlignment="1">
      <alignment horizontal="left" vertical="center" wrapText="1"/>
    </xf>
    <xf numFmtId="0" fontId="2" fillId="0" borderId="12" xfId="53" applyFont="1" applyBorder="1" applyAlignment="1">
      <alignment horizontal="center" vertical="center" wrapText="1"/>
    </xf>
    <xf numFmtId="0" fontId="2" fillId="0" borderId="13" xfId="53" applyFont="1" applyBorder="1" applyAlignment="1">
      <alignment horizontal="center" vertical="center" wrapText="1"/>
    </xf>
    <xf numFmtId="0" fontId="2" fillId="0" borderId="14" xfId="53" applyFont="1" applyBorder="1" applyAlignment="1">
      <alignment horizontal="center" vertical="center" wrapText="1"/>
    </xf>
    <xf numFmtId="0" fontId="3" fillId="0" borderId="0" xfId="53" applyFont="1" applyFill="1" applyAlignment="1">
      <alignment horizontal="right" vertical="center" wrapText="1"/>
    </xf>
    <xf numFmtId="0" fontId="7" fillId="0" borderId="0" xfId="53" applyFont="1" applyFill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center" wrapText="1"/>
    </xf>
    <xf numFmtId="0" fontId="9" fillId="0" borderId="14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textRotation="90" wrapText="1"/>
    </xf>
    <xf numFmtId="0" fontId="2" fillId="0" borderId="15" xfId="53" applyFont="1" applyFill="1" applyBorder="1" applyAlignment="1">
      <alignment horizontal="center" vertical="center" textRotation="90" wrapText="1"/>
    </xf>
    <xf numFmtId="0" fontId="2" fillId="0" borderId="16" xfId="53" applyFont="1" applyFill="1" applyBorder="1" applyAlignment="1">
      <alignment horizontal="center" vertical="center" textRotation="90" wrapText="1"/>
    </xf>
    <xf numFmtId="0" fontId="9" fillId="0" borderId="11" xfId="53" applyFont="1" applyFill="1" applyBorder="1" applyAlignment="1">
      <alignment horizontal="center" vertical="center" textRotation="90" wrapText="1"/>
    </xf>
    <xf numFmtId="0" fontId="9" fillId="0" borderId="15" xfId="53" applyFont="1" applyFill="1" applyBorder="1" applyAlignment="1">
      <alignment horizontal="center" vertical="center" textRotation="90" wrapText="1"/>
    </xf>
    <xf numFmtId="0" fontId="9" fillId="0" borderId="16" xfId="53" applyFont="1" applyFill="1" applyBorder="1" applyAlignment="1">
      <alignment horizontal="center" vertical="center" textRotation="90" wrapText="1"/>
    </xf>
    <xf numFmtId="0" fontId="9" fillId="0" borderId="13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2" xfId="53" applyFont="1" applyFill="1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left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7"/>
  <sheetViews>
    <sheetView tabSelected="1" view="pageBreakPreview" zoomScale="110" zoomScaleSheetLayoutView="110" zoomScalePageLayoutView="0" workbookViewId="0" topLeftCell="A4">
      <pane xSplit="2" ySplit="6" topLeftCell="M13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4" sqref="A1:IV65536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7.42187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5.851562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16384" width="8.00390625" style="1" customWidth="1"/>
  </cols>
  <sheetData>
    <row r="3" spans="1:19" ht="63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5.7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33" customFormat="1" ht="31.5" customHeight="1">
      <c r="A5" s="48" t="s">
        <v>2</v>
      </c>
      <c r="B5" s="48" t="s">
        <v>3</v>
      </c>
      <c r="C5" s="51" t="s">
        <v>4</v>
      </c>
      <c r="D5" s="52"/>
      <c r="E5" s="53" t="s">
        <v>5</v>
      </c>
      <c r="F5" s="53" t="s">
        <v>6</v>
      </c>
      <c r="G5" s="53" t="s">
        <v>7</v>
      </c>
      <c r="H5" s="56" t="s">
        <v>8</v>
      </c>
      <c r="I5" s="51" t="s">
        <v>9</v>
      </c>
      <c r="J5" s="52"/>
      <c r="K5" s="56" t="s">
        <v>10</v>
      </c>
      <c r="L5" s="51" t="s">
        <v>11</v>
      </c>
      <c r="M5" s="59"/>
      <c r="N5" s="59"/>
      <c r="O5" s="59"/>
      <c r="P5" s="52"/>
      <c r="Q5" s="56" t="s">
        <v>12</v>
      </c>
      <c r="R5" s="56" t="s">
        <v>13</v>
      </c>
      <c r="S5" s="53" t="s">
        <v>14</v>
      </c>
    </row>
    <row r="6" spans="1:19" s="33" customFormat="1" ht="15.75" customHeight="1">
      <c r="A6" s="49"/>
      <c r="B6" s="49"/>
      <c r="C6" s="53" t="s">
        <v>15</v>
      </c>
      <c r="D6" s="53" t="s">
        <v>16</v>
      </c>
      <c r="E6" s="54"/>
      <c r="F6" s="54"/>
      <c r="G6" s="54"/>
      <c r="H6" s="57"/>
      <c r="I6" s="56" t="s">
        <v>17</v>
      </c>
      <c r="J6" s="56" t="s">
        <v>18</v>
      </c>
      <c r="K6" s="57"/>
      <c r="L6" s="56" t="s">
        <v>17</v>
      </c>
      <c r="M6" s="51" t="s">
        <v>19</v>
      </c>
      <c r="N6" s="59"/>
      <c r="O6" s="59"/>
      <c r="P6" s="52"/>
      <c r="Q6" s="57"/>
      <c r="R6" s="57"/>
      <c r="S6" s="54"/>
    </row>
    <row r="7" spans="1:19" s="33" customFormat="1" ht="109.5" customHeight="1">
      <c r="A7" s="49"/>
      <c r="B7" s="49"/>
      <c r="C7" s="54"/>
      <c r="D7" s="54"/>
      <c r="E7" s="54"/>
      <c r="F7" s="54"/>
      <c r="G7" s="54"/>
      <c r="H7" s="58"/>
      <c r="I7" s="58"/>
      <c r="J7" s="58"/>
      <c r="K7" s="58"/>
      <c r="L7" s="58"/>
      <c r="M7" s="34" t="s">
        <v>20</v>
      </c>
      <c r="N7" s="34" t="s">
        <v>21</v>
      </c>
      <c r="O7" s="34" t="s">
        <v>22</v>
      </c>
      <c r="P7" s="34" t="s">
        <v>23</v>
      </c>
      <c r="Q7" s="58"/>
      <c r="R7" s="58"/>
      <c r="S7" s="54"/>
    </row>
    <row r="8" spans="1:19" ht="15.75" customHeight="1">
      <c r="A8" s="50"/>
      <c r="B8" s="50"/>
      <c r="C8" s="55"/>
      <c r="D8" s="55"/>
      <c r="E8" s="55"/>
      <c r="F8" s="55"/>
      <c r="G8" s="55"/>
      <c r="H8" s="10" t="s">
        <v>24</v>
      </c>
      <c r="I8" s="10" t="s">
        <v>24</v>
      </c>
      <c r="J8" s="10" t="s">
        <v>24</v>
      </c>
      <c r="K8" s="10" t="s">
        <v>25</v>
      </c>
      <c r="L8" s="10" t="s">
        <v>26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27</v>
      </c>
      <c r="R8" s="10" t="s">
        <v>27</v>
      </c>
      <c r="S8" s="55"/>
    </row>
    <row r="9" spans="1:19" ht="15.75" customHeight="1">
      <c r="A9" s="10" t="s">
        <v>28</v>
      </c>
      <c r="B9" s="10" t="s">
        <v>29</v>
      </c>
      <c r="C9" s="10" t="s">
        <v>30</v>
      </c>
      <c r="D9" s="10" t="s">
        <v>31</v>
      </c>
      <c r="E9" s="10" t="s">
        <v>32</v>
      </c>
      <c r="F9" s="10" t="s">
        <v>33</v>
      </c>
      <c r="G9" s="10" t="s">
        <v>34</v>
      </c>
      <c r="H9" s="10" t="s">
        <v>35</v>
      </c>
      <c r="I9" s="10" t="s">
        <v>36</v>
      </c>
      <c r="J9" s="10" t="s">
        <v>37</v>
      </c>
      <c r="K9" s="10" t="s">
        <v>38</v>
      </c>
      <c r="L9" s="10" t="s">
        <v>39</v>
      </c>
      <c r="M9" s="10" t="s">
        <v>40</v>
      </c>
      <c r="N9" s="10" t="s">
        <v>41</v>
      </c>
      <c r="O9" s="10" t="s">
        <v>42</v>
      </c>
      <c r="P9" s="10" t="s">
        <v>43</v>
      </c>
      <c r="Q9" s="10" t="s">
        <v>44</v>
      </c>
      <c r="R9" s="10" t="s">
        <v>45</v>
      </c>
      <c r="S9" s="10" t="s">
        <v>46</v>
      </c>
    </row>
    <row r="10" spans="1:19" s="7" customFormat="1" ht="12.75">
      <c r="A10" s="10">
        <v>1</v>
      </c>
      <c r="B10" s="21" t="s">
        <v>82</v>
      </c>
      <c r="C10" s="21">
        <v>1975</v>
      </c>
      <c r="D10" s="22"/>
      <c r="E10" s="23" t="s">
        <v>116</v>
      </c>
      <c r="F10" s="24">
        <v>9</v>
      </c>
      <c r="G10" s="24">
        <v>1</v>
      </c>
      <c r="H10" s="35">
        <v>2856</v>
      </c>
      <c r="I10" s="35">
        <v>2456.5</v>
      </c>
      <c r="J10" s="36">
        <f>I10-1692.4</f>
        <v>764.0999999999999</v>
      </c>
      <c r="K10" s="10">
        <v>94</v>
      </c>
      <c r="L10" s="11">
        <f aca="true" t="shared" si="0" ref="L10:L36">M10+N10+O10+P10</f>
        <v>3341112.3400000003</v>
      </c>
      <c r="M10" s="11"/>
      <c r="N10" s="11"/>
      <c r="O10" s="11"/>
      <c r="P10" s="25">
        <f>'Форма 2'!C10</f>
        <v>3341112.3400000003</v>
      </c>
      <c r="Q10" s="11">
        <f>L10/I10</f>
        <v>1360.1108650519031</v>
      </c>
      <c r="R10" s="25"/>
      <c r="S10" s="11"/>
    </row>
    <row r="11" spans="1:19" s="7" customFormat="1" ht="12.75">
      <c r="A11" s="10">
        <f>A10+1</f>
        <v>2</v>
      </c>
      <c r="B11" s="21" t="s">
        <v>81</v>
      </c>
      <c r="C11" s="21">
        <v>1975</v>
      </c>
      <c r="D11" s="22"/>
      <c r="E11" s="23" t="s">
        <v>49</v>
      </c>
      <c r="F11" s="24">
        <v>5</v>
      </c>
      <c r="G11" s="24">
        <v>3</v>
      </c>
      <c r="H11" s="35">
        <v>2550.3</v>
      </c>
      <c r="I11" s="35">
        <v>2193.9</v>
      </c>
      <c r="J11" s="36">
        <f>2193.9-1349.8</f>
        <v>844.1000000000001</v>
      </c>
      <c r="K11" s="10">
        <v>99</v>
      </c>
      <c r="L11" s="11">
        <f t="shared" si="0"/>
        <v>1984556.42</v>
      </c>
      <c r="M11" s="11"/>
      <c r="N11" s="11"/>
      <c r="O11" s="11"/>
      <c r="P11" s="25">
        <f>'Форма 2'!C11</f>
        <v>1984556.42</v>
      </c>
      <c r="Q11" s="11">
        <f aca="true" t="shared" si="1" ref="Q11:Q47">L11/I11</f>
        <v>904.5792515611467</v>
      </c>
      <c r="R11" s="25"/>
      <c r="S11" s="11"/>
    </row>
    <row r="12" spans="1:19" s="7" customFormat="1" ht="25.5">
      <c r="A12" s="10">
        <f aca="true" t="shared" si="2" ref="A12:A46">A11+1</f>
        <v>3</v>
      </c>
      <c r="B12" s="21" t="s">
        <v>83</v>
      </c>
      <c r="C12" s="21">
        <v>1979</v>
      </c>
      <c r="D12" s="22"/>
      <c r="E12" s="23" t="s">
        <v>117</v>
      </c>
      <c r="F12" s="24">
        <v>9</v>
      </c>
      <c r="G12" s="24">
        <v>8</v>
      </c>
      <c r="H12" s="35">
        <v>15928.3</v>
      </c>
      <c r="I12" s="35">
        <v>14600.6</v>
      </c>
      <c r="J12" s="36">
        <f>14600.6-8988.76</f>
        <v>5611.84</v>
      </c>
      <c r="K12" s="10">
        <v>625</v>
      </c>
      <c r="L12" s="11">
        <f t="shared" si="0"/>
        <v>1465679.95</v>
      </c>
      <c r="M12" s="11"/>
      <c r="N12" s="11"/>
      <c r="O12" s="11"/>
      <c r="P12" s="25">
        <f>'Форма 2'!C12</f>
        <v>1465679.95</v>
      </c>
      <c r="Q12" s="11">
        <f t="shared" si="1"/>
        <v>100.38491226387956</v>
      </c>
      <c r="R12" s="25"/>
      <c r="S12" s="11"/>
    </row>
    <row r="13" spans="1:19" s="7" customFormat="1" ht="25.5">
      <c r="A13" s="10">
        <f t="shared" si="2"/>
        <v>4</v>
      </c>
      <c r="B13" s="21" t="s">
        <v>84</v>
      </c>
      <c r="C13" s="21">
        <v>1981</v>
      </c>
      <c r="D13" s="22"/>
      <c r="E13" s="23" t="s">
        <v>118</v>
      </c>
      <c r="F13" s="24">
        <v>9</v>
      </c>
      <c r="G13" s="24">
        <v>8</v>
      </c>
      <c r="H13" s="35">
        <v>16115.4</v>
      </c>
      <c r="I13" s="35">
        <v>13758.2</v>
      </c>
      <c r="J13" s="36">
        <f>13758.2-6448.5</f>
        <v>7309.700000000001</v>
      </c>
      <c r="K13" s="10">
        <v>653</v>
      </c>
      <c r="L13" s="11">
        <f t="shared" si="0"/>
        <v>1465679.95</v>
      </c>
      <c r="M13" s="11"/>
      <c r="N13" s="11"/>
      <c r="O13" s="11"/>
      <c r="P13" s="25">
        <f>'Форма 2'!C13</f>
        <v>1465679.95</v>
      </c>
      <c r="Q13" s="11">
        <f t="shared" si="1"/>
        <v>106.53137401694988</v>
      </c>
      <c r="R13" s="25"/>
      <c r="S13" s="11"/>
    </row>
    <row r="14" spans="1:19" s="7" customFormat="1" ht="25.5">
      <c r="A14" s="10">
        <f t="shared" si="2"/>
        <v>5</v>
      </c>
      <c r="B14" s="21" t="s">
        <v>85</v>
      </c>
      <c r="C14" s="21">
        <v>1982</v>
      </c>
      <c r="D14" s="22"/>
      <c r="E14" s="23" t="s">
        <v>118</v>
      </c>
      <c r="F14" s="24">
        <v>9</v>
      </c>
      <c r="G14" s="24">
        <v>6</v>
      </c>
      <c r="H14" s="35">
        <v>12217.4</v>
      </c>
      <c r="I14" s="35">
        <v>10261</v>
      </c>
      <c r="J14" s="36">
        <f>10261-5564.04</f>
        <v>4696.96</v>
      </c>
      <c r="K14" s="10">
        <v>456</v>
      </c>
      <c r="L14" s="11">
        <f t="shared" si="0"/>
        <v>1099259.96</v>
      </c>
      <c r="M14" s="11"/>
      <c r="N14" s="11"/>
      <c r="O14" s="11"/>
      <c r="P14" s="25">
        <f>'Форма 2'!C14</f>
        <v>1099259.96</v>
      </c>
      <c r="Q14" s="11">
        <f t="shared" si="1"/>
        <v>107.12990546730337</v>
      </c>
      <c r="R14" s="25"/>
      <c r="S14" s="11"/>
    </row>
    <row r="15" spans="1:19" s="7" customFormat="1" ht="12.75">
      <c r="A15" s="10">
        <f t="shared" si="2"/>
        <v>6</v>
      </c>
      <c r="B15" s="21" t="s">
        <v>48</v>
      </c>
      <c r="C15" s="21">
        <v>1986</v>
      </c>
      <c r="D15" s="22"/>
      <c r="E15" s="23" t="s">
        <v>49</v>
      </c>
      <c r="F15" s="24">
        <v>9</v>
      </c>
      <c r="G15" s="24">
        <v>4</v>
      </c>
      <c r="H15" s="35">
        <v>7735.7</v>
      </c>
      <c r="I15" s="35">
        <v>6554.1</v>
      </c>
      <c r="J15" s="36">
        <f>6554.1-3839.7</f>
        <v>2714.4000000000005</v>
      </c>
      <c r="K15" s="10">
        <v>303</v>
      </c>
      <c r="L15" s="11">
        <f t="shared" si="0"/>
        <v>5681700.13</v>
      </c>
      <c r="M15" s="11"/>
      <c r="N15" s="11"/>
      <c r="O15" s="11"/>
      <c r="P15" s="25">
        <f>'Форма 2'!C15</f>
        <v>5681700.13</v>
      </c>
      <c r="Q15" s="11">
        <f t="shared" si="1"/>
        <v>866.8924993515509</v>
      </c>
      <c r="R15" s="25"/>
      <c r="S15" s="11"/>
    </row>
    <row r="16" spans="1:19" s="7" customFormat="1" ht="12.75">
      <c r="A16" s="10">
        <f t="shared" si="2"/>
        <v>7</v>
      </c>
      <c r="B16" s="21" t="s">
        <v>86</v>
      </c>
      <c r="C16" s="21">
        <v>1988</v>
      </c>
      <c r="D16" s="22"/>
      <c r="E16" s="23" t="s">
        <v>49</v>
      </c>
      <c r="F16" s="26">
        <v>9</v>
      </c>
      <c r="G16" s="24">
        <v>3</v>
      </c>
      <c r="H16" s="35">
        <v>5805.8</v>
      </c>
      <c r="I16" s="35">
        <v>4935.6</v>
      </c>
      <c r="J16" s="36">
        <f>4935.6-2431.78</f>
        <v>2503.82</v>
      </c>
      <c r="K16" s="10">
        <v>244</v>
      </c>
      <c r="L16" s="11">
        <f t="shared" si="0"/>
        <v>1900878.5899999999</v>
      </c>
      <c r="M16" s="11"/>
      <c r="N16" s="11"/>
      <c r="O16" s="11"/>
      <c r="P16" s="25">
        <f>'Форма 2'!C16</f>
        <v>1900878.5899999999</v>
      </c>
      <c r="Q16" s="11">
        <f t="shared" si="1"/>
        <v>385.1362731988005</v>
      </c>
      <c r="R16" s="25"/>
      <c r="S16" s="11"/>
    </row>
    <row r="17" spans="1:19" ht="15">
      <c r="A17" s="10">
        <f t="shared" si="2"/>
        <v>8</v>
      </c>
      <c r="B17" s="21" t="s">
        <v>87</v>
      </c>
      <c r="C17" s="21">
        <v>1990</v>
      </c>
      <c r="D17" s="10"/>
      <c r="E17" s="23" t="s">
        <v>49</v>
      </c>
      <c r="F17" s="27">
        <v>5</v>
      </c>
      <c r="G17" s="24">
        <v>3</v>
      </c>
      <c r="H17" s="37">
        <v>2568.6</v>
      </c>
      <c r="I17" s="37">
        <v>2273.9</v>
      </c>
      <c r="J17" s="36">
        <v>0</v>
      </c>
      <c r="K17" s="10">
        <v>120</v>
      </c>
      <c r="L17" s="11">
        <f t="shared" si="0"/>
        <v>1126239.93</v>
      </c>
      <c r="M17" s="11"/>
      <c r="N17" s="11"/>
      <c r="O17" s="11"/>
      <c r="P17" s="25">
        <f>'Форма 2'!C17</f>
        <v>1126239.93</v>
      </c>
      <c r="Q17" s="11">
        <f t="shared" si="1"/>
        <v>495.2899995602269</v>
      </c>
      <c r="R17" s="25"/>
      <c r="S17" s="10"/>
    </row>
    <row r="18" spans="1:19" ht="12.75">
      <c r="A18" s="10">
        <f t="shared" si="2"/>
        <v>9</v>
      </c>
      <c r="B18" s="21" t="s">
        <v>88</v>
      </c>
      <c r="C18" s="21">
        <v>1988</v>
      </c>
      <c r="D18" s="10"/>
      <c r="E18" s="23" t="s">
        <v>49</v>
      </c>
      <c r="F18" s="24">
        <v>9</v>
      </c>
      <c r="G18" s="24">
        <v>2</v>
      </c>
      <c r="H18" s="35">
        <v>3945.2</v>
      </c>
      <c r="I18" s="35">
        <v>3451.3</v>
      </c>
      <c r="J18" s="38">
        <f>3451.3-1995</f>
        <v>1456.3000000000002</v>
      </c>
      <c r="K18" s="14">
        <v>170</v>
      </c>
      <c r="L18" s="11">
        <f t="shared" si="0"/>
        <v>1089195.767</v>
      </c>
      <c r="M18" s="11"/>
      <c r="N18" s="11"/>
      <c r="O18" s="11"/>
      <c r="P18" s="25">
        <f>'Форма 2'!C18</f>
        <v>1089195.767</v>
      </c>
      <c r="Q18" s="11">
        <f t="shared" si="1"/>
        <v>315.59</v>
      </c>
      <c r="R18" s="25"/>
      <c r="S18" s="10"/>
    </row>
    <row r="19" spans="1:19" ht="12.75">
      <c r="A19" s="10">
        <f t="shared" si="2"/>
        <v>10</v>
      </c>
      <c r="B19" s="21" t="s">
        <v>89</v>
      </c>
      <c r="C19" s="21">
        <v>1972</v>
      </c>
      <c r="D19" s="10"/>
      <c r="E19" s="23" t="s">
        <v>80</v>
      </c>
      <c r="F19" s="27">
        <v>5</v>
      </c>
      <c r="G19" s="24">
        <v>4</v>
      </c>
      <c r="H19" s="35">
        <v>4274.4</v>
      </c>
      <c r="I19" s="35">
        <v>3950.3</v>
      </c>
      <c r="J19" s="38">
        <f>3950.3-2922.9</f>
        <v>1027.4</v>
      </c>
      <c r="K19" s="14">
        <v>157</v>
      </c>
      <c r="L19" s="11">
        <f t="shared" si="0"/>
        <v>3400000</v>
      </c>
      <c r="M19" s="11"/>
      <c r="N19" s="11"/>
      <c r="O19" s="11"/>
      <c r="P19" s="25">
        <f>'Форма 2'!C19</f>
        <v>3400000</v>
      </c>
      <c r="Q19" s="11">
        <f t="shared" si="1"/>
        <v>860.6941244968737</v>
      </c>
      <c r="R19" s="25"/>
      <c r="S19" s="10"/>
    </row>
    <row r="20" spans="1:19" ht="12.75">
      <c r="A20" s="10">
        <f t="shared" si="2"/>
        <v>11</v>
      </c>
      <c r="B20" s="21" t="s">
        <v>90</v>
      </c>
      <c r="C20" s="21">
        <v>1991</v>
      </c>
      <c r="D20" s="22"/>
      <c r="E20" s="23" t="s">
        <v>49</v>
      </c>
      <c r="F20" s="27">
        <v>9</v>
      </c>
      <c r="G20" s="24">
        <v>2</v>
      </c>
      <c r="H20" s="35">
        <v>4512.9</v>
      </c>
      <c r="I20" s="35">
        <v>3925.1</v>
      </c>
      <c r="J20" s="38">
        <f>3925.1-2074.5</f>
        <v>1850.6</v>
      </c>
      <c r="K20" s="14">
        <v>166</v>
      </c>
      <c r="L20" s="11">
        <f t="shared" si="0"/>
        <v>1000000</v>
      </c>
      <c r="M20" s="11"/>
      <c r="N20" s="11"/>
      <c r="O20" s="11"/>
      <c r="P20" s="25">
        <f>'Форма 2'!C20</f>
        <v>1000000</v>
      </c>
      <c r="Q20" s="11">
        <f t="shared" si="1"/>
        <v>254.7705790935263</v>
      </c>
      <c r="R20" s="25"/>
      <c r="S20" s="10"/>
    </row>
    <row r="21" spans="1:19" s="7" customFormat="1" ht="12.75">
      <c r="A21" s="10">
        <f t="shared" si="2"/>
        <v>12</v>
      </c>
      <c r="B21" s="21" t="s">
        <v>91</v>
      </c>
      <c r="C21" s="21">
        <v>1985</v>
      </c>
      <c r="D21" s="22"/>
      <c r="E21" s="23" t="s">
        <v>49</v>
      </c>
      <c r="F21" s="27">
        <v>5</v>
      </c>
      <c r="G21" s="24">
        <v>3</v>
      </c>
      <c r="H21" s="35">
        <v>2331.8</v>
      </c>
      <c r="I21" s="35">
        <v>2045.8</v>
      </c>
      <c r="J21" s="36">
        <f>2045.8-1674.2</f>
        <v>371.5999999999999</v>
      </c>
      <c r="K21" s="10">
        <v>89</v>
      </c>
      <c r="L21" s="11">
        <f t="shared" si="0"/>
        <v>1500000</v>
      </c>
      <c r="M21" s="11"/>
      <c r="N21" s="11"/>
      <c r="O21" s="11"/>
      <c r="P21" s="25">
        <f>'Форма 2'!C21</f>
        <v>1500000</v>
      </c>
      <c r="Q21" s="11">
        <f t="shared" si="1"/>
        <v>733.209502395151</v>
      </c>
      <c r="R21" s="25"/>
      <c r="S21" s="11"/>
    </row>
    <row r="22" spans="1:19" s="7" customFormat="1" ht="25.5">
      <c r="A22" s="10">
        <f t="shared" si="2"/>
        <v>13</v>
      </c>
      <c r="B22" s="21" t="s">
        <v>92</v>
      </c>
      <c r="C22" s="21">
        <v>1972</v>
      </c>
      <c r="D22" s="22"/>
      <c r="E22" s="23" t="s">
        <v>118</v>
      </c>
      <c r="F22" s="27">
        <v>5</v>
      </c>
      <c r="G22" s="24">
        <v>7</v>
      </c>
      <c r="H22" s="35">
        <v>6353.3</v>
      </c>
      <c r="I22" s="35">
        <v>5672.6</v>
      </c>
      <c r="J22" s="36">
        <f>5672.6-3842.3</f>
        <v>1830.3000000000002</v>
      </c>
      <c r="K22" s="10">
        <v>248</v>
      </c>
      <c r="L22" s="11">
        <f t="shared" si="0"/>
        <v>2633958.36</v>
      </c>
      <c r="M22" s="11"/>
      <c r="N22" s="11"/>
      <c r="O22" s="11"/>
      <c r="P22" s="25">
        <f>'Форма 2'!C22</f>
        <v>2633958.36</v>
      </c>
      <c r="Q22" s="11">
        <f t="shared" si="1"/>
        <v>464.330000352572</v>
      </c>
      <c r="R22" s="25"/>
      <c r="S22" s="11"/>
    </row>
    <row r="23" spans="1:19" s="7" customFormat="1" ht="12.75">
      <c r="A23" s="10">
        <f t="shared" si="2"/>
        <v>14</v>
      </c>
      <c r="B23" s="21" t="s">
        <v>93</v>
      </c>
      <c r="C23" s="21">
        <v>1960</v>
      </c>
      <c r="D23" s="22"/>
      <c r="E23" s="23" t="s">
        <v>80</v>
      </c>
      <c r="F23" s="27">
        <v>6</v>
      </c>
      <c r="G23" s="24">
        <v>2</v>
      </c>
      <c r="H23" s="35">
        <v>2004.7</v>
      </c>
      <c r="I23" s="35">
        <v>1882.3</v>
      </c>
      <c r="J23" s="36">
        <f>I23-779.6</f>
        <v>1102.6999999999998</v>
      </c>
      <c r="K23" s="10">
        <v>63</v>
      </c>
      <c r="L23" s="11">
        <f t="shared" si="0"/>
        <v>1300000</v>
      </c>
      <c r="M23" s="11"/>
      <c r="N23" s="11"/>
      <c r="O23" s="11"/>
      <c r="P23" s="25">
        <f>'Форма 2'!C23</f>
        <v>1300000</v>
      </c>
      <c r="Q23" s="11">
        <f t="shared" si="1"/>
        <v>690.6444243744355</v>
      </c>
      <c r="R23" s="25"/>
      <c r="S23" s="11"/>
    </row>
    <row r="24" spans="1:19" s="7" customFormat="1" ht="12.75">
      <c r="A24" s="10">
        <f t="shared" si="2"/>
        <v>15</v>
      </c>
      <c r="B24" s="21" t="s">
        <v>94</v>
      </c>
      <c r="C24" s="21">
        <v>1978</v>
      </c>
      <c r="D24" s="22"/>
      <c r="E24" s="23" t="s">
        <v>49</v>
      </c>
      <c r="F24" s="27">
        <v>5</v>
      </c>
      <c r="G24" s="24">
        <v>10</v>
      </c>
      <c r="H24" s="35">
        <v>7952.7</v>
      </c>
      <c r="I24" s="35">
        <v>6980.7</v>
      </c>
      <c r="J24" s="36">
        <f>6980.7-5633.5</f>
        <v>1347.1999999999998</v>
      </c>
      <c r="K24" s="10">
        <v>321</v>
      </c>
      <c r="L24" s="11">
        <f t="shared" si="0"/>
        <v>2000000</v>
      </c>
      <c r="M24" s="11"/>
      <c r="N24" s="11"/>
      <c r="O24" s="11"/>
      <c r="P24" s="25">
        <f>'Форма 2'!C24</f>
        <v>2000000</v>
      </c>
      <c r="Q24" s="11">
        <f t="shared" si="1"/>
        <v>286.50421877462145</v>
      </c>
      <c r="R24" s="25"/>
      <c r="S24" s="11"/>
    </row>
    <row r="25" spans="1:19" s="7" customFormat="1" ht="12.75">
      <c r="A25" s="10">
        <f t="shared" si="2"/>
        <v>16</v>
      </c>
      <c r="B25" s="21" t="s">
        <v>95</v>
      </c>
      <c r="C25" s="21">
        <v>1958</v>
      </c>
      <c r="D25" s="22"/>
      <c r="E25" s="23" t="s">
        <v>80</v>
      </c>
      <c r="F25" s="27">
        <v>4</v>
      </c>
      <c r="G25" s="24">
        <v>4</v>
      </c>
      <c r="H25" s="35">
        <v>2773.9</v>
      </c>
      <c r="I25" s="35">
        <v>2534.2</v>
      </c>
      <c r="J25" s="36">
        <f>I25-1535.3</f>
        <v>998.8999999999999</v>
      </c>
      <c r="K25" s="10">
        <v>74</v>
      </c>
      <c r="L25" s="11">
        <f t="shared" si="0"/>
        <v>600000</v>
      </c>
      <c r="M25" s="11"/>
      <c r="N25" s="11"/>
      <c r="O25" s="11"/>
      <c r="P25" s="25">
        <f>'Форма 2'!C25</f>
        <v>600000</v>
      </c>
      <c r="Q25" s="11">
        <f t="shared" si="1"/>
        <v>236.76110804198566</v>
      </c>
      <c r="R25" s="25"/>
      <c r="S25" s="11"/>
    </row>
    <row r="26" spans="1:19" s="7" customFormat="1" ht="12.75">
      <c r="A26" s="10">
        <f t="shared" si="2"/>
        <v>17</v>
      </c>
      <c r="B26" s="21" t="s">
        <v>96</v>
      </c>
      <c r="C26" s="21">
        <v>1972</v>
      </c>
      <c r="D26" s="22"/>
      <c r="E26" s="23" t="s">
        <v>80</v>
      </c>
      <c r="F26" s="27">
        <v>5</v>
      </c>
      <c r="G26" s="24">
        <v>4</v>
      </c>
      <c r="H26" s="35">
        <v>4528</v>
      </c>
      <c r="I26" s="35">
        <v>4203.9</v>
      </c>
      <c r="J26" s="36">
        <f>I26-2544.2</f>
        <v>1659.6999999999998</v>
      </c>
      <c r="K26" s="10">
        <v>155</v>
      </c>
      <c r="L26" s="11">
        <f t="shared" si="0"/>
        <v>700000</v>
      </c>
      <c r="M26" s="11"/>
      <c r="N26" s="11"/>
      <c r="O26" s="11"/>
      <c r="P26" s="25">
        <f>'Форма 2'!C26</f>
        <v>700000</v>
      </c>
      <c r="Q26" s="11">
        <f t="shared" si="1"/>
        <v>166.51204833606891</v>
      </c>
      <c r="R26" s="25"/>
      <c r="S26" s="11"/>
    </row>
    <row r="27" spans="1:19" s="7" customFormat="1" ht="25.5">
      <c r="A27" s="10">
        <f t="shared" si="2"/>
        <v>18</v>
      </c>
      <c r="B27" s="21" t="s">
        <v>97</v>
      </c>
      <c r="C27" s="21">
        <v>1972</v>
      </c>
      <c r="D27" s="22"/>
      <c r="E27" s="23" t="s">
        <v>118</v>
      </c>
      <c r="F27" s="27">
        <v>5</v>
      </c>
      <c r="G27" s="24">
        <v>4</v>
      </c>
      <c r="H27" s="35">
        <v>4349.9</v>
      </c>
      <c r="I27" s="35">
        <v>3995.7</v>
      </c>
      <c r="J27" s="36">
        <f>I27-2118</f>
        <v>1877.6999999999998</v>
      </c>
      <c r="K27" s="10">
        <v>156</v>
      </c>
      <c r="L27" s="11">
        <f t="shared" si="0"/>
        <v>900000</v>
      </c>
      <c r="M27" s="11"/>
      <c r="N27" s="11"/>
      <c r="O27" s="11"/>
      <c r="P27" s="25">
        <f>'Форма 2'!C27</f>
        <v>900000</v>
      </c>
      <c r="Q27" s="11">
        <f t="shared" si="1"/>
        <v>225.2421352954426</v>
      </c>
      <c r="R27" s="25"/>
      <c r="S27" s="11"/>
    </row>
    <row r="28" spans="1:19" s="7" customFormat="1" ht="12.75">
      <c r="A28" s="10">
        <f t="shared" si="2"/>
        <v>19</v>
      </c>
      <c r="B28" s="21" t="s">
        <v>98</v>
      </c>
      <c r="C28" s="21">
        <v>1988</v>
      </c>
      <c r="D28" s="22"/>
      <c r="E28" s="23" t="s">
        <v>49</v>
      </c>
      <c r="F28" s="27">
        <v>5</v>
      </c>
      <c r="G28" s="24">
        <v>7</v>
      </c>
      <c r="H28" s="35">
        <v>5635.6</v>
      </c>
      <c r="I28" s="35">
        <v>4965.2</v>
      </c>
      <c r="J28" s="36">
        <v>1031.7</v>
      </c>
      <c r="K28" s="10">
        <v>213</v>
      </c>
      <c r="L28" s="11">
        <f t="shared" si="0"/>
        <v>600000</v>
      </c>
      <c r="M28" s="11"/>
      <c r="N28" s="11"/>
      <c r="O28" s="11"/>
      <c r="P28" s="25">
        <f>'Форма 2'!C28</f>
        <v>600000</v>
      </c>
      <c r="Q28" s="11">
        <f t="shared" si="1"/>
        <v>120.84105373398856</v>
      </c>
      <c r="R28" s="25"/>
      <c r="S28" s="11"/>
    </row>
    <row r="29" spans="1:19" s="7" customFormat="1" ht="25.5">
      <c r="A29" s="10">
        <f t="shared" si="2"/>
        <v>20</v>
      </c>
      <c r="B29" s="21" t="s">
        <v>99</v>
      </c>
      <c r="C29" s="21">
        <v>1981</v>
      </c>
      <c r="D29" s="22"/>
      <c r="E29" s="23" t="s">
        <v>118</v>
      </c>
      <c r="F29" s="27">
        <v>9</v>
      </c>
      <c r="G29" s="24">
        <v>7</v>
      </c>
      <c r="H29" s="35">
        <v>14067.3</v>
      </c>
      <c r="I29" s="35">
        <v>12346</v>
      </c>
      <c r="J29" s="36">
        <f>I29-8231.9</f>
        <v>4114.1</v>
      </c>
      <c r="K29" s="10">
        <v>563</v>
      </c>
      <c r="L29" s="11">
        <f t="shared" si="0"/>
        <v>700000</v>
      </c>
      <c r="M29" s="11"/>
      <c r="N29" s="11"/>
      <c r="O29" s="11"/>
      <c r="P29" s="25">
        <f>'Форма 2'!C29</f>
        <v>700000</v>
      </c>
      <c r="Q29" s="11">
        <f t="shared" si="1"/>
        <v>56.6985258383282</v>
      </c>
      <c r="R29" s="25"/>
      <c r="S29" s="11"/>
    </row>
    <row r="30" spans="1:19" s="7" customFormat="1" ht="12.75">
      <c r="A30" s="10">
        <f t="shared" si="2"/>
        <v>21</v>
      </c>
      <c r="B30" s="21" t="s">
        <v>100</v>
      </c>
      <c r="C30" s="21">
        <v>1956</v>
      </c>
      <c r="D30" s="22"/>
      <c r="E30" s="23" t="s">
        <v>80</v>
      </c>
      <c r="F30" s="27">
        <v>4</v>
      </c>
      <c r="G30" s="24">
        <v>8</v>
      </c>
      <c r="H30" s="35">
        <v>8299.7</v>
      </c>
      <c r="I30" s="35">
        <v>7630.3</v>
      </c>
      <c r="J30" s="36">
        <f>I30-3947.3</f>
        <v>3683</v>
      </c>
      <c r="K30" s="10">
        <v>205</v>
      </c>
      <c r="L30" s="11">
        <f t="shared" si="0"/>
        <v>600000</v>
      </c>
      <c r="M30" s="11"/>
      <c r="N30" s="11"/>
      <c r="O30" s="11"/>
      <c r="P30" s="25">
        <f>'Форма 2'!C30</f>
        <v>600000</v>
      </c>
      <c r="Q30" s="11">
        <f t="shared" si="1"/>
        <v>78.63386760677824</v>
      </c>
      <c r="R30" s="25"/>
      <c r="S30" s="11"/>
    </row>
    <row r="31" spans="1:19" s="7" customFormat="1" ht="12.75">
      <c r="A31" s="10">
        <f t="shared" si="2"/>
        <v>22</v>
      </c>
      <c r="B31" s="21" t="s">
        <v>101</v>
      </c>
      <c r="C31" s="21">
        <v>1979</v>
      </c>
      <c r="D31" s="22"/>
      <c r="E31" s="23" t="s">
        <v>49</v>
      </c>
      <c r="F31" s="27">
        <v>9</v>
      </c>
      <c r="G31" s="24">
        <v>4</v>
      </c>
      <c r="H31" s="35">
        <v>7732.7</v>
      </c>
      <c r="I31" s="35">
        <v>6753.5</v>
      </c>
      <c r="J31" s="36">
        <f>I31-4010.8</f>
        <v>2742.7</v>
      </c>
      <c r="K31" s="10">
        <v>321</v>
      </c>
      <c r="L31" s="11">
        <f t="shared" si="0"/>
        <v>1000000</v>
      </c>
      <c r="M31" s="11"/>
      <c r="N31" s="11"/>
      <c r="O31" s="11"/>
      <c r="P31" s="25">
        <f>'Форма 2'!C31</f>
        <v>1000000</v>
      </c>
      <c r="Q31" s="11">
        <f t="shared" si="1"/>
        <v>148.07137040053306</v>
      </c>
      <c r="R31" s="25"/>
      <c r="S31" s="11"/>
    </row>
    <row r="32" spans="1:19" s="7" customFormat="1" ht="12.75">
      <c r="A32" s="10">
        <f t="shared" si="2"/>
        <v>23</v>
      </c>
      <c r="B32" s="28" t="s">
        <v>102</v>
      </c>
      <c r="C32" s="21">
        <v>1981</v>
      </c>
      <c r="D32" s="22"/>
      <c r="E32" s="23" t="s">
        <v>49</v>
      </c>
      <c r="F32" s="27">
        <v>5</v>
      </c>
      <c r="G32" s="24">
        <v>8</v>
      </c>
      <c r="H32" s="35">
        <v>6309</v>
      </c>
      <c r="I32" s="35">
        <v>5541.1</v>
      </c>
      <c r="J32" s="36">
        <f>5541.1-4026.5</f>
        <v>1514.6000000000004</v>
      </c>
      <c r="K32" s="10">
        <v>268</v>
      </c>
      <c r="L32" s="11">
        <f t="shared" si="0"/>
        <v>500000</v>
      </c>
      <c r="M32" s="11"/>
      <c r="N32" s="11"/>
      <c r="O32" s="11"/>
      <c r="P32" s="25">
        <f>'Форма 2'!C32</f>
        <v>500000</v>
      </c>
      <c r="Q32" s="11">
        <f t="shared" si="1"/>
        <v>90.23479092598942</v>
      </c>
      <c r="R32" s="25"/>
      <c r="S32" s="11"/>
    </row>
    <row r="33" spans="1:19" s="7" customFormat="1" ht="12.75">
      <c r="A33" s="10">
        <f t="shared" si="2"/>
        <v>24</v>
      </c>
      <c r="B33" s="21" t="s">
        <v>47</v>
      </c>
      <c r="C33" s="21">
        <v>1969</v>
      </c>
      <c r="D33" s="22"/>
      <c r="E33" s="23" t="s">
        <v>80</v>
      </c>
      <c r="F33" s="27">
        <v>6</v>
      </c>
      <c r="G33" s="24">
        <v>4</v>
      </c>
      <c r="H33" s="35">
        <v>4451.9</v>
      </c>
      <c r="I33" s="35">
        <v>4160.2</v>
      </c>
      <c r="J33" s="36">
        <f>I33-3770.9</f>
        <v>389.2999999999997</v>
      </c>
      <c r="K33" s="10">
        <v>114</v>
      </c>
      <c r="L33" s="11">
        <f t="shared" si="0"/>
        <v>1000000</v>
      </c>
      <c r="M33" s="11"/>
      <c r="N33" s="11"/>
      <c r="O33" s="11"/>
      <c r="P33" s="25">
        <f>'Форма 2'!C33</f>
        <v>1000000</v>
      </c>
      <c r="Q33" s="11">
        <f t="shared" si="1"/>
        <v>240.3730589875487</v>
      </c>
      <c r="R33" s="25"/>
      <c r="S33" s="11"/>
    </row>
    <row r="34" spans="1:19" s="7" customFormat="1" ht="12.75">
      <c r="A34" s="10">
        <f t="shared" si="2"/>
        <v>25</v>
      </c>
      <c r="B34" s="21" t="s">
        <v>103</v>
      </c>
      <c r="C34" s="21">
        <v>1982</v>
      </c>
      <c r="D34" s="22"/>
      <c r="E34" s="23" t="s">
        <v>49</v>
      </c>
      <c r="F34" s="27">
        <v>5</v>
      </c>
      <c r="G34" s="24">
        <v>3</v>
      </c>
      <c r="H34" s="35">
        <v>2380.1</v>
      </c>
      <c r="I34" s="35">
        <v>2087.9</v>
      </c>
      <c r="J34" s="36">
        <v>0</v>
      </c>
      <c r="K34" s="10">
        <v>118</v>
      </c>
      <c r="L34" s="11">
        <f t="shared" si="0"/>
        <v>1938949.21</v>
      </c>
      <c r="M34" s="11"/>
      <c r="N34" s="11"/>
      <c r="O34" s="11"/>
      <c r="P34" s="25">
        <f>'Форма 2'!C34</f>
        <v>1938949.21</v>
      </c>
      <c r="Q34" s="11">
        <f t="shared" si="1"/>
        <v>928.6599980841994</v>
      </c>
      <c r="R34" s="25"/>
      <c r="S34" s="11"/>
    </row>
    <row r="35" spans="1:19" s="7" customFormat="1" ht="12.75">
      <c r="A35" s="10">
        <f t="shared" si="2"/>
        <v>26</v>
      </c>
      <c r="B35" s="21" t="s">
        <v>104</v>
      </c>
      <c r="C35" s="21">
        <v>1977</v>
      </c>
      <c r="D35" s="22"/>
      <c r="E35" s="23" t="s">
        <v>49</v>
      </c>
      <c r="F35" s="29" t="s">
        <v>32</v>
      </c>
      <c r="G35" s="24">
        <v>3</v>
      </c>
      <c r="H35" s="35">
        <v>2517.9</v>
      </c>
      <c r="I35" s="35">
        <v>2225.7</v>
      </c>
      <c r="J35" s="36">
        <v>0</v>
      </c>
      <c r="K35" s="10">
        <v>117</v>
      </c>
      <c r="L35" s="11">
        <f t="shared" si="0"/>
        <v>2066918.56</v>
      </c>
      <c r="M35" s="11"/>
      <c r="N35" s="11"/>
      <c r="O35" s="11"/>
      <c r="P35" s="25">
        <f>'Форма 2'!C35</f>
        <v>2066918.56</v>
      </c>
      <c r="Q35" s="11">
        <f t="shared" si="1"/>
        <v>928.6599991014064</v>
      </c>
      <c r="R35" s="25"/>
      <c r="S35" s="11"/>
    </row>
    <row r="36" spans="1:19" s="7" customFormat="1" ht="12.75">
      <c r="A36" s="10">
        <f t="shared" si="2"/>
        <v>27</v>
      </c>
      <c r="B36" s="21" t="s">
        <v>105</v>
      </c>
      <c r="C36" s="21">
        <v>1985</v>
      </c>
      <c r="D36" s="22"/>
      <c r="E36" s="23" t="s">
        <v>49</v>
      </c>
      <c r="F36" s="30">
        <v>5</v>
      </c>
      <c r="G36" s="24">
        <v>3</v>
      </c>
      <c r="H36" s="35">
        <v>2349.3</v>
      </c>
      <c r="I36" s="35">
        <v>2056.5</v>
      </c>
      <c r="J36" s="36">
        <v>0</v>
      </c>
      <c r="K36" s="10">
        <v>116</v>
      </c>
      <c r="L36" s="11">
        <f t="shared" si="0"/>
        <v>1909789.29</v>
      </c>
      <c r="M36" s="11"/>
      <c r="N36" s="11"/>
      <c r="O36" s="11"/>
      <c r="P36" s="25">
        <f>'Форма 2'!C36</f>
        <v>1909789.29</v>
      </c>
      <c r="Q36" s="11">
        <f t="shared" si="1"/>
        <v>928.66</v>
      </c>
      <c r="R36" s="25"/>
      <c r="S36" s="11"/>
    </row>
    <row r="37" spans="1:19" s="7" customFormat="1" ht="12.75">
      <c r="A37" s="10">
        <f t="shared" si="2"/>
        <v>28</v>
      </c>
      <c r="B37" s="21" t="s">
        <v>106</v>
      </c>
      <c r="C37" s="21">
        <v>1989</v>
      </c>
      <c r="D37" s="22"/>
      <c r="E37" s="23" t="s">
        <v>49</v>
      </c>
      <c r="F37" s="31">
        <v>5</v>
      </c>
      <c r="G37" s="24">
        <v>1</v>
      </c>
      <c r="H37" s="35">
        <v>948.4</v>
      </c>
      <c r="I37" s="35">
        <v>856.7</v>
      </c>
      <c r="J37" s="36">
        <v>0</v>
      </c>
      <c r="K37" s="10">
        <v>51</v>
      </c>
      <c r="L37" s="11">
        <f aca="true" t="shared" si="3" ref="L37:L46">M37+N37+O37+P37</f>
        <v>795583.02</v>
      </c>
      <c r="M37" s="11"/>
      <c r="N37" s="11"/>
      <c r="O37" s="11"/>
      <c r="P37" s="25">
        <f>'Форма 2'!C37</f>
        <v>795583.02</v>
      </c>
      <c r="Q37" s="11">
        <f t="shared" si="1"/>
        <v>928.6599976654604</v>
      </c>
      <c r="R37" s="25"/>
      <c r="S37" s="11"/>
    </row>
    <row r="38" spans="1:19" s="7" customFormat="1" ht="12.75">
      <c r="A38" s="10">
        <f t="shared" si="2"/>
        <v>29</v>
      </c>
      <c r="B38" s="21" t="s">
        <v>107</v>
      </c>
      <c r="C38" s="17">
        <v>1987</v>
      </c>
      <c r="D38" s="22"/>
      <c r="E38" s="23" t="s">
        <v>49</v>
      </c>
      <c r="F38" s="31">
        <v>5</v>
      </c>
      <c r="G38" s="24">
        <v>5</v>
      </c>
      <c r="H38" s="36">
        <v>3922.2</v>
      </c>
      <c r="I38" s="36">
        <f>3378.6+62.8</f>
        <v>3441.4</v>
      </c>
      <c r="J38" s="36">
        <v>0</v>
      </c>
      <c r="K38" s="15">
        <v>180</v>
      </c>
      <c r="L38" s="11">
        <f t="shared" si="3"/>
        <v>779718</v>
      </c>
      <c r="M38" s="11">
        <f>SUM(M10:M37)</f>
        <v>0</v>
      </c>
      <c r="N38" s="11">
        <f>SUM(N10:N37)</f>
        <v>0</v>
      </c>
      <c r="O38" s="11">
        <f>SUM(O10:O37)</f>
        <v>0</v>
      </c>
      <c r="P38" s="25">
        <f>'Форма 2'!C38</f>
        <v>779718</v>
      </c>
      <c r="Q38" s="11">
        <f t="shared" si="1"/>
        <v>226.57000058115884</v>
      </c>
      <c r="R38" s="25"/>
      <c r="S38" s="11"/>
    </row>
    <row r="39" spans="1:19" s="7" customFormat="1" ht="12.75">
      <c r="A39" s="10">
        <f t="shared" si="2"/>
        <v>30</v>
      </c>
      <c r="B39" s="21" t="s">
        <v>108</v>
      </c>
      <c r="C39" s="17">
        <v>1986</v>
      </c>
      <c r="D39" s="17"/>
      <c r="E39" s="23" t="s">
        <v>49</v>
      </c>
      <c r="F39" s="31">
        <v>5</v>
      </c>
      <c r="G39" s="24">
        <v>3</v>
      </c>
      <c r="H39" s="39">
        <v>2331.3</v>
      </c>
      <c r="I39" s="39">
        <v>2041.6</v>
      </c>
      <c r="J39" s="39">
        <v>0</v>
      </c>
      <c r="K39" s="10">
        <v>115</v>
      </c>
      <c r="L39" s="11">
        <f t="shared" si="3"/>
        <v>1895952.26</v>
      </c>
      <c r="M39" s="32"/>
      <c r="N39" s="17"/>
      <c r="O39" s="17"/>
      <c r="P39" s="25">
        <f>'Форма 2'!C39</f>
        <v>1895952.26</v>
      </c>
      <c r="Q39" s="11">
        <f t="shared" si="1"/>
        <v>928.6600019592477</v>
      </c>
      <c r="R39" s="25"/>
      <c r="S39" s="11"/>
    </row>
    <row r="40" spans="1:19" ht="12.75">
      <c r="A40" s="10">
        <f t="shared" si="2"/>
        <v>31</v>
      </c>
      <c r="B40" s="21" t="s">
        <v>109</v>
      </c>
      <c r="C40" s="18">
        <v>1981</v>
      </c>
      <c r="D40" s="19"/>
      <c r="E40" s="23" t="s">
        <v>49</v>
      </c>
      <c r="F40" s="31">
        <v>5</v>
      </c>
      <c r="G40" s="24">
        <v>3</v>
      </c>
      <c r="H40" s="40">
        <v>2377.6</v>
      </c>
      <c r="I40" s="40">
        <v>2086.2</v>
      </c>
      <c r="J40" s="40">
        <v>0</v>
      </c>
      <c r="K40" s="41">
        <v>101</v>
      </c>
      <c r="L40" s="11">
        <f t="shared" si="3"/>
        <v>472670.33</v>
      </c>
      <c r="M40" s="19"/>
      <c r="N40" s="19"/>
      <c r="O40" s="19"/>
      <c r="P40" s="25">
        <f>'Форма 2'!C40</f>
        <v>472670.33</v>
      </c>
      <c r="Q40" s="11">
        <f t="shared" si="1"/>
        <v>226.5699980826383</v>
      </c>
      <c r="R40" s="25"/>
      <c r="S40" s="11"/>
    </row>
    <row r="41" spans="1:19" ht="12.75">
      <c r="A41" s="10">
        <f t="shared" si="2"/>
        <v>32</v>
      </c>
      <c r="B41" s="21" t="s">
        <v>110</v>
      </c>
      <c r="C41" s="18">
        <v>1981</v>
      </c>
      <c r="D41" s="19"/>
      <c r="E41" s="23" t="s">
        <v>49</v>
      </c>
      <c r="F41" s="31">
        <v>5</v>
      </c>
      <c r="G41" s="24">
        <v>5</v>
      </c>
      <c r="H41" s="40">
        <v>3972.2</v>
      </c>
      <c r="I41" s="40">
        <v>3485.8</v>
      </c>
      <c r="J41" s="40">
        <v>0</v>
      </c>
      <c r="K41" s="41">
        <v>192</v>
      </c>
      <c r="L41" s="11">
        <f t="shared" si="3"/>
        <v>789777.71</v>
      </c>
      <c r="M41" s="19"/>
      <c r="N41" s="19"/>
      <c r="O41" s="19"/>
      <c r="P41" s="25">
        <f>'Форма 2'!C41</f>
        <v>789777.71</v>
      </c>
      <c r="Q41" s="11">
        <f t="shared" si="1"/>
        <v>226.57000114751276</v>
      </c>
      <c r="R41" s="25"/>
      <c r="S41" s="11"/>
    </row>
    <row r="42" spans="1:19" ht="12.75">
      <c r="A42" s="10">
        <f t="shared" si="2"/>
        <v>33</v>
      </c>
      <c r="B42" s="21" t="s">
        <v>111</v>
      </c>
      <c r="C42" s="18">
        <v>1981</v>
      </c>
      <c r="D42" s="18"/>
      <c r="E42" s="23" t="s">
        <v>49</v>
      </c>
      <c r="F42" s="31">
        <v>5</v>
      </c>
      <c r="G42" s="24">
        <v>5</v>
      </c>
      <c r="H42" s="20">
        <v>3948.1</v>
      </c>
      <c r="I42" s="20">
        <v>3462.2</v>
      </c>
      <c r="J42" s="20"/>
      <c r="K42" s="41">
        <v>198</v>
      </c>
      <c r="L42" s="11">
        <f t="shared" si="3"/>
        <v>784430.65</v>
      </c>
      <c r="M42" s="18"/>
      <c r="N42" s="18"/>
      <c r="O42" s="18"/>
      <c r="P42" s="25">
        <f>'Форма 2'!C42</f>
        <v>784430.65</v>
      </c>
      <c r="Q42" s="11">
        <f t="shared" si="1"/>
        <v>226.56999884466526</v>
      </c>
      <c r="R42" s="25"/>
      <c r="S42" s="11"/>
    </row>
    <row r="43" spans="1:19" ht="12.75">
      <c r="A43" s="10">
        <f t="shared" si="2"/>
        <v>34</v>
      </c>
      <c r="B43" s="21" t="s">
        <v>112</v>
      </c>
      <c r="C43" s="18">
        <v>1978</v>
      </c>
      <c r="D43" s="18"/>
      <c r="E43" s="23" t="s">
        <v>49</v>
      </c>
      <c r="F43" s="31">
        <v>5</v>
      </c>
      <c r="G43" s="24">
        <v>3</v>
      </c>
      <c r="H43" s="20">
        <v>2560.3</v>
      </c>
      <c r="I43" s="20">
        <f>2062.3+162.6</f>
        <v>2224.9</v>
      </c>
      <c r="J43" s="20">
        <v>0</v>
      </c>
      <c r="K43" s="41">
        <v>113</v>
      </c>
      <c r="L43" s="11">
        <f t="shared" si="3"/>
        <v>467255.31</v>
      </c>
      <c r="M43" s="18"/>
      <c r="N43" s="18"/>
      <c r="O43" s="18"/>
      <c r="P43" s="25">
        <f>'Форма 2'!C43</f>
        <v>467255.31</v>
      </c>
      <c r="Q43" s="11">
        <f t="shared" si="1"/>
        <v>210.01182525057305</v>
      </c>
      <c r="R43" s="25"/>
      <c r="S43" s="11"/>
    </row>
    <row r="44" spans="1:19" ht="12.75">
      <c r="A44" s="10">
        <f t="shared" si="2"/>
        <v>35</v>
      </c>
      <c r="B44" s="21" t="s">
        <v>113</v>
      </c>
      <c r="C44" s="18">
        <v>1978</v>
      </c>
      <c r="D44" s="18"/>
      <c r="E44" s="23" t="s">
        <v>49</v>
      </c>
      <c r="F44" s="31">
        <v>5</v>
      </c>
      <c r="G44" s="24">
        <v>3</v>
      </c>
      <c r="H44" s="20">
        <v>2345</v>
      </c>
      <c r="I44" s="20">
        <v>2057.8</v>
      </c>
      <c r="J44" s="20">
        <v>0</v>
      </c>
      <c r="K44" s="41">
        <v>79</v>
      </c>
      <c r="L44" s="11">
        <f t="shared" si="3"/>
        <v>466235.75</v>
      </c>
      <c r="M44" s="18"/>
      <c r="N44" s="18"/>
      <c r="O44" s="18"/>
      <c r="P44" s="25">
        <f>'Форма 2'!C44</f>
        <v>466235.75</v>
      </c>
      <c r="Q44" s="11">
        <f t="shared" si="1"/>
        <v>226.57000194382348</v>
      </c>
      <c r="R44" s="25"/>
      <c r="S44" s="11"/>
    </row>
    <row r="45" spans="1:19" ht="12.75">
      <c r="A45" s="10">
        <f t="shared" si="2"/>
        <v>36</v>
      </c>
      <c r="B45" s="21" t="s">
        <v>114</v>
      </c>
      <c r="C45" s="18">
        <v>1993</v>
      </c>
      <c r="D45" s="18"/>
      <c r="E45" s="23" t="s">
        <v>49</v>
      </c>
      <c r="F45" s="31">
        <v>5</v>
      </c>
      <c r="G45" s="24">
        <v>2</v>
      </c>
      <c r="H45" s="20">
        <v>3467.4</v>
      </c>
      <c r="I45" s="20">
        <f>2708.1+161.8</f>
        <v>2869.9</v>
      </c>
      <c r="J45" s="20">
        <v>0</v>
      </c>
      <c r="K45" s="41">
        <v>147</v>
      </c>
      <c r="L45" s="11">
        <f>M45+N45+O45+P45</f>
        <v>650233.24</v>
      </c>
      <c r="M45" s="18"/>
      <c r="N45" s="18"/>
      <c r="O45" s="18"/>
      <c r="P45" s="25">
        <f>'Форма 2'!C45</f>
        <v>650233.24</v>
      </c>
      <c r="Q45" s="11">
        <f>L45/I45</f>
        <v>226.5699989546674</v>
      </c>
      <c r="R45" s="25"/>
      <c r="S45" s="11"/>
    </row>
    <row r="46" spans="1:19" ht="12.75">
      <c r="A46" s="10">
        <f t="shared" si="2"/>
        <v>37</v>
      </c>
      <c r="B46" s="21" t="s">
        <v>115</v>
      </c>
      <c r="C46" s="18">
        <v>1991</v>
      </c>
      <c r="D46" s="18"/>
      <c r="E46" s="23" t="s">
        <v>49</v>
      </c>
      <c r="F46" s="31">
        <v>9</v>
      </c>
      <c r="G46" s="24">
        <v>3</v>
      </c>
      <c r="H46" s="20">
        <v>6432.4</v>
      </c>
      <c r="I46" s="20">
        <v>5529.3</v>
      </c>
      <c r="J46" s="20">
        <f>I46-2447.1</f>
        <v>3082.2000000000003</v>
      </c>
      <c r="K46" s="41">
        <v>230</v>
      </c>
      <c r="L46" s="11">
        <f t="shared" si="3"/>
        <v>3216685.47</v>
      </c>
      <c r="M46" s="18"/>
      <c r="N46" s="18"/>
      <c r="O46" s="18"/>
      <c r="P46" s="25">
        <f>'Форма 2'!C46</f>
        <v>3216685.47</v>
      </c>
      <c r="Q46" s="11">
        <f t="shared" si="1"/>
        <v>581.7527480874613</v>
      </c>
      <c r="R46" s="25"/>
      <c r="S46" s="11"/>
    </row>
    <row r="47" spans="1:19" ht="12.75">
      <c r="A47" s="43" t="s">
        <v>50</v>
      </c>
      <c r="B47" s="44"/>
      <c r="C47" s="44"/>
      <c r="D47" s="44"/>
      <c r="E47" s="44"/>
      <c r="F47" s="44"/>
      <c r="G47" s="45"/>
      <c r="H47" s="20">
        <f>SUM(H10:H46)</f>
        <v>194852.69999999998</v>
      </c>
      <c r="I47" s="20">
        <f aca="true" t="shared" si="4" ref="I47:S47">SUM(I10:I46)</f>
        <v>171497.9</v>
      </c>
      <c r="J47" s="20">
        <f t="shared" si="4"/>
        <v>54524.919999999984</v>
      </c>
      <c r="K47" s="41">
        <f t="shared" si="4"/>
        <v>7634</v>
      </c>
      <c r="L47" s="42">
        <f>SUM(L10:L46)</f>
        <v>53822460.197000004</v>
      </c>
      <c r="M47" s="20">
        <f t="shared" si="4"/>
        <v>0</v>
      </c>
      <c r="N47" s="20">
        <f t="shared" si="4"/>
        <v>0</v>
      </c>
      <c r="O47" s="20">
        <f t="shared" si="4"/>
        <v>0</v>
      </c>
      <c r="P47" s="42">
        <f t="shared" si="4"/>
        <v>53822460.197000004</v>
      </c>
      <c r="Q47" s="11">
        <f t="shared" si="1"/>
        <v>313.83743006182584</v>
      </c>
      <c r="R47" s="20">
        <f t="shared" si="4"/>
        <v>0</v>
      </c>
      <c r="S47" s="20">
        <f t="shared" si="4"/>
        <v>0</v>
      </c>
    </row>
  </sheetData>
  <sheetProtection/>
  <mergeCells count="22">
    <mergeCell ref="J6:J7"/>
    <mergeCell ref="Q5:Q7"/>
    <mergeCell ref="L6:L7"/>
    <mergeCell ref="M6:P6"/>
    <mergeCell ref="K5:K7"/>
    <mergeCell ref="L5:P5"/>
    <mergeCell ref="A47:G47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</mergeCells>
  <printOptions/>
  <pageMargins left="0" right="0" top="0" bottom="0" header="0" footer="0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view="pageBreakPreview" zoomScale="75" zoomScaleSheetLayoutView="75" zoomScalePageLayoutView="0" workbookViewId="0" topLeftCell="A4">
      <pane xSplit="3" ySplit="5" topLeftCell="E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14" sqref="A14:A46"/>
    </sheetView>
  </sheetViews>
  <sheetFormatPr defaultColWidth="8.00390625" defaultRowHeight="15"/>
  <cols>
    <col min="1" max="1" width="9.57421875" style="8" customWidth="1"/>
    <col min="2" max="2" width="41.57421875" style="8" customWidth="1"/>
    <col min="3" max="3" width="14.28125" style="8" customWidth="1"/>
    <col min="4" max="4" width="15.7109375" style="8" customWidth="1"/>
    <col min="5" max="5" width="6.57421875" style="8" customWidth="1"/>
    <col min="6" max="6" width="21.8515625" style="8" customWidth="1"/>
    <col min="7" max="7" width="8.140625" style="8" bestFit="1" customWidth="1"/>
    <col min="8" max="8" width="13.8515625" style="8" customWidth="1"/>
    <col min="9" max="9" width="9.57421875" style="8" customWidth="1"/>
    <col min="10" max="10" width="8.421875" style="8" customWidth="1"/>
    <col min="11" max="11" width="10.7109375" style="8" bestFit="1" customWidth="1"/>
    <col min="12" max="12" width="14.421875" style="8" customWidth="1"/>
    <col min="13" max="13" width="6.57421875" style="8" bestFit="1" customWidth="1"/>
    <col min="14" max="14" width="11.57421875" style="8" bestFit="1" customWidth="1"/>
    <col min="15" max="15" width="6.140625" style="8" bestFit="1" customWidth="1"/>
    <col min="16" max="16" width="5.8515625" style="8" customWidth="1"/>
    <col min="17" max="19" width="14.28125" style="8" customWidth="1"/>
    <col min="20" max="16384" width="8.00390625" style="8" customWidth="1"/>
  </cols>
  <sheetData>
    <row r="3" spans="1:19" ht="49.5" customHeight="1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.75" customHeight="1">
      <c r="A4" s="65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28.5" customHeight="1">
      <c r="A5" s="48" t="s">
        <v>2</v>
      </c>
      <c r="B5" s="48" t="s">
        <v>3</v>
      </c>
      <c r="C5" s="48" t="s">
        <v>53</v>
      </c>
      <c r="D5" s="66" t="s">
        <v>54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6" t="s">
        <v>55</v>
      </c>
      <c r="R5" s="67"/>
      <c r="S5" s="68"/>
    </row>
    <row r="6" spans="1:19" ht="185.25" customHeight="1">
      <c r="A6" s="49"/>
      <c r="B6" s="49"/>
      <c r="C6" s="50"/>
      <c r="D6" s="9" t="s">
        <v>56</v>
      </c>
      <c r="E6" s="60" t="s">
        <v>57</v>
      </c>
      <c r="F6" s="61"/>
      <c r="G6" s="60" t="s">
        <v>58</v>
      </c>
      <c r="H6" s="61"/>
      <c r="I6" s="60" t="s">
        <v>59</v>
      </c>
      <c r="J6" s="61"/>
      <c r="K6" s="60" t="s">
        <v>60</v>
      </c>
      <c r="L6" s="61"/>
      <c r="M6" s="60" t="s">
        <v>61</v>
      </c>
      <c r="N6" s="61"/>
      <c r="O6" s="60" t="s">
        <v>62</v>
      </c>
      <c r="P6" s="61"/>
      <c r="Q6" s="9" t="s">
        <v>63</v>
      </c>
      <c r="R6" s="9" t="s">
        <v>64</v>
      </c>
      <c r="S6" s="9" t="s">
        <v>65</v>
      </c>
    </row>
    <row r="7" spans="1:19" ht="16.5" customHeight="1">
      <c r="A7" s="50"/>
      <c r="B7" s="50"/>
      <c r="C7" s="10" t="s">
        <v>26</v>
      </c>
      <c r="D7" s="10" t="s">
        <v>26</v>
      </c>
      <c r="E7" s="10" t="s">
        <v>66</v>
      </c>
      <c r="F7" s="10" t="s">
        <v>26</v>
      </c>
      <c r="G7" s="10" t="s">
        <v>67</v>
      </c>
      <c r="H7" s="10" t="s">
        <v>26</v>
      </c>
      <c r="I7" s="10" t="s">
        <v>67</v>
      </c>
      <c r="J7" s="10" t="s">
        <v>26</v>
      </c>
      <c r="K7" s="10" t="s">
        <v>67</v>
      </c>
      <c r="L7" s="10" t="s">
        <v>26</v>
      </c>
      <c r="M7" s="10" t="s">
        <v>68</v>
      </c>
      <c r="N7" s="10" t="s">
        <v>26</v>
      </c>
      <c r="O7" s="10" t="s">
        <v>69</v>
      </c>
      <c r="P7" s="10" t="s">
        <v>26</v>
      </c>
      <c r="Q7" s="10" t="s">
        <v>26</v>
      </c>
      <c r="R7" s="10" t="s">
        <v>26</v>
      </c>
      <c r="S7" s="10" t="s">
        <v>26</v>
      </c>
    </row>
    <row r="8" spans="1:19" ht="12.75">
      <c r="A8" s="10" t="s">
        <v>28</v>
      </c>
      <c r="B8" s="10" t="s">
        <v>29</v>
      </c>
      <c r="C8" s="10" t="s">
        <v>30</v>
      </c>
      <c r="D8" s="10" t="s">
        <v>31</v>
      </c>
      <c r="E8" s="10" t="s">
        <v>32</v>
      </c>
      <c r="F8" s="10" t="s">
        <v>33</v>
      </c>
      <c r="G8" s="10" t="s">
        <v>34</v>
      </c>
      <c r="H8" s="10" t="s">
        <v>35</v>
      </c>
      <c r="I8" s="10" t="s">
        <v>36</v>
      </c>
      <c r="J8" s="10" t="s">
        <v>37</v>
      </c>
      <c r="K8" s="10" t="s">
        <v>38</v>
      </c>
      <c r="L8" s="10" t="s">
        <v>39</v>
      </c>
      <c r="M8" s="10"/>
      <c r="N8" s="10"/>
      <c r="O8" s="10" t="s">
        <v>40</v>
      </c>
      <c r="P8" s="10" t="s">
        <v>41</v>
      </c>
      <c r="Q8" s="10" t="s">
        <v>42</v>
      </c>
      <c r="R8" s="10" t="s">
        <v>43</v>
      </c>
      <c r="S8" s="10" t="s">
        <v>44</v>
      </c>
    </row>
    <row r="9" spans="1:19" ht="12.75">
      <c r="A9" s="62" t="s">
        <v>70</v>
      </c>
      <c r="B9" s="63"/>
      <c r="C9" s="11">
        <f>D9+F9+H9+J9+L9+P9+N9</f>
        <v>53822460.197000004</v>
      </c>
      <c r="D9" s="11">
        <f aca="true" t="shared" si="0" ref="D9:S9">SUM(D10:D46)</f>
        <v>15308818.65</v>
      </c>
      <c r="E9" s="11">
        <f t="shared" si="0"/>
        <v>1</v>
      </c>
      <c r="F9" s="11">
        <f t="shared" si="0"/>
        <v>2544152.91</v>
      </c>
      <c r="G9" s="11">
        <f t="shared" si="0"/>
        <v>0</v>
      </c>
      <c r="H9" s="11">
        <f t="shared" si="0"/>
        <v>22242392.59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8227579.29</v>
      </c>
      <c r="M9" s="11">
        <f t="shared" si="0"/>
        <v>0</v>
      </c>
      <c r="N9" s="11">
        <f t="shared" si="0"/>
        <v>5499516.757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</row>
    <row r="10" spans="1:19" ht="31.5" customHeight="1">
      <c r="A10" s="2">
        <v>1</v>
      </c>
      <c r="B10" s="3" t="s">
        <v>82</v>
      </c>
      <c r="C10" s="11">
        <f>D10+F10+H10+J10+L10+P10+N10</f>
        <v>3341112.3400000003</v>
      </c>
      <c r="D10" s="11"/>
      <c r="E10" s="15">
        <v>1</v>
      </c>
      <c r="F10" s="11">
        <v>2544152.91</v>
      </c>
      <c r="G10" s="11"/>
      <c r="H10" s="11"/>
      <c r="I10" s="11"/>
      <c r="J10" s="11"/>
      <c r="K10" s="11"/>
      <c r="L10" s="11">
        <v>796959.43</v>
      </c>
      <c r="M10" s="11"/>
      <c r="N10" s="11"/>
      <c r="O10" s="11"/>
      <c r="P10" s="11"/>
      <c r="Q10" s="11"/>
      <c r="R10" s="11"/>
      <c r="S10" s="11"/>
    </row>
    <row r="11" spans="1:19" ht="31.5" customHeight="1">
      <c r="A11" s="2">
        <f>A10+1</f>
        <v>2</v>
      </c>
      <c r="B11" s="3" t="s">
        <v>81</v>
      </c>
      <c r="C11" s="11">
        <f>D11+F11+H11+J11+L11+P11+N11</f>
        <v>1984556.42</v>
      </c>
      <c r="D11" s="11"/>
      <c r="E11" s="15"/>
      <c r="F11" s="11"/>
      <c r="G11" s="11"/>
      <c r="H11" s="11">
        <v>1984556.42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1.5" customHeight="1">
      <c r="A12" s="2">
        <f aca="true" t="shared" si="1" ref="A12:A46">A11+1</f>
        <v>3</v>
      </c>
      <c r="B12" s="3" t="s">
        <v>83</v>
      </c>
      <c r="C12" s="11">
        <f>D12+F12+H12+J12+L12+P12+N12</f>
        <v>1465679.95</v>
      </c>
      <c r="D12" s="11"/>
      <c r="E12" s="15"/>
      <c r="F12" s="11"/>
      <c r="G12" s="11"/>
      <c r="H12" s="11"/>
      <c r="I12" s="11"/>
      <c r="J12" s="11"/>
      <c r="K12" s="11"/>
      <c r="L12" s="11">
        <v>1465679.95</v>
      </c>
      <c r="M12" s="11"/>
      <c r="N12" s="11"/>
      <c r="O12" s="11"/>
      <c r="P12" s="11"/>
      <c r="Q12" s="11"/>
      <c r="R12" s="11"/>
      <c r="S12" s="11"/>
    </row>
    <row r="13" spans="1:19" ht="31.5" customHeight="1">
      <c r="A13" s="2">
        <f t="shared" si="1"/>
        <v>4</v>
      </c>
      <c r="B13" s="3" t="s">
        <v>84</v>
      </c>
      <c r="C13" s="11">
        <f>D13+F13+H13+J13+L13+P13+N13</f>
        <v>1465679.95</v>
      </c>
      <c r="D13" s="11"/>
      <c r="E13" s="15"/>
      <c r="F13" s="11"/>
      <c r="G13" s="11"/>
      <c r="H13" s="11"/>
      <c r="I13" s="11"/>
      <c r="J13" s="11"/>
      <c r="K13" s="11"/>
      <c r="L13" s="11">
        <v>1465679.95</v>
      </c>
      <c r="M13" s="11"/>
      <c r="N13" s="11"/>
      <c r="O13" s="11"/>
      <c r="P13" s="11"/>
      <c r="Q13" s="11"/>
      <c r="R13" s="11"/>
      <c r="S13" s="11"/>
    </row>
    <row r="14" spans="1:19" ht="31.5" customHeight="1">
      <c r="A14" s="2">
        <f t="shared" si="1"/>
        <v>5</v>
      </c>
      <c r="B14" s="3" t="s">
        <v>85</v>
      </c>
      <c r="C14" s="11">
        <f>D14+F14+H14+J14+L14+P14+N14</f>
        <v>1099259.96</v>
      </c>
      <c r="D14" s="11"/>
      <c r="E14" s="15"/>
      <c r="F14" s="11"/>
      <c r="G14" s="11"/>
      <c r="H14" s="11"/>
      <c r="I14" s="11"/>
      <c r="J14" s="11"/>
      <c r="K14" s="11"/>
      <c r="L14" s="11">
        <v>1099259.96</v>
      </c>
      <c r="M14" s="11"/>
      <c r="N14" s="11"/>
      <c r="O14" s="11"/>
      <c r="P14" s="11"/>
      <c r="Q14" s="11"/>
      <c r="R14" s="11"/>
      <c r="S14" s="11"/>
    </row>
    <row r="15" spans="1:19" ht="31.5" customHeight="1">
      <c r="A15" s="2">
        <f t="shared" si="1"/>
        <v>6</v>
      </c>
      <c r="B15" s="3" t="s">
        <v>48</v>
      </c>
      <c r="C15" s="11">
        <f>D15+F15+H15+J15+L15+P15+N15</f>
        <v>5681700.13</v>
      </c>
      <c r="D15" s="11">
        <f>1134206.1+1400000+3147494.03</f>
        <v>5681700.13</v>
      </c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31.5" customHeight="1">
      <c r="A16" s="2">
        <f t="shared" si="1"/>
        <v>7</v>
      </c>
      <c r="B16" s="3" t="s">
        <v>86</v>
      </c>
      <c r="C16" s="11">
        <f>D16+F16+H16+J16+L16+P16+N16</f>
        <v>1900878.5899999999</v>
      </c>
      <c r="D16" s="11">
        <f>850878.59+1050000</f>
        <v>1900878.5899999999</v>
      </c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.75" customHeight="1">
      <c r="A17" s="2">
        <f t="shared" si="1"/>
        <v>8</v>
      </c>
      <c r="B17" s="3" t="s">
        <v>87</v>
      </c>
      <c r="C17" s="11">
        <f aca="true" t="shared" si="2" ref="C17:C46">D17+F17+H17+J17+L17+P17+N17</f>
        <v>1126239.93</v>
      </c>
      <c r="D17" s="11">
        <v>1126239.93</v>
      </c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customHeight="1">
      <c r="A18" s="2">
        <f t="shared" si="1"/>
        <v>9</v>
      </c>
      <c r="B18" s="3" t="s">
        <v>88</v>
      </c>
      <c r="C18" s="11">
        <f t="shared" si="2"/>
        <v>1089195.767</v>
      </c>
      <c r="D18" s="11"/>
      <c r="E18" s="15"/>
      <c r="F18" s="11"/>
      <c r="G18" s="11"/>
      <c r="H18" s="11"/>
      <c r="I18" s="11"/>
      <c r="J18" s="11"/>
      <c r="K18" s="11"/>
      <c r="M18" s="11"/>
      <c r="N18" s="11">
        <f>3451.3*315.59</f>
        <v>1089195.767</v>
      </c>
      <c r="O18" s="11"/>
      <c r="P18" s="11"/>
      <c r="Q18" s="11"/>
      <c r="R18" s="11"/>
      <c r="S18" s="11"/>
    </row>
    <row r="19" spans="1:19" ht="15.75" customHeight="1">
      <c r="A19" s="2">
        <f t="shared" si="1"/>
        <v>10</v>
      </c>
      <c r="B19" s="3" t="s">
        <v>89</v>
      </c>
      <c r="C19" s="11">
        <f t="shared" si="2"/>
        <v>3400000</v>
      </c>
      <c r="D19" s="11"/>
      <c r="E19" s="15"/>
      <c r="F19" s="11"/>
      <c r="G19" s="11"/>
      <c r="H19" s="11"/>
      <c r="I19" s="11"/>
      <c r="J19" s="11"/>
      <c r="K19" s="11"/>
      <c r="L19" s="11">
        <v>3400000</v>
      </c>
      <c r="M19" s="11"/>
      <c r="N19" s="11"/>
      <c r="O19" s="11"/>
      <c r="P19" s="11"/>
      <c r="Q19" s="11"/>
      <c r="R19" s="11"/>
      <c r="S19" s="11"/>
    </row>
    <row r="20" spans="1:19" ht="15.75" customHeight="1">
      <c r="A20" s="2">
        <f t="shared" si="1"/>
        <v>11</v>
      </c>
      <c r="B20" s="3" t="s">
        <v>90</v>
      </c>
      <c r="C20" s="11">
        <f t="shared" si="2"/>
        <v>1000000</v>
      </c>
      <c r="D20" s="11"/>
      <c r="E20" s="15"/>
      <c r="F20" s="11"/>
      <c r="G20" s="11"/>
      <c r="H20" s="11">
        <v>1000000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31.5" customHeight="1">
      <c r="A21" s="2">
        <f t="shared" si="1"/>
        <v>12</v>
      </c>
      <c r="B21" s="3" t="s">
        <v>91</v>
      </c>
      <c r="C21" s="11">
        <f t="shared" si="2"/>
        <v>1500000</v>
      </c>
      <c r="D21" s="11"/>
      <c r="E21" s="15"/>
      <c r="F21" s="11"/>
      <c r="G21" s="11"/>
      <c r="H21" s="11">
        <v>1500000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5.75" customHeight="1">
      <c r="A22" s="2">
        <f t="shared" si="1"/>
        <v>13</v>
      </c>
      <c r="B22" s="3" t="s">
        <v>92</v>
      </c>
      <c r="C22" s="11">
        <f t="shared" si="2"/>
        <v>2633958.36</v>
      </c>
      <c r="D22" s="11"/>
      <c r="E22" s="15"/>
      <c r="F22" s="11"/>
      <c r="G22" s="11"/>
      <c r="H22" s="11">
        <v>2633958.36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31.5" customHeight="1">
      <c r="A23" s="2">
        <f t="shared" si="1"/>
        <v>14</v>
      </c>
      <c r="B23" s="3" t="s">
        <v>93</v>
      </c>
      <c r="C23" s="11">
        <f t="shared" si="2"/>
        <v>1300000</v>
      </c>
      <c r="D23" s="11"/>
      <c r="E23" s="15"/>
      <c r="F23" s="11"/>
      <c r="G23" s="11"/>
      <c r="H23" s="11">
        <v>1300000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.75" customHeight="1">
      <c r="A24" s="2">
        <f t="shared" si="1"/>
        <v>15</v>
      </c>
      <c r="B24" s="3" t="s">
        <v>94</v>
      </c>
      <c r="C24" s="11">
        <f t="shared" si="2"/>
        <v>2000000</v>
      </c>
      <c r="D24" s="11"/>
      <c r="E24" s="15"/>
      <c r="F24" s="11"/>
      <c r="G24" s="11"/>
      <c r="H24" s="11">
        <v>2000000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53.25" customHeight="1">
      <c r="A25" s="2">
        <f t="shared" si="1"/>
        <v>16</v>
      </c>
      <c r="B25" s="3" t="s">
        <v>95</v>
      </c>
      <c r="C25" s="11">
        <f t="shared" si="2"/>
        <v>600000</v>
      </c>
      <c r="D25" s="11">
        <v>600000</v>
      </c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31.5" customHeight="1">
      <c r="A26" s="2">
        <f t="shared" si="1"/>
        <v>17</v>
      </c>
      <c r="B26" s="3" t="s">
        <v>96</v>
      </c>
      <c r="C26" s="11">
        <f t="shared" si="2"/>
        <v>700000</v>
      </c>
      <c r="D26" s="11">
        <v>700000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31.5" customHeight="1">
      <c r="A27" s="2">
        <f t="shared" si="1"/>
        <v>18</v>
      </c>
      <c r="B27" s="3" t="s">
        <v>97</v>
      </c>
      <c r="C27" s="11">
        <f t="shared" si="2"/>
        <v>900000</v>
      </c>
      <c r="D27" s="11">
        <v>900000</v>
      </c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31.5" customHeight="1">
      <c r="A28" s="2">
        <f t="shared" si="1"/>
        <v>19</v>
      </c>
      <c r="B28" s="3" t="s">
        <v>98</v>
      </c>
      <c r="C28" s="11">
        <f t="shared" si="2"/>
        <v>600000</v>
      </c>
      <c r="D28" s="11">
        <v>600000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31.5" customHeight="1">
      <c r="A29" s="2">
        <f t="shared" si="1"/>
        <v>20</v>
      </c>
      <c r="B29" s="3" t="s">
        <v>99</v>
      </c>
      <c r="C29" s="11">
        <f t="shared" si="2"/>
        <v>700000</v>
      </c>
      <c r="D29" s="11">
        <v>700000</v>
      </c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31.5" customHeight="1">
      <c r="A30" s="2">
        <f t="shared" si="1"/>
        <v>21</v>
      </c>
      <c r="B30" s="3" t="s">
        <v>100</v>
      </c>
      <c r="C30" s="11">
        <f t="shared" si="2"/>
        <v>600000</v>
      </c>
      <c r="D30" s="11">
        <v>600000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31.5" customHeight="1">
      <c r="A31" s="2">
        <f t="shared" si="1"/>
        <v>22</v>
      </c>
      <c r="B31" s="3" t="s">
        <v>101</v>
      </c>
      <c r="C31" s="11">
        <f t="shared" si="2"/>
        <v>1000000</v>
      </c>
      <c r="D31" s="11">
        <v>1000000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31.5" customHeight="1">
      <c r="A32" s="2">
        <f t="shared" si="1"/>
        <v>23</v>
      </c>
      <c r="B32" s="16" t="s">
        <v>102</v>
      </c>
      <c r="C32" s="11">
        <f t="shared" si="2"/>
        <v>500000</v>
      </c>
      <c r="D32" s="11">
        <v>500000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31.5" customHeight="1">
      <c r="A33" s="2">
        <f t="shared" si="1"/>
        <v>24</v>
      </c>
      <c r="B33" s="3" t="s">
        <v>47</v>
      </c>
      <c r="C33" s="11">
        <f t="shared" si="2"/>
        <v>1000000</v>
      </c>
      <c r="D33" s="11">
        <v>1000000</v>
      </c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31.5" customHeight="1">
      <c r="A34" s="2">
        <f t="shared" si="1"/>
        <v>25</v>
      </c>
      <c r="B34" s="3" t="s">
        <v>103</v>
      </c>
      <c r="C34" s="11">
        <f t="shared" si="2"/>
        <v>1938949.21</v>
      </c>
      <c r="D34" s="11"/>
      <c r="E34" s="15"/>
      <c r="F34" s="11"/>
      <c r="G34" s="11"/>
      <c r="H34" s="11">
        <v>1938949.21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31.5" customHeight="1">
      <c r="A35" s="2">
        <f t="shared" si="1"/>
        <v>26</v>
      </c>
      <c r="B35" s="3" t="s">
        <v>104</v>
      </c>
      <c r="C35" s="11">
        <f t="shared" si="2"/>
        <v>2066918.56</v>
      </c>
      <c r="D35" s="11"/>
      <c r="E35" s="15"/>
      <c r="F35" s="11"/>
      <c r="G35" s="11"/>
      <c r="H35" s="11">
        <v>2066918.56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31.5" customHeight="1">
      <c r="A36" s="2">
        <f t="shared" si="1"/>
        <v>27</v>
      </c>
      <c r="B36" s="3" t="s">
        <v>105</v>
      </c>
      <c r="C36" s="11">
        <f t="shared" si="2"/>
        <v>1909789.29</v>
      </c>
      <c r="D36" s="11"/>
      <c r="E36" s="15"/>
      <c r="F36" s="11"/>
      <c r="G36" s="11"/>
      <c r="H36" s="11">
        <v>1909789.29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31.5" customHeight="1">
      <c r="A37" s="2">
        <f t="shared" si="1"/>
        <v>28</v>
      </c>
      <c r="B37" s="3" t="s">
        <v>106</v>
      </c>
      <c r="C37" s="11">
        <f t="shared" si="2"/>
        <v>795583.02</v>
      </c>
      <c r="D37" s="11"/>
      <c r="E37" s="15"/>
      <c r="F37" s="11"/>
      <c r="G37" s="11"/>
      <c r="H37" s="11">
        <v>795583.02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31.5" customHeight="1">
      <c r="A38" s="2">
        <f t="shared" si="1"/>
        <v>29</v>
      </c>
      <c r="B38" s="3" t="s">
        <v>107</v>
      </c>
      <c r="C38" s="11">
        <f t="shared" si="2"/>
        <v>779718</v>
      </c>
      <c r="D38" s="11"/>
      <c r="E38" s="15"/>
      <c r="F38" s="11"/>
      <c r="G38" s="11"/>
      <c r="H38" s="11"/>
      <c r="I38" s="11"/>
      <c r="J38" s="11"/>
      <c r="K38" s="11"/>
      <c r="L38" s="11"/>
      <c r="M38" s="11"/>
      <c r="N38" s="11">
        <v>779718</v>
      </c>
      <c r="O38" s="11"/>
      <c r="P38" s="11"/>
      <c r="Q38" s="11"/>
      <c r="R38" s="11"/>
      <c r="S38" s="11"/>
    </row>
    <row r="39" spans="1:19" ht="31.5" customHeight="1">
      <c r="A39" s="2">
        <f t="shared" si="1"/>
        <v>30</v>
      </c>
      <c r="B39" s="3" t="s">
        <v>108</v>
      </c>
      <c r="C39" s="11">
        <f t="shared" si="2"/>
        <v>1895952.26</v>
      </c>
      <c r="D39" s="11"/>
      <c r="E39" s="15"/>
      <c r="F39" s="11"/>
      <c r="G39" s="11"/>
      <c r="H39" s="11">
        <v>1895952.26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31.5" customHeight="1">
      <c r="A40" s="2">
        <f t="shared" si="1"/>
        <v>31</v>
      </c>
      <c r="B40" s="3" t="s">
        <v>109</v>
      </c>
      <c r="C40" s="11">
        <f t="shared" si="2"/>
        <v>472670.33</v>
      </c>
      <c r="D40" s="11"/>
      <c r="E40" s="15"/>
      <c r="F40" s="11"/>
      <c r="G40" s="11"/>
      <c r="H40" s="11"/>
      <c r="I40" s="11"/>
      <c r="J40" s="11"/>
      <c r="K40" s="11"/>
      <c r="L40" s="11"/>
      <c r="M40" s="11"/>
      <c r="N40" s="11">
        <v>472670.33</v>
      </c>
      <c r="O40" s="11"/>
      <c r="P40" s="11"/>
      <c r="Q40" s="11"/>
      <c r="R40" s="11"/>
      <c r="S40" s="11"/>
    </row>
    <row r="41" spans="1:19" ht="31.5" customHeight="1">
      <c r="A41" s="2">
        <f t="shared" si="1"/>
        <v>32</v>
      </c>
      <c r="B41" s="3" t="s">
        <v>110</v>
      </c>
      <c r="C41" s="11">
        <f t="shared" si="2"/>
        <v>789777.71</v>
      </c>
      <c r="D41" s="11"/>
      <c r="E41" s="15"/>
      <c r="F41" s="11"/>
      <c r="G41" s="11"/>
      <c r="H41" s="11"/>
      <c r="I41" s="11"/>
      <c r="J41" s="11"/>
      <c r="K41" s="11"/>
      <c r="L41" s="11"/>
      <c r="M41" s="11"/>
      <c r="N41" s="11">
        <v>789777.71</v>
      </c>
      <c r="O41" s="11"/>
      <c r="P41" s="11"/>
      <c r="Q41" s="11"/>
      <c r="R41" s="11"/>
      <c r="S41" s="11"/>
    </row>
    <row r="42" spans="1:19" ht="31.5" customHeight="1">
      <c r="A42" s="2">
        <f t="shared" si="1"/>
        <v>33</v>
      </c>
      <c r="B42" s="3" t="s">
        <v>111</v>
      </c>
      <c r="C42" s="11">
        <f t="shared" si="2"/>
        <v>784430.65</v>
      </c>
      <c r="D42" s="11"/>
      <c r="E42" s="15"/>
      <c r="F42" s="11"/>
      <c r="G42" s="11"/>
      <c r="H42" s="11"/>
      <c r="I42" s="11"/>
      <c r="J42" s="11"/>
      <c r="K42" s="11"/>
      <c r="L42" s="11"/>
      <c r="M42" s="11"/>
      <c r="N42" s="11">
        <v>784430.65</v>
      </c>
      <c r="O42" s="11"/>
      <c r="P42" s="11"/>
      <c r="Q42" s="11"/>
      <c r="R42" s="11"/>
      <c r="S42" s="11"/>
    </row>
    <row r="43" spans="1:19" ht="31.5" customHeight="1">
      <c r="A43" s="2">
        <f t="shared" si="1"/>
        <v>34</v>
      </c>
      <c r="B43" s="3" t="s">
        <v>112</v>
      </c>
      <c r="C43" s="11">
        <f t="shared" si="2"/>
        <v>467255.31</v>
      </c>
      <c r="D43" s="11"/>
      <c r="E43" s="15"/>
      <c r="F43" s="11"/>
      <c r="G43" s="11"/>
      <c r="H43" s="11"/>
      <c r="I43" s="11"/>
      <c r="J43" s="11"/>
      <c r="K43" s="11"/>
      <c r="L43" s="11"/>
      <c r="M43" s="11"/>
      <c r="N43" s="11">
        <v>467255.31</v>
      </c>
      <c r="O43" s="11"/>
      <c r="P43" s="11"/>
      <c r="Q43" s="11"/>
      <c r="R43" s="11"/>
      <c r="S43" s="11"/>
    </row>
    <row r="44" spans="1:19" ht="31.5" customHeight="1">
      <c r="A44" s="2">
        <f t="shared" si="1"/>
        <v>35</v>
      </c>
      <c r="B44" s="3" t="s">
        <v>113</v>
      </c>
      <c r="C44" s="11">
        <f t="shared" si="2"/>
        <v>466235.75</v>
      </c>
      <c r="D44" s="11"/>
      <c r="E44" s="15"/>
      <c r="F44" s="11"/>
      <c r="G44" s="11"/>
      <c r="H44" s="11"/>
      <c r="I44" s="11"/>
      <c r="J44" s="11"/>
      <c r="K44" s="11"/>
      <c r="L44" s="11"/>
      <c r="M44" s="11"/>
      <c r="N44" s="11">
        <v>466235.75</v>
      </c>
      <c r="O44" s="11"/>
      <c r="P44" s="11"/>
      <c r="Q44" s="11"/>
      <c r="R44" s="11"/>
      <c r="S44" s="11"/>
    </row>
    <row r="45" spans="1:19" ht="31.5" customHeight="1">
      <c r="A45" s="2">
        <f t="shared" si="1"/>
        <v>36</v>
      </c>
      <c r="B45" s="3" t="s">
        <v>114</v>
      </c>
      <c r="C45" s="11">
        <f>D45+F45+H45+J45+L45+P45+N45</f>
        <v>650233.24</v>
      </c>
      <c r="D45" s="11"/>
      <c r="E45" s="15"/>
      <c r="F45" s="11"/>
      <c r="G45" s="11"/>
      <c r="H45" s="11"/>
      <c r="I45" s="11"/>
      <c r="J45" s="11"/>
      <c r="K45" s="11"/>
      <c r="L45" s="11"/>
      <c r="M45" s="11"/>
      <c r="N45" s="11">
        <v>650233.24</v>
      </c>
      <c r="O45" s="11"/>
      <c r="P45" s="11"/>
      <c r="Q45" s="11"/>
      <c r="R45" s="11"/>
      <c r="S45" s="11"/>
    </row>
    <row r="46" spans="1:19" ht="31.5" customHeight="1">
      <c r="A46" s="2">
        <f t="shared" si="1"/>
        <v>37</v>
      </c>
      <c r="B46" s="3" t="s">
        <v>115</v>
      </c>
      <c r="C46" s="11">
        <f t="shared" si="2"/>
        <v>3216685.47</v>
      </c>
      <c r="D46" s="11"/>
      <c r="E46" s="15"/>
      <c r="F46" s="11"/>
      <c r="G46" s="11"/>
      <c r="H46" s="11">
        <v>3216685.47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2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8" customWidth="1"/>
    <col min="2" max="2" width="38.140625" style="8" customWidth="1"/>
    <col min="3" max="3" width="19.00390625" style="8" customWidth="1"/>
    <col min="4" max="4" width="23.00390625" style="8" customWidth="1"/>
    <col min="5" max="9" width="9.57421875" style="8" customWidth="1"/>
    <col min="10" max="12" width="14.28125" style="8" customWidth="1"/>
    <col min="13" max="14" width="17.00390625" style="8" bestFit="1" customWidth="1"/>
    <col min="15" max="16384" width="8.00390625" style="8" customWidth="1"/>
  </cols>
  <sheetData>
    <row r="3" spans="1:14" ht="78.75" customHeight="1">
      <c r="A3" s="46" t="s">
        <v>119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65" t="s">
        <v>71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 customHeight="1">
      <c r="A5" s="71" t="s">
        <v>2</v>
      </c>
      <c r="B5" s="71" t="s">
        <v>72</v>
      </c>
      <c r="C5" s="71" t="s">
        <v>8</v>
      </c>
      <c r="D5" s="71" t="s">
        <v>10</v>
      </c>
      <c r="E5" s="74" t="s">
        <v>73</v>
      </c>
      <c r="F5" s="75"/>
      <c r="G5" s="75"/>
      <c r="H5" s="75"/>
      <c r="I5" s="76"/>
      <c r="J5" s="74" t="s">
        <v>11</v>
      </c>
      <c r="K5" s="75"/>
      <c r="L5" s="75"/>
      <c r="M5" s="75"/>
      <c r="N5" s="76"/>
    </row>
    <row r="6" spans="1:14" ht="47.25" customHeight="1">
      <c r="A6" s="72"/>
      <c r="B6" s="72"/>
      <c r="C6" s="73"/>
      <c r="D6" s="73"/>
      <c r="E6" s="2" t="s">
        <v>74</v>
      </c>
      <c r="F6" s="2" t="s">
        <v>75</v>
      </c>
      <c r="G6" s="2" t="s">
        <v>76</v>
      </c>
      <c r="H6" s="2" t="s">
        <v>77</v>
      </c>
      <c r="I6" s="2" t="s">
        <v>17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17</v>
      </c>
    </row>
    <row r="7" spans="1:14" ht="15.75" customHeight="1">
      <c r="A7" s="73"/>
      <c r="B7" s="73"/>
      <c r="C7" s="2" t="s">
        <v>67</v>
      </c>
      <c r="D7" s="2" t="s">
        <v>25</v>
      </c>
      <c r="E7" s="2" t="s">
        <v>66</v>
      </c>
      <c r="F7" s="2" t="s">
        <v>66</v>
      </c>
      <c r="G7" s="2" t="s">
        <v>66</v>
      </c>
      <c r="H7" s="2" t="s">
        <v>66</v>
      </c>
      <c r="I7" s="2" t="s">
        <v>66</v>
      </c>
      <c r="J7" s="2" t="s">
        <v>26</v>
      </c>
      <c r="K7" s="2" t="s">
        <v>26</v>
      </c>
      <c r="L7" s="2" t="s">
        <v>26</v>
      </c>
      <c r="M7" s="2" t="s">
        <v>26</v>
      </c>
      <c r="N7" s="2" t="s">
        <v>26</v>
      </c>
    </row>
    <row r="8" spans="1:14" ht="15.75" customHeight="1">
      <c r="A8" s="69" t="s">
        <v>78</v>
      </c>
      <c r="B8" s="70"/>
      <c r="C8" s="4">
        <f>'Форма 1'!H47</f>
        <v>194852.69999999998</v>
      </c>
      <c r="D8" s="12">
        <f>'Форма 1'!K47</f>
        <v>7634</v>
      </c>
      <c r="E8" s="2">
        <v>8</v>
      </c>
      <c r="F8" s="2">
        <v>11</v>
      </c>
      <c r="G8" s="2">
        <v>17</v>
      </c>
      <c r="H8" s="2">
        <v>1</v>
      </c>
      <c r="I8" s="2">
        <f>SUM(E8:H8)</f>
        <v>37</v>
      </c>
      <c r="J8" s="4">
        <f>'Форма 2'!D25+'Форма 2'!D26+'Форма 2'!D27+'Форма 2'!D28+'Форма 2'!D29+'Форма 2'!D30+'Форма 2'!D32+'Форма 2'!C46</f>
        <v>7816685.470000001</v>
      </c>
      <c r="K8" s="4">
        <f>'Форма 2'!D31+'Форма 2'!D33+'Форма 2'!D15+'Форма 2'!D16+'Форма 2'!D17+'Форма 2'!N45+'Форма 2'!N44+'Форма 2'!N43+'Форма 2'!N42+'Форма 2'!N41+'Форма 2'!N40</f>
        <v>14339421.639999999</v>
      </c>
      <c r="L8" s="4">
        <f>'Форма 2'!H9-'Форма 2'!H46+'Форма 2'!N38+'Форма 2'!N18+'Форма 2'!L10+'Форма 2'!L12+'Форма 2'!L13+'Форма 2'!L14+'Форма 2'!L19</f>
        <v>29122200.177</v>
      </c>
      <c r="M8" s="5">
        <f>'Форма 2'!F9</f>
        <v>2544152.91</v>
      </c>
      <c r="N8" s="5">
        <f>SUM(J8:M8)</f>
        <v>53822460.197</v>
      </c>
    </row>
    <row r="9" spans="1:14" ht="15.75" customHeight="1">
      <c r="A9" s="2">
        <v>1</v>
      </c>
      <c r="B9" s="6" t="s">
        <v>79</v>
      </c>
      <c r="C9" s="4">
        <f>C8</f>
        <v>194852.69999999998</v>
      </c>
      <c r="D9" s="12">
        <f aca="true" t="shared" si="0" ref="D9:N9">D8</f>
        <v>7634</v>
      </c>
      <c r="E9" s="12">
        <f t="shared" si="0"/>
        <v>8</v>
      </c>
      <c r="F9" s="12">
        <f t="shared" si="0"/>
        <v>11</v>
      </c>
      <c r="G9" s="12">
        <f t="shared" si="0"/>
        <v>17</v>
      </c>
      <c r="H9" s="12">
        <f t="shared" si="0"/>
        <v>1</v>
      </c>
      <c r="I9" s="12">
        <f t="shared" si="0"/>
        <v>37</v>
      </c>
      <c r="J9" s="4">
        <f t="shared" si="0"/>
        <v>7816685.470000001</v>
      </c>
      <c r="K9" s="4">
        <f t="shared" si="0"/>
        <v>14339421.639999999</v>
      </c>
      <c r="L9" s="4">
        <f t="shared" si="0"/>
        <v>29122200.177</v>
      </c>
      <c r="M9" s="4">
        <f t="shared" si="0"/>
        <v>2544152.91</v>
      </c>
      <c r="N9" s="4">
        <f t="shared" si="0"/>
        <v>53822460.197</v>
      </c>
    </row>
    <row r="12" ht="12.75">
      <c r="N12" s="13"/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2016-04-15T12:44:37Z</cp:lastPrinted>
  <dcterms:created xsi:type="dcterms:W3CDTF">2016-01-26T07:47:32Z</dcterms:created>
  <dcterms:modified xsi:type="dcterms:W3CDTF">2016-07-06T09:01:24Z</dcterms:modified>
  <cp:category/>
  <cp:version/>
  <cp:contentType/>
  <cp:contentStatus/>
</cp:coreProperties>
</file>