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9440" windowHeight="11820" activeTab="0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0">'Форма 1'!$A$1:$S$33</definedName>
    <definedName name="_xlnm.Print_Area" localSheetId="1">'Форма 2'!$A$1:$T$30</definedName>
  </definedNames>
  <calcPr fullCalcOnLoad="1"/>
</workbook>
</file>

<file path=xl/sharedStrings.xml><?xml version="1.0" encoding="utf-8"?>
<sst xmlns="http://schemas.openxmlformats.org/spreadsheetml/2006/main" count="183" uniqueCount="110">
  <si>
    <t xml:space="preserve">Форма 1. Адресный перечень многоквартирных домов </t>
  </si>
  <si>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</si>
  <si>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</si>
  <si>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</si>
  <si>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</si>
  <si>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</si>
  <si>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</si>
  <si>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</si>
  <si>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</si>
  <si>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</si>
  <si>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</si>
  <si>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</si>
  <si>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</si>
  <si>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</si>
  <si>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</si>
  <si>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</si>
  <si>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</si>
  <si>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</si>
  <si>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</si>
  <si>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Федерального бюджета*</t>
  </si>
  <si>
    <t>За счет средств областного бюджета**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</si>
  <si>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</si>
  <si>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</si>
  <si>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</si>
  <si>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</si>
  <si>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</si>
  <si>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</si>
  <si>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</si>
  <si>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</si>
  <si>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</si>
  <si>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</si>
  <si>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</si>
  <si>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</si>
  <si>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</si>
  <si>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</si>
  <si>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</si>
  <si>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</si>
  <si>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</si>
  <si>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</si>
  <si>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</si>
  <si>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</si>
  <si>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</si>
  <si>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</si>
  <si>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</si>
  <si>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</si>
  <si>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</si>
  <si>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крупнопанельные</t>
  </si>
  <si>
    <t>Форма 2. Планируемые виды работ (услуг) по каждому конкретному многоквартирному дому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</si>
  <si>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</si>
  <si>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</si>
  <si>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</si>
  <si>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</si>
  <si>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</si>
  <si>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</si>
  <si>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</si>
  <si>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</si>
  <si>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межпанельных швов</t>
  </si>
  <si>
    <t>Ремонт фундамента</t>
  </si>
  <si>
    <t>Строительный контроль*</t>
  </si>
  <si>
    <t>Разработка проектной документации</t>
  </si>
  <si>
    <t>Проведение негосударственной экспертизы проектной документации</t>
  </si>
  <si>
    <t>ед.</t>
  </si>
  <si>
    <t>кв.м.</t>
  </si>
  <si>
    <t>м</t>
  </si>
  <si>
    <t>куб.м.</t>
  </si>
  <si>
    <t>Форма 3. Планируемые показатели выполнения работ по капитальному ремонту многоквартирных домов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</si>
  <si>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</si>
  <si>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</si>
  <si>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</si>
  <si>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</si>
  <si>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</si>
  <si>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</si>
  <si>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ЗАТО Александровск</t>
  </si>
  <si>
    <t>кирпичные</t>
  </si>
  <si>
    <t>крупнопанельные+кирпич</t>
  </si>
  <si>
    <t>Итого по ЗАТО Александровск на 2018 г.</t>
  </si>
  <si>
    <t>2018 г.</t>
  </si>
  <si>
    <t>г. Снежногорск, мкр. Скальный, д. 4</t>
  </si>
  <si>
    <t>г. Снежногорск, ул. Октябрьская, д. 24</t>
  </si>
  <si>
    <t>г. Снежногорск, ул. П. Стеблина, д. 2</t>
  </si>
  <si>
    <t>г. Снежногорск, ул. Бирюкова, д. 25</t>
  </si>
  <si>
    <t>н. п. Оленья Губа, ул. Строителей, д. 38</t>
  </si>
  <si>
    <t>г. Полярный, ул.Фисановича, д. 7</t>
  </si>
  <si>
    <t>г. Полярный, ул. Видяева, д. 12</t>
  </si>
  <si>
    <t xml:space="preserve">г. Гаджиево, ул. Мира, д. 82 </t>
  </si>
  <si>
    <t>Гаджиево, ул. Душенова, д. 100</t>
  </si>
  <si>
    <t>Гаджиево, ул. Душенова, д. 90</t>
  </si>
  <si>
    <t>Гаджиево, ул. Душенова, д. 96</t>
  </si>
  <si>
    <t>Гаджиево, ул. Душенова, д. 97</t>
  </si>
  <si>
    <t>г. Гаджиево, ул. Советская, д. 74</t>
  </si>
  <si>
    <t>г. Гаджиево, ул. Гаджиева, д. 28</t>
  </si>
  <si>
    <t>г. Гаджиево, ул. Ленина, д. 39</t>
  </si>
  <si>
    <t>г. Гаджиево, ул. Ленина, д. 54</t>
  </si>
  <si>
    <t>г. Гаджиево, ул. Советская, д. 62</t>
  </si>
  <si>
    <t>г. Гаджиево, ул. Мира, д. 83</t>
  </si>
  <si>
    <t>г. Гаджиево, ул. Мира, д. 73</t>
  </si>
  <si>
    <t>г. Гаджиево, ул.Советская, д. 85</t>
  </si>
  <si>
    <t>г. Полярный, ул. Сивко, д. 5  (под. 1-5)</t>
  </si>
  <si>
    <t>1993/ 2003</t>
  </si>
  <si>
    <t>панельный, керамзито-бетон</t>
  </si>
  <si>
    <t>1971,74,86</t>
  </si>
  <si>
    <t xml:space="preserve">Кирпичная </t>
  </si>
  <si>
    <t>керамзитобетон</t>
  </si>
  <si>
    <t>крупнопанельный</t>
  </si>
  <si>
    <t>г. Полярный, ул. Героев "Тумана", д. 11</t>
  </si>
  <si>
    <t>г. Снежногорск, ул. Октябрьская, д. 8/6</t>
  </si>
  <si>
    <t>Итого по ЗАТО Александровск на 2018</t>
  </si>
  <si>
    <t>Приложение № 1
к постановлению администрации ЗАТО Александровск
от « 17 » июля 2017 г. № 1400</t>
  </si>
  <si>
    <t>Приложение № 2
к постановлению администрации ЗАТО Александровск
от « 17 » июля 2017 г. № 1400</t>
  </si>
  <si>
    <t>Приложение № 3
к постановлению администрации ЗАТО Александровск
от « 17 » июля 2017 г. № 1400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</si>
</sst>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_р_._-;\-* #,##0.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Border="0" applyProtection="0">
      <alignment horizontal="left" vertical="center" wrapText="1"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53" applyFont="1">
      <alignment horizontal="left" vertical="center" wrapText="1"/>
    </xf>
    <xf numFmtId="0" fontId="5" fillId="0" borderId="10" xfId="53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4" fontId="5" fillId="0" borderId="10" xfId="53" applyNumberFormat="1" applyFont="1" applyFill="1" applyBorder="1" applyAlignment="1">
      <alignment horizontal="center" vertical="center" wrapText="1"/>
    </xf>
    <xf numFmtId="164" fontId="5" fillId="0" borderId="10" xfId="60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left" vertical="center" wrapText="1"/>
    </xf>
    <xf numFmtId="0" fontId="2" fillId="0" borderId="0" xfId="53" applyFont="1" applyFill="1">
      <alignment horizontal="left" vertical="center" wrapText="1"/>
    </xf>
    <xf numFmtId="0" fontId="2" fillId="0" borderId="0" xfId="53">
      <alignment horizontal="left" vertical="center" wrapText="1"/>
    </xf>
    <xf numFmtId="0" fontId="2" fillId="0" borderId="10" xfId="53" applyFont="1" applyFill="1" applyBorder="1" applyAlignment="1">
      <alignment horizontal="center" vertical="center" textRotation="90" wrapText="1"/>
    </xf>
    <xf numFmtId="0" fontId="2" fillId="0" borderId="10" xfId="53" applyFont="1" applyFill="1" applyBorder="1" applyAlignment="1">
      <alignment horizontal="center" vertical="center" wrapText="1"/>
    </xf>
    <xf numFmtId="4" fontId="2" fillId="0" borderId="10" xfId="53" applyNumberFormat="1" applyFont="1" applyFill="1" applyBorder="1" applyAlignment="1">
      <alignment horizontal="center" vertical="center" wrapText="1"/>
    </xf>
    <xf numFmtId="3" fontId="5" fillId="0" borderId="10" xfId="53" applyNumberFormat="1" applyFont="1" applyFill="1" applyBorder="1" applyAlignment="1">
      <alignment horizontal="center" vertical="center" wrapText="1"/>
    </xf>
    <xf numFmtId="4" fontId="2" fillId="0" borderId="0" xfId="53" applyNumberFormat="1">
      <alignment horizontal="left" vertical="center" wrapText="1"/>
    </xf>
    <xf numFmtId="3" fontId="2" fillId="0" borderId="10" xfId="53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165" fontId="2" fillId="0" borderId="10" xfId="60" applyNumberFormat="1" applyFont="1" applyBorder="1" applyAlignment="1">
      <alignment horizontal="left" vertical="center" wrapText="1"/>
    </xf>
    <xf numFmtId="0" fontId="43" fillId="0" borderId="10" xfId="0" applyFont="1" applyFill="1" applyBorder="1" applyAlignment="1">
      <alignment/>
    </xf>
    <xf numFmtId="0" fontId="2" fillId="0" borderId="10" xfId="53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164" fontId="2" fillId="0" borderId="10" xfId="6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0" xfId="53" applyFont="1">
      <alignment horizontal="left" vertical="center" wrapText="1"/>
    </xf>
    <xf numFmtId="0" fontId="9" fillId="0" borderId="10" xfId="53" applyFont="1" applyFill="1" applyBorder="1" applyAlignment="1">
      <alignment horizontal="center" vertical="center" textRotation="90" wrapText="1"/>
    </xf>
    <xf numFmtId="165" fontId="43" fillId="0" borderId="10" xfId="60" applyNumberFormat="1" applyFont="1" applyFill="1" applyBorder="1" applyAlignment="1">
      <alignment/>
    </xf>
    <xf numFmtId="165" fontId="2" fillId="0" borderId="10" xfId="60" applyNumberFormat="1" applyFont="1" applyFill="1" applyBorder="1" applyAlignment="1">
      <alignment horizontal="center" vertical="center" wrapText="1"/>
    </xf>
    <xf numFmtId="165" fontId="0" fillId="0" borderId="10" xfId="60" applyNumberFormat="1" applyFont="1" applyFill="1" applyBorder="1" applyAlignment="1">
      <alignment/>
    </xf>
    <xf numFmtId="0" fontId="2" fillId="0" borderId="10" xfId="53" applyFont="1" applyBorder="1" applyAlignment="1">
      <alignment horizontal="center" vertical="center" wrapText="1"/>
    </xf>
    <xf numFmtId="0" fontId="2" fillId="0" borderId="10" xfId="53" applyBorder="1">
      <alignment horizontal="left" vertical="center" wrapText="1"/>
    </xf>
    <xf numFmtId="164" fontId="2" fillId="0" borderId="10" xfId="60" applyFont="1" applyBorder="1" applyAlignment="1">
      <alignment horizontal="left" vertical="center" wrapText="1"/>
    </xf>
    <xf numFmtId="164" fontId="2" fillId="0" borderId="0" xfId="53" applyNumberFormat="1">
      <alignment horizontal="left" vertical="center" wrapText="1"/>
    </xf>
    <xf numFmtId="0" fontId="10" fillId="0" borderId="10" xfId="0" applyFont="1" applyFill="1" applyBorder="1" applyAlignment="1">
      <alignment wrapText="1"/>
    </xf>
    <xf numFmtId="1" fontId="2" fillId="0" borderId="10" xfId="53" applyNumberFormat="1" applyFont="1" applyFill="1" applyBorder="1" applyAlignment="1">
      <alignment horizontal="center" vertical="center" wrapText="1"/>
    </xf>
    <xf numFmtId="165" fontId="2" fillId="0" borderId="11" xfId="60" applyNumberFormat="1" applyFont="1" applyFill="1" applyBorder="1" applyAlignment="1">
      <alignment horizontal="center" vertical="center" wrapText="1"/>
    </xf>
    <xf numFmtId="1" fontId="2" fillId="0" borderId="11" xfId="53" applyNumberFormat="1" applyFont="1" applyFill="1" applyBorder="1" applyAlignment="1">
      <alignment horizontal="center" vertical="center" wrapText="1"/>
    </xf>
    <xf numFmtId="164" fontId="2" fillId="0" borderId="0" xfId="60" applyFont="1" applyAlignment="1">
      <alignment horizontal="left" vertical="center" wrapText="1"/>
    </xf>
    <xf numFmtId="4" fontId="3" fillId="0" borderId="0" xfId="53" applyNumberFormat="1" applyFont="1">
      <alignment horizontal="left" vertical="center" wrapText="1"/>
    </xf>
    <xf numFmtId="0" fontId="2" fillId="0" borderId="12" xfId="53" applyFont="1" applyBorder="1" applyAlignment="1">
      <alignment horizontal="center" vertical="center" wrapText="1"/>
    </xf>
    <xf numFmtId="0" fontId="2" fillId="0" borderId="13" xfId="53" applyFont="1" applyBorder="1" applyAlignment="1">
      <alignment horizontal="center" vertical="center" wrapText="1"/>
    </xf>
    <xf numFmtId="0" fontId="2" fillId="0" borderId="14" xfId="53" applyFont="1" applyBorder="1" applyAlignment="1">
      <alignment horizontal="center" vertical="center" wrapText="1"/>
    </xf>
    <xf numFmtId="0" fontId="3" fillId="0" borderId="0" xfId="53" applyFont="1" applyFill="1" applyAlignment="1">
      <alignment horizontal="right" vertical="center" wrapText="1"/>
    </xf>
    <xf numFmtId="0" fontId="7" fillId="0" borderId="0" xfId="53" applyFont="1" applyFill="1" applyAlignment="1">
      <alignment horizontal="center" vertical="center" wrapText="1"/>
    </xf>
    <xf numFmtId="0" fontId="2" fillId="0" borderId="11" xfId="53" applyFont="1" applyFill="1" applyBorder="1" applyAlignment="1">
      <alignment horizontal="center" vertical="center" wrapText="1"/>
    </xf>
    <xf numFmtId="0" fontId="2" fillId="0" borderId="15" xfId="53" applyFont="1" applyFill="1" applyBorder="1" applyAlignment="1">
      <alignment horizontal="center" vertical="center" wrapText="1"/>
    </xf>
    <xf numFmtId="0" fontId="2" fillId="0" borderId="16" xfId="53" applyFont="1" applyFill="1" applyBorder="1" applyAlignment="1">
      <alignment horizontal="center" vertical="center" wrapText="1"/>
    </xf>
    <xf numFmtId="0" fontId="9" fillId="0" borderId="12" xfId="53" applyFont="1" applyFill="1" applyBorder="1" applyAlignment="1">
      <alignment horizontal="center" vertical="center" wrapText="1"/>
    </xf>
    <xf numFmtId="0" fontId="9" fillId="0" borderId="14" xfId="53" applyFont="1" applyFill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center" vertical="center" textRotation="90" wrapText="1"/>
    </xf>
    <xf numFmtId="0" fontId="2" fillId="0" borderId="15" xfId="53" applyFont="1" applyFill="1" applyBorder="1" applyAlignment="1">
      <alignment horizontal="center" vertical="center" textRotation="90" wrapText="1"/>
    </xf>
    <xf numFmtId="0" fontId="2" fillId="0" borderId="16" xfId="53" applyFont="1" applyFill="1" applyBorder="1" applyAlignment="1">
      <alignment horizontal="center" vertical="center" textRotation="90" wrapText="1"/>
    </xf>
    <xf numFmtId="0" fontId="9" fillId="0" borderId="11" xfId="53" applyFont="1" applyFill="1" applyBorder="1" applyAlignment="1">
      <alignment horizontal="center" vertical="center" textRotation="90" wrapText="1"/>
    </xf>
    <xf numFmtId="0" fontId="9" fillId="0" borderId="15" xfId="53" applyFont="1" applyFill="1" applyBorder="1" applyAlignment="1">
      <alignment horizontal="center" vertical="center" textRotation="90" wrapText="1"/>
    </xf>
    <xf numFmtId="0" fontId="9" fillId="0" borderId="16" xfId="53" applyFont="1" applyFill="1" applyBorder="1" applyAlignment="1">
      <alignment horizontal="center" vertical="center" textRotation="90" wrapText="1"/>
    </xf>
    <xf numFmtId="0" fontId="9" fillId="0" borderId="13" xfId="53" applyFont="1" applyFill="1" applyBorder="1" applyAlignment="1">
      <alignment horizontal="center" vertical="center" wrapText="1"/>
    </xf>
    <xf numFmtId="0" fontId="2" fillId="0" borderId="12" xfId="53" applyFont="1" applyFill="1" applyBorder="1" applyAlignment="1">
      <alignment horizontal="center" vertical="center" textRotation="90" wrapText="1"/>
    </xf>
    <xf numFmtId="0" fontId="2" fillId="0" borderId="14" xfId="53" applyFont="1" applyFill="1" applyBorder="1" applyAlignment="1">
      <alignment horizontal="center" vertical="center" textRotation="90" wrapText="1"/>
    </xf>
    <xf numFmtId="0" fontId="2" fillId="0" borderId="12" xfId="53" applyFont="1" applyFill="1" applyBorder="1" applyAlignment="1">
      <alignment horizontal="left" vertical="center" wrapText="1"/>
    </xf>
    <xf numFmtId="0" fontId="2" fillId="0" borderId="14" xfId="53" applyFont="1" applyFill="1" applyBorder="1" applyAlignment="1">
      <alignment horizontal="left" vertical="center" wrapText="1"/>
    </xf>
    <xf numFmtId="0" fontId="2" fillId="0" borderId="0" xfId="53" applyFont="1" applyFill="1" applyAlignment="1">
      <alignment horizontal="right" vertical="center" wrapText="1"/>
    </xf>
    <xf numFmtId="0" fontId="4" fillId="0" borderId="0" xfId="53" applyFont="1" applyFill="1" applyAlignment="1">
      <alignment horizontal="center" vertical="center" wrapText="1"/>
    </xf>
    <xf numFmtId="0" fontId="2" fillId="0" borderId="12" xfId="53" applyFont="1" applyFill="1" applyBorder="1" applyAlignment="1">
      <alignment horizontal="center" vertical="center" wrapText="1"/>
    </xf>
    <xf numFmtId="0" fontId="2" fillId="0" borderId="13" xfId="53" applyFont="1" applyFill="1" applyBorder="1" applyAlignment="1">
      <alignment horizontal="center" vertical="center" wrapText="1"/>
    </xf>
    <xf numFmtId="0" fontId="2" fillId="0" borderId="14" xfId="53" applyFont="1" applyFill="1" applyBorder="1" applyAlignment="1">
      <alignment horizontal="center" vertical="center" wrapText="1"/>
    </xf>
    <xf numFmtId="0" fontId="5" fillId="0" borderId="12" xfId="53" applyFont="1" applyFill="1" applyBorder="1" applyAlignment="1">
      <alignment horizontal="left" vertical="center" wrapText="1"/>
    </xf>
    <xf numFmtId="0" fontId="5" fillId="0" borderId="14" xfId="53" applyFont="1" applyFill="1" applyBorder="1" applyAlignment="1">
      <alignment horizontal="left" vertical="center" wrapText="1"/>
    </xf>
    <xf numFmtId="0" fontId="5" fillId="0" borderId="11" xfId="53" applyFont="1" applyFill="1" applyBorder="1" applyAlignment="1">
      <alignment horizontal="center" vertical="center" wrapText="1"/>
    </xf>
    <xf numFmtId="0" fontId="5" fillId="0" borderId="15" xfId="53" applyFont="1" applyFill="1" applyBorder="1" applyAlignment="1">
      <alignment horizontal="center" vertical="center" wrapText="1"/>
    </xf>
    <xf numFmtId="0" fontId="5" fillId="0" borderId="16" xfId="53" applyFont="1" applyFill="1" applyBorder="1" applyAlignment="1">
      <alignment horizontal="center" vertical="center" wrapText="1"/>
    </xf>
    <xf numFmtId="0" fontId="5" fillId="0" borderId="12" xfId="53" applyFont="1" applyFill="1" applyBorder="1" applyAlignment="1">
      <alignment horizontal="center" vertical="center" wrapText="1"/>
    </xf>
    <xf numFmtId="0" fontId="5" fillId="0" borderId="13" xfId="53" applyFont="1" applyFill="1" applyBorder="1" applyAlignment="1">
      <alignment horizontal="center" vertical="center" wrapText="1"/>
    </xf>
    <xf numFmtId="0" fontId="5" fillId="0" borderId="14" xfId="53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Краткосрочный план 201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33"/>
  <sheetViews>
    <sheetView tabSelected="1" view="pageBreakPreview" zoomScale="110" zoomScaleSheetLayoutView="110" zoomScalePageLayoutView="0" workbookViewId="0" topLeftCell="F1">
      <selection activeCell="A3" sqref="A3:S3"/>
    </sheetView>
  </sheetViews>
  <sheetFormatPr defaultColWidth="8.00390625" defaultRowHeight="15"/>
  <cols>
    <col min="1" max="1" width="6.00390625" style="1" customWidth="1"/>
    <col min="2" max="2" width="43.140625" style="1" bestFit="1" customWidth="1"/>
    <col min="3" max="3" width="9.28125" style="1" customWidth="1"/>
    <col min="4" max="4" width="7.421875" style="1" customWidth="1"/>
    <col min="5" max="5" width="18.8515625" style="1" customWidth="1"/>
    <col min="6" max="7" width="7.57421875" style="1" customWidth="1"/>
    <col min="8" max="8" width="14.28125" style="1" customWidth="1"/>
    <col min="9" max="9" width="11.7109375" style="1" customWidth="1"/>
    <col min="10" max="10" width="12.421875" style="1" customWidth="1"/>
    <col min="11" max="11" width="11.28125" style="1" customWidth="1"/>
    <col min="12" max="12" width="14.8515625" style="1" customWidth="1"/>
    <col min="13" max="15" width="14.28125" style="1" customWidth="1"/>
    <col min="16" max="16" width="17.7109375" style="1" customWidth="1"/>
    <col min="17" max="18" width="14.28125" style="1" customWidth="1"/>
    <col min="19" max="19" width="9.57421875" style="1" customWidth="1"/>
    <col min="20" max="16384" width="8.00390625" style="1" customWidth="1"/>
  </cols>
  <sheetData>
    <row r="3" spans="1:19" ht="63" customHeight="1">
      <c r="A3" s="42" t="s">
        <v>107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ht="15.75" customHeight="1">
      <c r="A4" s="43" t="s">
        <v>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s="24" customFormat="1" ht="31.5" customHeight="1">
      <c r="A5" s="44" t="s">
        <v>1</v>
      </c>
      <c r="B5" s="44" t="s">
        <v>2</v>
      </c>
      <c r="C5" s="47" t="s">
        <v>3</v>
      </c>
      <c r="D5" s="48"/>
      <c r="E5" s="49" t="s">
        <v>4</v>
      </c>
      <c r="F5" s="49" t="s">
        <v>5</v>
      </c>
      <c r="G5" s="49" t="s">
        <v>6</v>
      </c>
      <c r="H5" s="52" t="s">
        <v>7</v>
      </c>
      <c r="I5" s="47" t="s">
        <v>8</v>
      </c>
      <c r="J5" s="48"/>
      <c r="K5" s="52" t="s">
        <v>9</v>
      </c>
      <c r="L5" s="47" t="s">
        <v>10</v>
      </c>
      <c r="M5" s="55"/>
      <c r="N5" s="55"/>
      <c r="O5" s="55"/>
      <c r="P5" s="48"/>
      <c r="Q5" s="52" t="s">
        <v>11</v>
      </c>
      <c r="R5" s="52" t="s">
        <v>12</v>
      </c>
      <c r="S5" s="49" t="s">
        <v>13</v>
      </c>
    </row>
    <row r="6" spans="1:19" s="24" customFormat="1" ht="15.75" customHeight="1">
      <c r="A6" s="45"/>
      <c r="B6" s="45"/>
      <c r="C6" s="49" t="s">
        <v>14</v>
      </c>
      <c r="D6" s="49" t="s">
        <v>15</v>
      </c>
      <c r="E6" s="50"/>
      <c r="F6" s="50"/>
      <c r="G6" s="50"/>
      <c r="H6" s="53"/>
      <c r="I6" s="52" t="s">
        <v>16</v>
      </c>
      <c r="J6" s="52" t="s">
        <v>17</v>
      </c>
      <c r="K6" s="53"/>
      <c r="L6" s="52" t="s">
        <v>16</v>
      </c>
      <c r="M6" s="47" t="s">
        <v>18</v>
      </c>
      <c r="N6" s="55"/>
      <c r="O6" s="55"/>
      <c r="P6" s="48"/>
      <c r="Q6" s="53"/>
      <c r="R6" s="53"/>
      <c r="S6" s="50"/>
    </row>
    <row r="7" spans="1:19" s="24" customFormat="1" ht="109.5" customHeight="1">
      <c r="A7" s="45"/>
      <c r="B7" s="45"/>
      <c r="C7" s="50"/>
      <c r="D7" s="50"/>
      <c r="E7" s="50"/>
      <c r="F7" s="50"/>
      <c r="G7" s="50"/>
      <c r="H7" s="54"/>
      <c r="I7" s="54"/>
      <c r="J7" s="54"/>
      <c r="K7" s="54"/>
      <c r="L7" s="54"/>
      <c r="M7" s="25" t="s">
        <v>19</v>
      </c>
      <c r="N7" s="25" t="s">
        <v>20</v>
      </c>
      <c r="O7" s="25" t="s">
        <v>21</v>
      </c>
      <c r="P7" s="25" t="s">
        <v>22</v>
      </c>
      <c r="Q7" s="54"/>
      <c r="R7" s="54"/>
      <c r="S7" s="50"/>
    </row>
    <row r="8" spans="1:19" ht="15.75" customHeight="1">
      <c r="A8" s="46"/>
      <c r="B8" s="46"/>
      <c r="C8" s="51"/>
      <c r="D8" s="51"/>
      <c r="E8" s="51"/>
      <c r="F8" s="51"/>
      <c r="G8" s="51"/>
      <c r="H8" s="10" t="s">
        <v>23</v>
      </c>
      <c r="I8" s="10" t="s">
        <v>23</v>
      </c>
      <c r="J8" s="10" t="s">
        <v>23</v>
      </c>
      <c r="K8" s="10" t="s">
        <v>24</v>
      </c>
      <c r="L8" s="10" t="s">
        <v>25</v>
      </c>
      <c r="M8" s="10" t="s">
        <v>25</v>
      </c>
      <c r="N8" s="10" t="s">
        <v>25</v>
      </c>
      <c r="O8" s="10" t="s">
        <v>25</v>
      </c>
      <c r="P8" s="10" t="s">
        <v>25</v>
      </c>
      <c r="Q8" s="10" t="s">
        <v>26</v>
      </c>
      <c r="R8" s="10" t="s">
        <v>26</v>
      </c>
      <c r="S8" s="51"/>
    </row>
    <row r="9" spans="1:19" ht="15.75" customHeight="1">
      <c r="A9" s="10" t="s">
        <v>27</v>
      </c>
      <c r="B9" s="10" t="s">
        <v>28</v>
      </c>
      <c r="C9" s="10" t="s">
        <v>29</v>
      </c>
      <c r="D9" s="10" t="s">
        <v>30</v>
      </c>
      <c r="E9" s="10" t="s">
        <v>31</v>
      </c>
      <c r="F9" s="10" t="s">
        <v>32</v>
      </c>
      <c r="G9" s="10" t="s">
        <v>33</v>
      </c>
      <c r="H9" s="10" t="s">
        <v>34</v>
      </c>
      <c r="I9" s="10" t="s">
        <v>35</v>
      </c>
      <c r="J9" s="10" t="s">
        <v>36</v>
      </c>
      <c r="K9" s="10" t="s">
        <v>37</v>
      </c>
      <c r="L9" s="10" t="s">
        <v>38</v>
      </c>
      <c r="M9" s="10" t="s">
        <v>39</v>
      </c>
      <c r="N9" s="10" t="s">
        <v>40</v>
      </c>
      <c r="O9" s="10" t="s">
        <v>41</v>
      </c>
      <c r="P9" s="10" t="s">
        <v>42</v>
      </c>
      <c r="Q9" s="10" t="s">
        <v>43</v>
      </c>
      <c r="R9" s="10" t="s">
        <v>44</v>
      </c>
      <c r="S9" s="10" t="s">
        <v>45</v>
      </c>
    </row>
    <row r="10" spans="1:19" s="7" customFormat="1" ht="12.75">
      <c r="A10" s="10">
        <v>1</v>
      </c>
      <c r="B10" s="17" t="str">
        <f>'Форма 2'!B8</f>
        <v>г. Снежногорск, мкр. Скальный, д. 4</v>
      </c>
      <c r="C10" s="17" t="s">
        <v>98</v>
      </c>
      <c r="D10" s="18"/>
      <c r="E10" s="19" t="s">
        <v>46</v>
      </c>
      <c r="F10" s="20">
        <v>9</v>
      </c>
      <c r="G10" s="20">
        <v>4</v>
      </c>
      <c r="H10" s="26">
        <v>8518.8</v>
      </c>
      <c r="I10" s="26">
        <v>7441.8</v>
      </c>
      <c r="J10" s="27">
        <v>4573.1</v>
      </c>
      <c r="K10" s="34">
        <v>367</v>
      </c>
      <c r="L10" s="21">
        <f aca="true" t="shared" si="0" ref="L10:L32">M10+N10+O10+P10</f>
        <v>4604631.4520000005</v>
      </c>
      <c r="M10" s="21"/>
      <c r="N10" s="21"/>
      <c r="O10" s="21"/>
      <c r="P10" s="21">
        <f>'Форма 2'!C8</f>
        <v>4604631.4520000005</v>
      </c>
      <c r="Q10" s="21">
        <f aca="true" t="shared" si="1" ref="Q10:Q32">L10/I10</f>
        <v>618.7523787255772</v>
      </c>
      <c r="R10" s="21"/>
      <c r="S10" s="11"/>
    </row>
    <row r="11" spans="1:19" s="7" customFormat="1" ht="12.75">
      <c r="A11" s="10">
        <f aca="true" t="shared" si="2" ref="A11:A32">A10+1</f>
        <v>2</v>
      </c>
      <c r="B11" s="17" t="str">
        <f>'Форма 2'!B9</f>
        <v>г. Снежногорск, ул. Октябрьская, д. 24</v>
      </c>
      <c r="C11" s="17">
        <v>1981</v>
      </c>
      <c r="D11" s="18"/>
      <c r="E11" s="19" t="s">
        <v>46</v>
      </c>
      <c r="F11" s="20">
        <v>5</v>
      </c>
      <c r="G11" s="20">
        <v>5</v>
      </c>
      <c r="H11" s="26">
        <v>4032.8</v>
      </c>
      <c r="I11" s="26">
        <v>3579.2</v>
      </c>
      <c r="J11" s="27">
        <v>2623.5</v>
      </c>
      <c r="K11" s="34">
        <v>172</v>
      </c>
      <c r="L11" s="21">
        <f t="shared" si="0"/>
        <v>7728862.118</v>
      </c>
      <c r="M11" s="21"/>
      <c r="N11" s="21"/>
      <c r="O11" s="21"/>
      <c r="P11" s="21">
        <f>'Форма 2'!C9</f>
        <v>7728862.118</v>
      </c>
      <c r="Q11" s="21">
        <f t="shared" si="1"/>
        <v>2159.3825765534198</v>
      </c>
      <c r="R11" s="21"/>
      <c r="S11" s="11"/>
    </row>
    <row r="12" spans="1:19" s="7" customFormat="1" ht="12.75">
      <c r="A12" s="10">
        <f t="shared" si="2"/>
        <v>3</v>
      </c>
      <c r="B12" s="17" t="str">
        <f>'Форма 2'!B10</f>
        <v>г. Снежногорск, ул. Октябрьская, д. 8/6</v>
      </c>
      <c r="C12" s="17">
        <v>1987</v>
      </c>
      <c r="D12" s="18"/>
      <c r="E12" s="19" t="s">
        <v>46</v>
      </c>
      <c r="F12" s="20">
        <v>9</v>
      </c>
      <c r="G12" s="20">
        <v>3</v>
      </c>
      <c r="H12" s="26">
        <v>6522.1</v>
      </c>
      <c r="I12" s="26">
        <v>5710.8</v>
      </c>
      <c r="J12" s="27">
        <v>3378.6</v>
      </c>
      <c r="K12" s="34">
        <v>226</v>
      </c>
      <c r="L12" s="21">
        <f t="shared" si="0"/>
        <v>510000</v>
      </c>
      <c r="M12" s="21"/>
      <c r="N12" s="21"/>
      <c r="O12" s="21"/>
      <c r="P12" s="21">
        <f>'Форма 2'!C10</f>
        <v>510000</v>
      </c>
      <c r="Q12" s="21">
        <f>L12/I12</f>
        <v>89.30447573019542</v>
      </c>
      <c r="R12" s="21"/>
      <c r="S12" s="11"/>
    </row>
    <row r="13" spans="1:19" s="7" customFormat="1" ht="25.5">
      <c r="A13" s="10">
        <f t="shared" si="2"/>
        <v>4</v>
      </c>
      <c r="B13" s="17" t="str">
        <f>'Форма 2'!B11</f>
        <v>г. Снежногорск, ул. П. Стеблина, д. 2</v>
      </c>
      <c r="C13" s="17">
        <v>1978</v>
      </c>
      <c r="D13" s="18"/>
      <c r="E13" s="19" t="s">
        <v>74</v>
      </c>
      <c r="F13" s="20">
        <v>9</v>
      </c>
      <c r="G13" s="20">
        <v>9</v>
      </c>
      <c r="H13" s="26">
        <v>18655.8</v>
      </c>
      <c r="I13" s="26">
        <v>16394.7</v>
      </c>
      <c r="J13" s="27">
        <v>9611.5</v>
      </c>
      <c r="K13" s="34">
        <f>547+163</f>
        <v>710</v>
      </c>
      <c r="L13" s="21">
        <f t="shared" si="0"/>
        <v>1530000</v>
      </c>
      <c r="M13" s="21"/>
      <c r="N13" s="21"/>
      <c r="O13" s="21"/>
      <c r="P13" s="21">
        <f>'Форма 2'!C11</f>
        <v>1530000</v>
      </c>
      <c r="Q13" s="21">
        <f t="shared" si="1"/>
        <v>93.32284213800801</v>
      </c>
      <c r="R13" s="21"/>
      <c r="S13" s="11"/>
    </row>
    <row r="14" spans="1:19" s="7" customFormat="1" ht="12.75">
      <c r="A14" s="10">
        <f t="shared" si="2"/>
        <v>5</v>
      </c>
      <c r="B14" s="17" t="str">
        <f>'Форма 2'!B12</f>
        <v>г. Снежногорск, ул. Бирюкова, д. 25</v>
      </c>
      <c r="C14" s="17">
        <v>1974</v>
      </c>
      <c r="D14" s="18"/>
      <c r="E14" s="19" t="s">
        <v>46</v>
      </c>
      <c r="F14" s="20">
        <v>9</v>
      </c>
      <c r="G14" s="20">
        <v>5</v>
      </c>
      <c r="H14" s="26">
        <v>9832</v>
      </c>
      <c r="I14" s="26">
        <v>8564.8</v>
      </c>
      <c r="J14" s="27">
        <v>4651</v>
      </c>
      <c r="K14" s="34">
        <f>293+82</f>
        <v>375</v>
      </c>
      <c r="L14" s="21">
        <f t="shared" si="0"/>
        <v>850000</v>
      </c>
      <c r="M14" s="21"/>
      <c r="N14" s="21"/>
      <c r="O14" s="21"/>
      <c r="P14" s="21">
        <f>'Форма 2'!C12</f>
        <v>850000</v>
      </c>
      <c r="Q14" s="21">
        <f t="shared" si="1"/>
        <v>99.2434149075285</v>
      </c>
      <c r="R14" s="21"/>
      <c r="S14" s="11"/>
    </row>
    <row r="15" spans="1:19" s="7" customFormat="1" ht="25.5">
      <c r="A15" s="10">
        <f t="shared" si="2"/>
        <v>6</v>
      </c>
      <c r="B15" s="17" t="str">
        <f>'Форма 2'!B13</f>
        <v>н. п. Оленья Губа, ул. Строителей, д. 38</v>
      </c>
      <c r="C15" s="17">
        <v>1979</v>
      </c>
      <c r="D15" s="18"/>
      <c r="E15" s="19" t="s">
        <v>99</v>
      </c>
      <c r="F15" s="20">
        <v>5</v>
      </c>
      <c r="G15" s="20">
        <v>3</v>
      </c>
      <c r="H15" s="26">
        <v>2353.9</v>
      </c>
      <c r="I15" s="26">
        <v>2069.7</v>
      </c>
      <c r="J15" s="27">
        <v>0</v>
      </c>
      <c r="K15" s="34">
        <v>118</v>
      </c>
      <c r="L15" s="21">
        <f t="shared" si="0"/>
        <v>1734283.27</v>
      </c>
      <c r="M15" s="21"/>
      <c r="N15" s="21"/>
      <c r="O15" s="21"/>
      <c r="P15" s="21">
        <f>'Форма 2'!C13</f>
        <v>1734283.27</v>
      </c>
      <c r="Q15" s="21">
        <f t="shared" si="1"/>
        <v>837.9394453302411</v>
      </c>
      <c r="R15" s="21"/>
      <c r="S15" s="11"/>
    </row>
    <row r="16" spans="1:19" s="7" customFormat="1" ht="12.75">
      <c r="A16" s="10">
        <f t="shared" si="2"/>
        <v>7</v>
      </c>
      <c r="B16" s="17" t="str">
        <f>'Форма 2'!B14</f>
        <v>г. Полярный, ул. Сивко, д. 5  (под. 1-5)</v>
      </c>
      <c r="C16" s="17">
        <v>1981</v>
      </c>
      <c r="D16" s="18"/>
      <c r="E16" s="19" t="s">
        <v>46</v>
      </c>
      <c r="F16" s="22">
        <v>5</v>
      </c>
      <c r="G16" s="20">
        <v>8</v>
      </c>
      <c r="H16" s="26">
        <v>6309</v>
      </c>
      <c r="I16" s="26">
        <v>5541.1</v>
      </c>
      <c r="J16" s="27">
        <v>1312.9</v>
      </c>
      <c r="K16" s="34">
        <v>244</v>
      </c>
      <c r="L16" s="21">
        <f t="shared" si="0"/>
        <v>3961701.796666667</v>
      </c>
      <c r="M16" s="21"/>
      <c r="N16" s="21"/>
      <c r="O16" s="21"/>
      <c r="P16" s="21">
        <f>'Форма 2'!C14</f>
        <v>3961701.796666667</v>
      </c>
      <c r="Q16" s="21">
        <f t="shared" si="1"/>
        <v>714.9666666666667</v>
      </c>
      <c r="R16" s="21"/>
      <c r="S16" s="11"/>
    </row>
    <row r="17" spans="1:19" s="7" customFormat="1" ht="15.75">
      <c r="A17" s="10">
        <f t="shared" si="2"/>
        <v>8</v>
      </c>
      <c r="B17" s="17" t="str">
        <f>'Форма 2'!B15</f>
        <v>г. Полярный, ул.Фисановича, д. 7</v>
      </c>
      <c r="C17" s="3">
        <v>1981</v>
      </c>
      <c r="D17" s="6"/>
      <c r="E17" s="33" t="s">
        <v>46</v>
      </c>
      <c r="F17" s="22">
        <v>9</v>
      </c>
      <c r="G17" s="20">
        <v>3</v>
      </c>
      <c r="H17" s="28">
        <v>5801.1</v>
      </c>
      <c r="I17" s="28">
        <v>5039.1</v>
      </c>
      <c r="J17" s="27">
        <v>1751.1</v>
      </c>
      <c r="K17" s="34">
        <v>225</v>
      </c>
      <c r="L17" s="21">
        <f t="shared" si="0"/>
        <v>5578216.644</v>
      </c>
      <c r="M17" s="21"/>
      <c r="N17" s="21"/>
      <c r="O17" s="21"/>
      <c r="P17" s="21">
        <f>'Форма 2'!C15</f>
        <v>5578216.644</v>
      </c>
      <c r="Q17" s="21">
        <f>L17/I17</f>
        <v>1106.9866928618205</v>
      </c>
      <c r="R17" s="21"/>
      <c r="S17" s="11"/>
    </row>
    <row r="18" spans="1:19" ht="12.75">
      <c r="A18" s="10">
        <f t="shared" si="2"/>
        <v>9</v>
      </c>
      <c r="B18" s="17" t="str">
        <f>'Форма 2'!B16</f>
        <v>г. Полярный, ул. Видяева, д. 12</v>
      </c>
      <c r="C18" s="17" t="s">
        <v>100</v>
      </c>
      <c r="D18" s="10"/>
      <c r="E18" s="19" t="s">
        <v>101</v>
      </c>
      <c r="F18" s="20">
        <v>5</v>
      </c>
      <c r="G18" s="20">
        <v>4</v>
      </c>
      <c r="H18" s="26">
        <v>6453.1</v>
      </c>
      <c r="I18" s="26">
        <v>5387.3</v>
      </c>
      <c r="J18" s="35">
        <v>1438.2</v>
      </c>
      <c r="K18" s="36">
        <f>177+57</f>
        <v>234</v>
      </c>
      <c r="L18" s="21">
        <f t="shared" si="0"/>
        <v>4829108.075</v>
      </c>
      <c r="M18" s="21"/>
      <c r="N18" s="21"/>
      <c r="O18" s="21"/>
      <c r="P18" s="21">
        <f>'Форма 2'!C16</f>
        <v>4829108.075</v>
      </c>
      <c r="Q18" s="21">
        <f t="shared" si="1"/>
        <v>896.3874436173965</v>
      </c>
      <c r="R18" s="21"/>
      <c r="S18" s="10"/>
    </row>
    <row r="19" spans="1:19" ht="12.75">
      <c r="A19" s="10">
        <f t="shared" si="2"/>
        <v>10</v>
      </c>
      <c r="B19" s="17" t="str">
        <f>'Форма 2'!B17</f>
        <v>г. Полярный, ул. Героев "Тумана", д. 11</v>
      </c>
      <c r="C19" s="17">
        <v>1970</v>
      </c>
      <c r="D19" s="10"/>
      <c r="E19" s="19" t="s">
        <v>101</v>
      </c>
      <c r="F19" s="20">
        <v>5</v>
      </c>
      <c r="G19" s="20">
        <v>4</v>
      </c>
      <c r="H19" s="26">
        <v>4305.3</v>
      </c>
      <c r="I19" s="26">
        <v>3929.4</v>
      </c>
      <c r="J19" s="35">
        <v>951.3</v>
      </c>
      <c r="K19" s="36">
        <f>54+88+36+6</f>
        <v>184</v>
      </c>
      <c r="L19" s="21">
        <f t="shared" si="0"/>
        <v>4498219.944</v>
      </c>
      <c r="M19" s="21"/>
      <c r="N19" s="21"/>
      <c r="O19" s="21"/>
      <c r="P19" s="21">
        <f>'Форма 2'!C17</f>
        <v>4498219.944</v>
      </c>
      <c r="Q19" s="21">
        <f t="shared" si="1"/>
        <v>1144.76</v>
      </c>
      <c r="R19" s="21"/>
      <c r="S19" s="10"/>
    </row>
    <row r="20" spans="1:19" ht="12.75">
      <c r="A20" s="10">
        <f t="shared" si="2"/>
        <v>11</v>
      </c>
      <c r="B20" s="17" t="str">
        <f>'Форма 2'!B18</f>
        <v>г. Гаджиево, ул. Мира, д. 82 </v>
      </c>
      <c r="C20" s="17">
        <v>1979</v>
      </c>
      <c r="D20" s="10"/>
      <c r="E20" s="19" t="s">
        <v>102</v>
      </c>
      <c r="F20" s="20">
        <v>5</v>
      </c>
      <c r="G20" s="20">
        <v>3</v>
      </c>
      <c r="H20" s="26">
        <v>2372.3</v>
      </c>
      <c r="I20" s="26">
        <v>2082.1</v>
      </c>
      <c r="J20" s="27">
        <v>0</v>
      </c>
      <c r="K20" s="34">
        <f>56+44</f>
        <v>100</v>
      </c>
      <c r="L20" s="21">
        <f t="shared" si="0"/>
        <v>2982948.145</v>
      </c>
      <c r="M20" s="21"/>
      <c r="N20" s="21"/>
      <c r="O20" s="21"/>
      <c r="P20" s="21">
        <f>'Форма 2'!C18</f>
        <v>2982948.145</v>
      </c>
      <c r="Q20" s="21">
        <f t="shared" si="1"/>
        <v>1432.6632462417751</v>
      </c>
      <c r="R20" s="21"/>
      <c r="S20" s="10"/>
    </row>
    <row r="21" spans="1:19" ht="12.75">
      <c r="A21" s="10">
        <f t="shared" si="2"/>
        <v>12</v>
      </c>
      <c r="B21" s="17" t="str">
        <f>'Форма 2'!B19</f>
        <v>Гаджиево, ул. Душенова, д. 100</v>
      </c>
      <c r="C21" s="17">
        <v>1983</v>
      </c>
      <c r="D21" s="10"/>
      <c r="E21" s="19" t="s">
        <v>46</v>
      </c>
      <c r="F21" s="23">
        <v>5</v>
      </c>
      <c r="G21" s="20">
        <v>5</v>
      </c>
      <c r="H21" s="26">
        <v>3956.2</v>
      </c>
      <c r="I21" s="26">
        <v>3531.3</v>
      </c>
      <c r="J21" s="35">
        <v>63.5</v>
      </c>
      <c r="K21" s="36">
        <f>158+34</f>
        <v>192</v>
      </c>
      <c r="L21" s="21">
        <f t="shared" si="0"/>
        <v>3719042.11</v>
      </c>
      <c r="M21" s="21"/>
      <c r="N21" s="21"/>
      <c r="O21" s="21"/>
      <c r="P21" s="21">
        <f>'Форма 2'!C19</f>
        <v>3719042.11</v>
      </c>
      <c r="Q21" s="21">
        <f t="shared" si="1"/>
        <v>1053.1651544756887</v>
      </c>
      <c r="R21" s="21"/>
      <c r="S21" s="10"/>
    </row>
    <row r="22" spans="1:19" ht="12.75">
      <c r="A22" s="10">
        <f t="shared" si="2"/>
        <v>13</v>
      </c>
      <c r="B22" s="17" t="str">
        <f>'Форма 2'!B20</f>
        <v>Гаджиево, ул. Душенова, д. 90</v>
      </c>
      <c r="C22" s="17">
        <v>1981</v>
      </c>
      <c r="D22" s="18"/>
      <c r="E22" s="19" t="s">
        <v>46</v>
      </c>
      <c r="F22" s="23">
        <v>5</v>
      </c>
      <c r="G22" s="20">
        <v>5</v>
      </c>
      <c r="H22" s="26">
        <v>3948.1</v>
      </c>
      <c r="I22" s="26">
        <v>3462.2</v>
      </c>
      <c r="J22" s="35">
        <v>0</v>
      </c>
      <c r="K22" s="36">
        <f>144+53</f>
        <v>197</v>
      </c>
      <c r="L22" s="21">
        <f t="shared" si="0"/>
        <v>1061995.23</v>
      </c>
      <c r="M22" s="21"/>
      <c r="N22" s="21"/>
      <c r="O22" s="21"/>
      <c r="P22" s="21">
        <f>'Форма 2'!C20</f>
        <v>1061995.23</v>
      </c>
      <c r="Q22" s="21">
        <f t="shared" si="1"/>
        <v>306.7400005776674</v>
      </c>
      <c r="R22" s="21"/>
      <c r="S22" s="10"/>
    </row>
    <row r="23" spans="1:19" s="7" customFormat="1" ht="12.75">
      <c r="A23" s="10">
        <f t="shared" si="2"/>
        <v>14</v>
      </c>
      <c r="B23" s="17" t="str">
        <f>'Форма 2'!B21</f>
        <v>Гаджиево, ул. Душенова, д. 96</v>
      </c>
      <c r="C23" s="17">
        <v>1983</v>
      </c>
      <c r="D23" s="18"/>
      <c r="E23" s="19" t="s">
        <v>46</v>
      </c>
      <c r="F23" s="23">
        <v>5</v>
      </c>
      <c r="G23" s="20">
        <v>5</v>
      </c>
      <c r="H23" s="26">
        <v>3993.5</v>
      </c>
      <c r="I23" s="26">
        <v>3499.7</v>
      </c>
      <c r="J23" s="27">
        <v>0</v>
      </c>
      <c r="K23" s="34">
        <v>191</v>
      </c>
      <c r="L23" s="21">
        <f t="shared" si="0"/>
        <v>1073497.98</v>
      </c>
      <c r="M23" s="21"/>
      <c r="N23" s="21"/>
      <c r="O23" s="21"/>
      <c r="P23" s="21">
        <f>'Форма 2'!C21</f>
        <v>1073497.98</v>
      </c>
      <c r="Q23" s="21">
        <f t="shared" si="1"/>
        <v>306.74000057147754</v>
      </c>
      <c r="R23" s="21"/>
      <c r="S23" s="11"/>
    </row>
    <row r="24" spans="1:19" s="7" customFormat="1" ht="12.75">
      <c r="A24" s="10">
        <f t="shared" si="2"/>
        <v>15</v>
      </c>
      <c r="B24" s="17" t="str">
        <f>'Форма 2'!B22</f>
        <v>Гаджиево, ул. Душенова, д. 97</v>
      </c>
      <c r="C24" s="17">
        <v>1983</v>
      </c>
      <c r="D24" s="18"/>
      <c r="E24" s="19" t="s">
        <v>46</v>
      </c>
      <c r="F24" s="23">
        <v>5</v>
      </c>
      <c r="G24" s="20">
        <v>5</v>
      </c>
      <c r="H24" s="26">
        <v>3927.4</v>
      </c>
      <c r="I24" s="26">
        <v>3403.2</v>
      </c>
      <c r="J24" s="27">
        <v>0</v>
      </c>
      <c r="K24" s="34">
        <v>168</v>
      </c>
      <c r="L24" s="21">
        <f t="shared" si="0"/>
        <v>1043897.568</v>
      </c>
      <c r="M24" s="21"/>
      <c r="N24" s="21"/>
      <c r="O24" s="21"/>
      <c r="P24" s="21">
        <f>'Форма 2'!C22</f>
        <v>1043897.568</v>
      </c>
      <c r="Q24" s="21">
        <f t="shared" si="1"/>
        <v>306.74</v>
      </c>
      <c r="R24" s="21"/>
      <c r="S24" s="11"/>
    </row>
    <row r="25" spans="1:19" s="7" customFormat="1" ht="12.75">
      <c r="A25" s="10">
        <f t="shared" si="2"/>
        <v>16</v>
      </c>
      <c r="B25" s="17" t="str">
        <f>'Форма 2'!B23</f>
        <v>г. Гаджиево, ул. Советская, д. 74</v>
      </c>
      <c r="C25" s="17">
        <v>1975</v>
      </c>
      <c r="D25" s="18"/>
      <c r="E25" s="19" t="s">
        <v>102</v>
      </c>
      <c r="F25" s="23">
        <v>5</v>
      </c>
      <c r="G25" s="20">
        <v>5</v>
      </c>
      <c r="H25" s="26">
        <v>4007.7</v>
      </c>
      <c r="I25" s="26">
        <v>3536.6</v>
      </c>
      <c r="J25" s="27">
        <v>114.5</v>
      </c>
      <c r="K25" s="34">
        <f>178+55</f>
        <v>233</v>
      </c>
      <c r="L25" s="21">
        <f t="shared" si="0"/>
        <v>1084816.68</v>
      </c>
      <c r="M25" s="21"/>
      <c r="N25" s="21"/>
      <c r="O25" s="21"/>
      <c r="P25" s="21">
        <f>'Форма 2'!C23</f>
        <v>1084816.68</v>
      </c>
      <c r="Q25" s="21">
        <f t="shared" si="1"/>
        <v>306.7399988689702</v>
      </c>
      <c r="R25" s="21"/>
      <c r="S25" s="11"/>
    </row>
    <row r="26" spans="1:19" s="7" customFormat="1" ht="12.75">
      <c r="A26" s="10">
        <f t="shared" si="2"/>
        <v>17</v>
      </c>
      <c r="B26" s="17" t="str">
        <f>'Форма 2'!B24</f>
        <v>г. Гаджиево, ул. Гаджиева, д. 28</v>
      </c>
      <c r="C26" s="17">
        <v>1960</v>
      </c>
      <c r="D26" s="18"/>
      <c r="E26" s="19" t="s">
        <v>73</v>
      </c>
      <c r="F26" s="23">
        <v>5</v>
      </c>
      <c r="G26" s="20">
        <v>2</v>
      </c>
      <c r="H26" s="26">
        <v>1990.5</v>
      </c>
      <c r="I26" s="26">
        <v>1533.9</v>
      </c>
      <c r="J26" s="27">
        <v>0</v>
      </c>
      <c r="K26" s="34">
        <f>65+27</f>
        <v>92</v>
      </c>
      <c r="L26" s="21">
        <f t="shared" si="0"/>
        <v>585735.05</v>
      </c>
      <c r="M26" s="21"/>
      <c r="N26" s="21"/>
      <c r="O26" s="21"/>
      <c r="P26" s="21">
        <f>'Форма 2'!C24</f>
        <v>585735.05</v>
      </c>
      <c r="Q26" s="21">
        <f t="shared" si="1"/>
        <v>381.8599973922681</v>
      </c>
      <c r="R26" s="21"/>
      <c r="S26" s="11"/>
    </row>
    <row r="27" spans="1:19" s="7" customFormat="1" ht="12.75">
      <c r="A27" s="10">
        <f t="shared" si="2"/>
        <v>18</v>
      </c>
      <c r="B27" s="17" t="str">
        <f>'Форма 2'!B25</f>
        <v>г. Гаджиево, ул. Ленина, д. 39</v>
      </c>
      <c r="C27" s="17">
        <v>1965</v>
      </c>
      <c r="D27" s="18"/>
      <c r="E27" s="19" t="s">
        <v>73</v>
      </c>
      <c r="F27" s="23">
        <v>5</v>
      </c>
      <c r="G27" s="20">
        <v>3</v>
      </c>
      <c r="H27" s="26">
        <v>2051</v>
      </c>
      <c r="I27" s="26">
        <v>1912.5</v>
      </c>
      <c r="J27" s="27">
        <v>0</v>
      </c>
      <c r="K27" s="34">
        <v>68</v>
      </c>
      <c r="L27" s="21">
        <f t="shared" si="0"/>
        <v>730307.25</v>
      </c>
      <c r="M27" s="21"/>
      <c r="N27" s="21"/>
      <c r="O27" s="21"/>
      <c r="P27" s="21">
        <f>'Форма 2'!C25</f>
        <v>730307.25</v>
      </c>
      <c r="Q27" s="21">
        <f t="shared" si="1"/>
        <v>381.86</v>
      </c>
      <c r="R27" s="21"/>
      <c r="S27" s="11"/>
    </row>
    <row r="28" spans="1:19" s="7" customFormat="1" ht="12.75">
      <c r="A28" s="10">
        <f t="shared" si="2"/>
        <v>19</v>
      </c>
      <c r="B28" s="17" t="str">
        <f>'Форма 2'!B26</f>
        <v>г. Гаджиево, ул. Ленина, д. 54</v>
      </c>
      <c r="C28" s="17">
        <v>1971</v>
      </c>
      <c r="D28" s="18"/>
      <c r="E28" s="19" t="s">
        <v>46</v>
      </c>
      <c r="F28" s="23">
        <v>5</v>
      </c>
      <c r="G28" s="20">
        <v>5</v>
      </c>
      <c r="H28" s="26">
        <v>3503.7</v>
      </c>
      <c r="I28" s="26">
        <v>3178.2</v>
      </c>
      <c r="J28" s="27">
        <v>40.9</v>
      </c>
      <c r="K28" s="34">
        <f>118+57</f>
        <v>175</v>
      </c>
      <c r="L28" s="21">
        <f t="shared" si="0"/>
        <v>750000</v>
      </c>
      <c r="M28" s="21"/>
      <c r="N28" s="21"/>
      <c r="O28" s="21"/>
      <c r="P28" s="21">
        <f>'Форма 2'!C26</f>
        <v>750000</v>
      </c>
      <c r="Q28" s="21">
        <f t="shared" si="1"/>
        <v>235.98263167830848</v>
      </c>
      <c r="R28" s="21"/>
      <c r="S28" s="11"/>
    </row>
    <row r="29" spans="1:19" s="7" customFormat="1" ht="12.75">
      <c r="A29" s="10">
        <f t="shared" si="2"/>
        <v>20</v>
      </c>
      <c r="B29" s="17" t="str">
        <f>'Форма 2'!B27</f>
        <v>г. Гаджиево, ул. Советская, д. 62</v>
      </c>
      <c r="C29" s="17">
        <v>1973</v>
      </c>
      <c r="D29" s="18"/>
      <c r="E29" s="19" t="s">
        <v>103</v>
      </c>
      <c r="F29" s="23">
        <v>5</v>
      </c>
      <c r="G29" s="20">
        <v>4</v>
      </c>
      <c r="H29" s="26">
        <v>2936.7</v>
      </c>
      <c r="I29" s="26">
        <v>2657.2</v>
      </c>
      <c r="J29" s="27">
        <v>154</v>
      </c>
      <c r="K29" s="34">
        <v>158</v>
      </c>
      <c r="L29" s="21">
        <f t="shared" si="0"/>
        <v>750000</v>
      </c>
      <c r="M29" s="21"/>
      <c r="N29" s="21"/>
      <c r="O29" s="21"/>
      <c r="P29" s="21">
        <f>'Форма 2'!C27</f>
        <v>750000</v>
      </c>
      <c r="Q29" s="21">
        <f t="shared" si="1"/>
        <v>282.25199458076173</v>
      </c>
      <c r="R29" s="21"/>
      <c r="S29" s="11"/>
    </row>
    <row r="30" spans="1:19" s="7" customFormat="1" ht="12.75">
      <c r="A30" s="10">
        <f t="shared" si="2"/>
        <v>21</v>
      </c>
      <c r="B30" s="17" t="str">
        <f>'Форма 2'!B28</f>
        <v>г. Гаджиево, ул. Мира, д. 83</v>
      </c>
      <c r="C30" s="17">
        <v>1979</v>
      </c>
      <c r="D30" s="18"/>
      <c r="E30" s="19" t="s">
        <v>102</v>
      </c>
      <c r="F30" s="23">
        <v>5</v>
      </c>
      <c r="G30" s="20">
        <v>3</v>
      </c>
      <c r="H30" s="26">
        <v>2672.1</v>
      </c>
      <c r="I30" s="26">
        <v>2293.1</v>
      </c>
      <c r="J30" s="27">
        <v>0</v>
      </c>
      <c r="K30" s="34">
        <v>91</v>
      </c>
      <c r="L30" s="21">
        <f t="shared" si="0"/>
        <v>750000</v>
      </c>
      <c r="M30" s="21"/>
      <c r="N30" s="21"/>
      <c r="O30" s="21"/>
      <c r="P30" s="21">
        <f>'Форма 2'!C28</f>
        <v>750000</v>
      </c>
      <c r="Q30" s="21">
        <f t="shared" si="1"/>
        <v>327.0681610047534</v>
      </c>
      <c r="R30" s="21"/>
      <c r="S30" s="11"/>
    </row>
    <row r="31" spans="1:19" s="7" customFormat="1" ht="12.75">
      <c r="A31" s="10">
        <f t="shared" si="2"/>
        <v>22</v>
      </c>
      <c r="B31" s="17" t="str">
        <f>'Форма 2'!B29</f>
        <v>г. Гаджиево, ул. Мира, д. 73</v>
      </c>
      <c r="C31" s="17">
        <v>1975</v>
      </c>
      <c r="D31" s="18"/>
      <c r="E31" s="19" t="s">
        <v>46</v>
      </c>
      <c r="F31" s="23">
        <v>5</v>
      </c>
      <c r="G31" s="20">
        <v>5</v>
      </c>
      <c r="H31" s="26">
        <v>3899.8</v>
      </c>
      <c r="I31" s="26">
        <v>3421.8</v>
      </c>
      <c r="J31" s="27">
        <v>0</v>
      </c>
      <c r="K31" s="34">
        <f>123+54</f>
        <v>177</v>
      </c>
      <c r="L31" s="21">
        <f t="shared" si="0"/>
        <v>750000</v>
      </c>
      <c r="M31" s="21"/>
      <c r="N31" s="21"/>
      <c r="O31" s="21"/>
      <c r="P31" s="21">
        <f>'Форма 2'!C29</f>
        <v>750000</v>
      </c>
      <c r="Q31" s="21">
        <f t="shared" si="1"/>
        <v>219.18288620024546</v>
      </c>
      <c r="R31" s="21"/>
      <c r="S31" s="11"/>
    </row>
    <row r="32" spans="1:19" s="7" customFormat="1" ht="12.75">
      <c r="A32" s="10">
        <f t="shared" si="2"/>
        <v>23</v>
      </c>
      <c r="B32" s="17" t="str">
        <f>'Форма 2'!B30</f>
        <v>г. Гаджиево, ул.Советская, д. 85</v>
      </c>
      <c r="C32" s="17">
        <v>1979</v>
      </c>
      <c r="D32" s="18"/>
      <c r="E32" s="19" t="s">
        <v>46</v>
      </c>
      <c r="F32" s="23">
        <v>5</v>
      </c>
      <c r="G32" s="20">
        <v>3</v>
      </c>
      <c r="H32" s="26">
        <v>2359.9</v>
      </c>
      <c r="I32" s="26">
        <v>2070.8</v>
      </c>
      <c r="J32" s="27">
        <v>0</v>
      </c>
      <c r="K32" s="34">
        <f>77+37</f>
        <v>114</v>
      </c>
      <c r="L32" s="21">
        <f t="shared" si="0"/>
        <v>750000</v>
      </c>
      <c r="M32" s="21"/>
      <c r="N32" s="21"/>
      <c r="O32" s="21"/>
      <c r="P32" s="21">
        <f>'Форма 2'!C30</f>
        <v>750000</v>
      </c>
      <c r="Q32" s="21">
        <f t="shared" si="1"/>
        <v>362.17886807031095</v>
      </c>
      <c r="R32" s="21"/>
      <c r="S32" s="11"/>
    </row>
    <row r="33" spans="1:19" ht="12.75">
      <c r="A33" s="39" t="s">
        <v>106</v>
      </c>
      <c r="B33" s="40"/>
      <c r="C33" s="40"/>
      <c r="D33" s="40"/>
      <c r="E33" s="40"/>
      <c r="F33" s="40"/>
      <c r="G33" s="41"/>
      <c r="H33" s="16">
        <f aca="true" t="shared" si="3" ref="H33:P33">SUM(H10:H32)</f>
        <v>114402.8</v>
      </c>
      <c r="I33" s="16">
        <f t="shared" si="3"/>
        <v>100240.5</v>
      </c>
      <c r="J33" s="16">
        <f t="shared" si="3"/>
        <v>30664.100000000002</v>
      </c>
      <c r="K33" s="29">
        <f t="shared" si="3"/>
        <v>4811</v>
      </c>
      <c r="L33" s="31">
        <f t="shared" si="3"/>
        <v>51857263.31266666</v>
      </c>
      <c r="M33" s="31">
        <f t="shared" si="3"/>
        <v>0</v>
      </c>
      <c r="N33" s="31">
        <f t="shared" si="3"/>
        <v>0</v>
      </c>
      <c r="O33" s="31">
        <f t="shared" si="3"/>
        <v>0</v>
      </c>
      <c r="P33" s="21">
        <f t="shared" si="3"/>
        <v>51857263.31266666</v>
      </c>
      <c r="Q33" s="21">
        <f>L33/I33</f>
        <v>517.3284581847323</v>
      </c>
      <c r="R33" s="16">
        <f>SUM(R10:R32)</f>
        <v>0</v>
      </c>
      <c r="S33" s="16">
        <f>SUM(S10:S32)</f>
        <v>0</v>
      </c>
    </row>
  </sheetData>
  <sheetProtection/>
  <mergeCells count="22">
    <mergeCell ref="J6:J7"/>
    <mergeCell ref="Q5:Q7"/>
    <mergeCell ref="L6:L7"/>
    <mergeCell ref="M6:P6"/>
    <mergeCell ref="K5:K7"/>
    <mergeCell ref="L5:P5"/>
    <mergeCell ref="A33:G33"/>
    <mergeCell ref="A3:S3"/>
    <mergeCell ref="A4:S4"/>
    <mergeCell ref="A5:A8"/>
    <mergeCell ref="B5:B8"/>
    <mergeCell ref="C5:D5"/>
    <mergeCell ref="E5:E8"/>
    <mergeCell ref="F5:F8"/>
    <mergeCell ref="G5:G8"/>
    <mergeCell ref="H5:H7"/>
    <mergeCell ref="I5:J5"/>
    <mergeCell ref="R5:R7"/>
    <mergeCell ref="S5:S8"/>
    <mergeCell ref="C6:C8"/>
    <mergeCell ref="D6:D8"/>
    <mergeCell ref="I6:I7"/>
  </mergeCells>
  <printOptions/>
  <pageMargins left="0" right="0" top="0" bottom="0" header="0" footer="0"/>
  <pageSetup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view="pageBreakPreview" zoomScale="75" zoomScaleSheetLayoutView="75" zoomScalePageLayoutView="0" workbookViewId="0" topLeftCell="A1">
      <selection activeCell="A1" sqref="A1:S1"/>
    </sheetView>
  </sheetViews>
  <sheetFormatPr defaultColWidth="8.00390625" defaultRowHeight="15"/>
  <cols>
    <col min="1" max="1" width="9.57421875" style="8" customWidth="1"/>
    <col min="2" max="2" width="41.57421875" style="8" customWidth="1"/>
    <col min="3" max="3" width="21.421875" style="8" bestFit="1" customWidth="1"/>
    <col min="4" max="4" width="15.7109375" style="8" customWidth="1"/>
    <col min="5" max="5" width="6.57421875" style="8" customWidth="1"/>
    <col min="6" max="6" width="21.8515625" style="8" customWidth="1"/>
    <col min="7" max="7" width="8.140625" style="8" bestFit="1" customWidth="1"/>
    <col min="8" max="8" width="13.8515625" style="8" customWidth="1"/>
    <col min="9" max="9" width="9.57421875" style="8" customWidth="1"/>
    <col min="10" max="10" width="11.421875" style="8" customWidth="1"/>
    <col min="11" max="11" width="10.7109375" style="8" bestFit="1" customWidth="1"/>
    <col min="12" max="12" width="14.421875" style="8" customWidth="1"/>
    <col min="13" max="13" width="6.57421875" style="8" bestFit="1" customWidth="1"/>
    <col min="14" max="14" width="11.57421875" style="8" bestFit="1" customWidth="1"/>
    <col min="15" max="15" width="6.140625" style="8" bestFit="1" customWidth="1"/>
    <col min="16" max="16" width="5.8515625" style="8" customWidth="1"/>
    <col min="17" max="19" width="14.28125" style="8" customWidth="1"/>
    <col min="20" max="20" width="0.42578125" style="8" customWidth="1"/>
    <col min="21" max="16384" width="8.00390625" style="8" customWidth="1"/>
  </cols>
  <sheetData>
    <row r="1" spans="1:19" ht="49.5" customHeight="1">
      <c r="A1" s="60" t="s">
        <v>108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ht="15.75" customHeight="1">
      <c r="A2" s="61" t="s">
        <v>47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28.5" customHeight="1">
      <c r="A3" s="44" t="s">
        <v>1</v>
      </c>
      <c r="B3" s="44" t="s">
        <v>2</v>
      </c>
      <c r="C3" s="44" t="s">
        <v>48</v>
      </c>
      <c r="D3" s="62" t="s">
        <v>49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4"/>
      <c r="Q3" s="62" t="s">
        <v>50</v>
      </c>
      <c r="R3" s="63"/>
      <c r="S3" s="64"/>
    </row>
    <row r="4" spans="1:19" ht="185.25" customHeight="1">
      <c r="A4" s="45"/>
      <c r="B4" s="45"/>
      <c r="C4" s="46"/>
      <c r="D4" s="9" t="s">
        <v>51</v>
      </c>
      <c r="E4" s="56" t="s">
        <v>52</v>
      </c>
      <c r="F4" s="57"/>
      <c r="G4" s="56" t="s">
        <v>53</v>
      </c>
      <c r="H4" s="57"/>
      <c r="I4" s="56" t="s">
        <v>54</v>
      </c>
      <c r="J4" s="57"/>
      <c r="K4" s="56" t="s">
        <v>55</v>
      </c>
      <c r="L4" s="57"/>
      <c r="M4" s="56" t="s">
        <v>56</v>
      </c>
      <c r="N4" s="57"/>
      <c r="O4" s="56" t="s">
        <v>57</v>
      </c>
      <c r="P4" s="57"/>
      <c r="Q4" s="9" t="s">
        <v>58</v>
      </c>
      <c r="R4" s="9" t="s">
        <v>59</v>
      </c>
      <c r="S4" s="9" t="s">
        <v>60</v>
      </c>
    </row>
    <row r="5" spans="1:19" ht="16.5" customHeight="1">
      <c r="A5" s="46"/>
      <c r="B5" s="46"/>
      <c r="C5" s="10" t="s">
        <v>25</v>
      </c>
      <c r="D5" s="10" t="s">
        <v>25</v>
      </c>
      <c r="E5" s="10" t="s">
        <v>61</v>
      </c>
      <c r="F5" s="10" t="s">
        <v>25</v>
      </c>
      <c r="G5" s="10" t="s">
        <v>62</v>
      </c>
      <c r="H5" s="10" t="s">
        <v>25</v>
      </c>
      <c r="I5" s="10" t="s">
        <v>62</v>
      </c>
      <c r="J5" s="10" t="s">
        <v>25</v>
      </c>
      <c r="K5" s="10" t="s">
        <v>62</v>
      </c>
      <c r="L5" s="10" t="s">
        <v>25</v>
      </c>
      <c r="M5" s="10" t="s">
        <v>63</v>
      </c>
      <c r="N5" s="10" t="s">
        <v>25</v>
      </c>
      <c r="O5" s="10" t="s">
        <v>64</v>
      </c>
      <c r="P5" s="10" t="s">
        <v>25</v>
      </c>
      <c r="Q5" s="10" t="s">
        <v>25</v>
      </c>
      <c r="R5" s="10" t="s">
        <v>25</v>
      </c>
      <c r="S5" s="10" t="s">
        <v>25</v>
      </c>
    </row>
    <row r="6" spans="1:19" ht="12.75">
      <c r="A6" s="10" t="s">
        <v>27</v>
      </c>
      <c r="B6" s="10" t="s">
        <v>28</v>
      </c>
      <c r="C6" s="10" t="s">
        <v>29</v>
      </c>
      <c r="D6" s="10" t="s">
        <v>30</v>
      </c>
      <c r="E6" s="10" t="s">
        <v>31</v>
      </c>
      <c r="F6" s="10" t="s">
        <v>32</v>
      </c>
      <c r="G6" s="10" t="s">
        <v>33</v>
      </c>
      <c r="H6" s="10" t="s">
        <v>34</v>
      </c>
      <c r="I6" s="10" t="s">
        <v>35</v>
      </c>
      <c r="J6" s="10" t="s">
        <v>36</v>
      </c>
      <c r="K6" s="10" t="s">
        <v>37</v>
      </c>
      <c r="L6" s="10" t="s">
        <v>38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</row>
    <row r="7" spans="1:19" ht="12.75">
      <c r="A7" s="58" t="s">
        <v>75</v>
      </c>
      <c r="B7" s="59"/>
      <c r="C7" s="11">
        <f>SUM(C8:C30)</f>
        <v>51857263.31266666</v>
      </c>
      <c r="D7" s="11">
        <f aca="true" t="shared" si="0" ref="D7:N7">SUM(D8:D30)</f>
        <v>11892850.829999998</v>
      </c>
      <c r="E7" s="11"/>
      <c r="F7" s="11"/>
      <c r="G7" s="11"/>
      <c r="H7" s="11">
        <f t="shared" si="0"/>
        <v>26732160.852666665</v>
      </c>
      <c r="I7" s="11"/>
      <c r="J7" s="11">
        <f t="shared" si="0"/>
        <v>481940.42000000004</v>
      </c>
      <c r="K7" s="11"/>
      <c r="L7" s="11">
        <f t="shared" si="0"/>
        <v>7388219.944</v>
      </c>
      <c r="M7" s="11"/>
      <c r="N7" s="11">
        <f t="shared" si="0"/>
        <v>5362091.265999999</v>
      </c>
      <c r="O7" s="11"/>
      <c r="P7" s="11"/>
      <c r="Q7" s="11"/>
      <c r="R7" s="11"/>
      <c r="S7" s="11"/>
    </row>
    <row r="8" spans="1:19" ht="15.75">
      <c r="A8" s="2">
        <v>1</v>
      </c>
      <c r="B8" s="15" t="s">
        <v>77</v>
      </c>
      <c r="C8" s="11">
        <f>D8+F8+H8+J8+L8+P8+N8</f>
        <v>4604631.4520000005</v>
      </c>
      <c r="D8" s="11"/>
      <c r="E8" s="14"/>
      <c r="F8" s="11"/>
      <c r="G8" s="11"/>
      <c r="H8" s="11">
        <v>4604631.4520000005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15.75">
      <c r="A9" s="2">
        <f aca="true" t="shared" si="1" ref="A9:A30">A8+1</f>
        <v>2</v>
      </c>
      <c r="B9" s="15" t="s">
        <v>78</v>
      </c>
      <c r="C9" s="11">
        <f>D9+F9+H9+J9+L9+P9+N9</f>
        <v>7728862.118</v>
      </c>
      <c r="D9" s="11">
        <f>716.06*3579</f>
        <v>2562778.7399999998</v>
      </c>
      <c r="E9" s="14"/>
      <c r="F9" s="11"/>
      <c r="G9" s="11"/>
      <c r="H9" s="11">
        <f>3579.2*1072.45</f>
        <v>3838513.04</v>
      </c>
      <c r="I9" s="11"/>
      <c r="J9" s="11">
        <v>229686.53</v>
      </c>
      <c r="K9" s="11"/>
      <c r="L9" s="11"/>
      <c r="M9" s="11"/>
      <c r="N9" s="11">
        <f>3579.2*306.74</f>
        <v>1097883.808</v>
      </c>
      <c r="O9" s="11"/>
      <c r="P9" s="11"/>
      <c r="Q9" s="11"/>
      <c r="R9" s="11"/>
      <c r="S9" s="11"/>
    </row>
    <row r="10" spans="1:19" ht="15.75">
      <c r="A10" s="2">
        <v>3</v>
      </c>
      <c r="B10" s="15" t="s">
        <v>105</v>
      </c>
      <c r="C10" s="11">
        <f>D10+F10+H10+J10+L10+P10+N10</f>
        <v>510000</v>
      </c>
      <c r="D10" s="11"/>
      <c r="E10" s="14"/>
      <c r="F10" s="11"/>
      <c r="G10" s="11"/>
      <c r="H10" s="11"/>
      <c r="I10" s="11"/>
      <c r="J10" s="11"/>
      <c r="K10" s="11"/>
      <c r="L10" s="11">
        <v>510000</v>
      </c>
      <c r="M10" s="11"/>
      <c r="N10" s="11"/>
      <c r="O10" s="11"/>
      <c r="P10" s="11"/>
      <c r="Q10" s="11"/>
      <c r="R10" s="11"/>
      <c r="S10" s="11"/>
    </row>
    <row r="11" spans="1:19" ht="15.75">
      <c r="A11" s="2">
        <v>4</v>
      </c>
      <c r="B11" s="15" t="s">
        <v>79</v>
      </c>
      <c r="C11" s="11">
        <f>D11+F11+H11+J11+L11+P11+N11</f>
        <v>1530000</v>
      </c>
      <c r="D11" s="11"/>
      <c r="E11" s="14"/>
      <c r="F11" s="11"/>
      <c r="G11" s="11"/>
      <c r="H11" s="11"/>
      <c r="I11" s="11"/>
      <c r="J11" s="11"/>
      <c r="K11" s="11"/>
      <c r="L11" s="11">
        <v>1530000</v>
      </c>
      <c r="M11" s="11"/>
      <c r="N11" s="11"/>
      <c r="O11" s="11"/>
      <c r="P11" s="11"/>
      <c r="Q11" s="11"/>
      <c r="R11" s="11"/>
      <c r="S11" s="11"/>
    </row>
    <row r="12" spans="1:20" ht="15.75">
      <c r="A12" s="2">
        <f t="shared" si="1"/>
        <v>5</v>
      </c>
      <c r="B12" s="15" t="s">
        <v>80</v>
      </c>
      <c r="C12" s="11">
        <f>D12+F12+H12+J12+L12+P12+N12</f>
        <v>850000</v>
      </c>
      <c r="D12" s="11"/>
      <c r="E12" s="14"/>
      <c r="F12" s="11"/>
      <c r="G12" s="11"/>
      <c r="H12" s="11"/>
      <c r="I12" s="11"/>
      <c r="J12" s="11"/>
      <c r="K12" s="11"/>
      <c r="L12" s="11">
        <v>850000</v>
      </c>
      <c r="M12" s="11"/>
      <c r="N12" s="11"/>
      <c r="O12" s="11"/>
      <c r="P12" s="11"/>
      <c r="Q12" s="11"/>
      <c r="R12" s="11"/>
      <c r="S12" s="11"/>
      <c r="T12" s="13"/>
    </row>
    <row r="13" spans="1:20" ht="15.75" customHeight="1">
      <c r="A13" s="2">
        <f t="shared" si="1"/>
        <v>6</v>
      </c>
      <c r="B13" s="15" t="s">
        <v>81</v>
      </c>
      <c r="C13" s="11">
        <f aca="true" t="shared" si="2" ref="C13:C29">D13+F13+H13+J13+L13+P13+N13</f>
        <v>1734283.27</v>
      </c>
      <c r="D13" s="11">
        <v>1482029.38</v>
      </c>
      <c r="E13" s="14"/>
      <c r="F13" s="11"/>
      <c r="G13" s="11"/>
      <c r="H13" s="11"/>
      <c r="I13" s="11"/>
      <c r="J13" s="11">
        <v>252253.89</v>
      </c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1:19" ht="15.75" customHeight="1">
      <c r="A14" s="2">
        <f t="shared" si="1"/>
        <v>7</v>
      </c>
      <c r="B14" s="3" t="s">
        <v>97</v>
      </c>
      <c r="C14" s="11">
        <f t="shared" si="2"/>
        <v>3961701.796666667</v>
      </c>
      <c r="D14" s="11"/>
      <c r="E14" s="14"/>
      <c r="F14" s="11"/>
      <c r="G14" s="11"/>
      <c r="H14" s="11">
        <f>(1072.45*5541.1)/3*2</f>
        <v>3961701.796666667</v>
      </c>
      <c r="I14" s="11"/>
      <c r="J14" s="11"/>
      <c r="K14" s="11"/>
      <c r="L14" s="30"/>
      <c r="M14" s="11"/>
      <c r="N14" s="11"/>
      <c r="O14" s="11"/>
      <c r="P14" s="11"/>
      <c r="Q14" s="11"/>
      <c r="R14" s="11"/>
      <c r="S14" s="11"/>
    </row>
    <row r="15" spans="1:19" ht="15.75" customHeight="1">
      <c r="A15" s="2">
        <f t="shared" si="1"/>
        <v>8</v>
      </c>
      <c r="B15" s="3" t="s">
        <v>82</v>
      </c>
      <c r="C15" s="11">
        <f t="shared" si="2"/>
        <v>5578216.644</v>
      </c>
      <c r="D15" s="11">
        <v>2032000.41</v>
      </c>
      <c r="E15" s="14"/>
      <c r="F15" s="11"/>
      <c r="G15" s="11"/>
      <c r="H15" s="11">
        <f>703.74*5039.1</f>
        <v>3546216.234</v>
      </c>
      <c r="I15" s="11"/>
      <c r="J15" s="11"/>
      <c r="K15" s="11"/>
      <c r="L15" s="30"/>
      <c r="M15" s="11"/>
      <c r="N15" s="11"/>
      <c r="O15" s="11"/>
      <c r="P15" s="11"/>
      <c r="Q15" s="11"/>
      <c r="R15" s="11"/>
      <c r="S15" s="11"/>
    </row>
    <row r="16" spans="1:20" ht="31.5" customHeight="1">
      <c r="A16" s="2">
        <f t="shared" si="1"/>
        <v>9</v>
      </c>
      <c r="B16" s="3" t="s">
        <v>83</v>
      </c>
      <c r="C16" s="11">
        <f t="shared" si="2"/>
        <v>4829108.075</v>
      </c>
      <c r="D16" s="11"/>
      <c r="E16" s="14"/>
      <c r="F16" s="11"/>
      <c r="G16" s="11"/>
      <c r="H16" s="11">
        <f>1056.15*5387.3-860688.82</f>
        <v>4829108.075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3"/>
    </row>
    <row r="17" spans="1:20" ht="31.5" customHeight="1">
      <c r="A17" s="2">
        <f t="shared" si="1"/>
        <v>10</v>
      </c>
      <c r="B17" s="3" t="s">
        <v>104</v>
      </c>
      <c r="C17" s="11">
        <f t="shared" si="2"/>
        <v>4498219.944</v>
      </c>
      <c r="D17" s="11"/>
      <c r="E17" s="14"/>
      <c r="F17" s="11"/>
      <c r="G17" s="11"/>
      <c r="H17" s="11"/>
      <c r="I17" s="11"/>
      <c r="J17" s="11"/>
      <c r="K17" s="11"/>
      <c r="L17" s="11">
        <f>3929.4*1144.76</f>
        <v>4498219.944</v>
      </c>
      <c r="M17" s="11"/>
      <c r="N17" s="11"/>
      <c r="O17" s="11"/>
      <c r="P17" s="11"/>
      <c r="Q17" s="11"/>
      <c r="R17" s="11"/>
      <c r="S17" s="11"/>
      <c r="T17" s="13"/>
    </row>
    <row r="18" spans="1:19" ht="31.5" customHeight="1">
      <c r="A18" s="2">
        <f t="shared" si="1"/>
        <v>11</v>
      </c>
      <c r="B18" s="3" t="s">
        <v>84</v>
      </c>
      <c r="C18" s="11">
        <f t="shared" si="2"/>
        <v>2982948.145</v>
      </c>
      <c r="D18" s="11">
        <v>750000</v>
      </c>
      <c r="E18" s="14"/>
      <c r="F18" s="11"/>
      <c r="G18" s="11"/>
      <c r="H18" s="11">
        <f>2082.1*1072.45</f>
        <v>2232948.145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ht="31.5" customHeight="1">
      <c r="A19" s="2">
        <f t="shared" si="1"/>
        <v>12</v>
      </c>
      <c r="B19" s="3" t="s">
        <v>85</v>
      </c>
      <c r="C19" s="11">
        <f t="shared" si="2"/>
        <v>3719042.11</v>
      </c>
      <c r="D19" s="11"/>
      <c r="E19" s="14"/>
      <c r="F19" s="11"/>
      <c r="G19" s="11"/>
      <c r="H19" s="11">
        <v>3719042.11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31.5" customHeight="1">
      <c r="A20" s="2">
        <f t="shared" si="1"/>
        <v>13</v>
      </c>
      <c r="B20" s="3" t="s">
        <v>86</v>
      </c>
      <c r="C20" s="11">
        <f t="shared" si="2"/>
        <v>1061995.23</v>
      </c>
      <c r="D20" s="11"/>
      <c r="E20" s="14"/>
      <c r="F20" s="11"/>
      <c r="G20" s="11"/>
      <c r="H20" s="11"/>
      <c r="I20" s="11"/>
      <c r="J20" s="11"/>
      <c r="K20" s="11"/>
      <c r="L20" s="11"/>
      <c r="M20" s="11"/>
      <c r="N20" s="11">
        <v>1061995.23</v>
      </c>
      <c r="O20" s="11"/>
      <c r="P20" s="11"/>
      <c r="Q20" s="11"/>
      <c r="R20" s="11"/>
      <c r="S20" s="11"/>
    </row>
    <row r="21" spans="1:19" ht="31.5" customHeight="1">
      <c r="A21" s="2">
        <f t="shared" si="1"/>
        <v>14</v>
      </c>
      <c r="B21" s="3" t="s">
        <v>87</v>
      </c>
      <c r="C21" s="11">
        <f t="shared" si="2"/>
        <v>1073497.98</v>
      </c>
      <c r="D21" s="11"/>
      <c r="E21" s="14"/>
      <c r="F21" s="11"/>
      <c r="G21" s="11"/>
      <c r="H21" s="11"/>
      <c r="I21" s="11"/>
      <c r="J21" s="11"/>
      <c r="K21" s="11"/>
      <c r="L21" s="11"/>
      <c r="M21" s="11"/>
      <c r="N21" s="11">
        <v>1073497.98</v>
      </c>
      <c r="O21" s="11"/>
      <c r="P21" s="11"/>
      <c r="Q21" s="11"/>
      <c r="R21" s="11"/>
      <c r="S21" s="11"/>
    </row>
    <row r="22" spans="1:19" ht="31.5" customHeight="1">
      <c r="A22" s="2">
        <f t="shared" si="1"/>
        <v>15</v>
      </c>
      <c r="B22" s="3" t="s">
        <v>88</v>
      </c>
      <c r="C22" s="11">
        <f t="shared" si="2"/>
        <v>1043897.568</v>
      </c>
      <c r="D22" s="11"/>
      <c r="E22" s="14"/>
      <c r="F22" s="11"/>
      <c r="G22" s="11"/>
      <c r="H22" s="11"/>
      <c r="I22" s="11"/>
      <c r="J22" s="11"/>
      <c r="K22" s="11"/>
      <c r="L22" s="11"/>
      <c r="M22" s="11"/>
      <c r="N22" s="11">
        <f>306.74*3403.2</f>
        <v>1043897.568</v>
      </c>
      <c r="O22" s="11"/>
      <c r="P22" s="11"/>
      <c r="Q22" s="11"/>
      <c r="R22" s="11"/>
      <c r="S22" s="11"/>
    </row>
    <row r="23" spans="1:19" ht="31.5" customHeight="1">
      <c r="A23" s="2">
        <f t="shared" si="1"/>
        <v>16</v>
      </c>
      <c r="B23" s="3" t="s">
        <v>89</v>
      </c>
      <c r="C23" s="11">
        <f t="shared" si="2"/>
        <v>1084816.68</v>
      </c>
      <c r="D23" s="11"/>
      <c r="E23" s="14"/>
      <c r="F23" s="11"/>
      <c r="G23" s="11"/>
      <c r="H23" s="11"/>
      <c r="I23" s="11"/>
      <c r="J23" s="11"/>
      <c r="K23" s="11"/>
      <c r="L23" s="11"/>
      <c r="M23" s="11"/>
      <c r="N23" s="11">
        <v>1084816.68</v>
      </c>
      <c r="O23" s="11"/>
      <c r="P23" s="11"/>
      <c r="Q23" s="11"/>
      <c r="R23" s="11"/>
      <c r="S23" s="11"/>
    </row>
    <row r="24" spans="1:19" ht="31.5" customHeight="1">
      <c r="A24" s="2">
        <f t="shared" si="1"/>
        <v>17</v>
      </c>
      <c r="B24" s="3" t="s">
        <v>90</v>
      </c>
      <c r="C24" s="11">
        <f t="shared" si="2"/>
        <v>585735.05</v>
      </c>
      <c r="D24" s="11">
        <v>585735.05</v>
      </c>
      <c r="E24" s="14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ht="31.5" customHeight="1">
      <c r="A25" s="2">
        <f t="shared" si="1"/>
        <v>18</v>
      </c>
      <c r="B25" s="3" t="s">
        <v>91</v>
      </c>
      <c r="C25" s="11">
        <f t="shared" si="2"/>
        <v>730307.25</v>
      </c>
      <c r="D25" s="11">
        <v>730307.25</v>
      </c>
      <c r="E25" s="14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ht="31.5" customHeight="1">
      <c r="A26" s="2">
        <f t="shared" si="1"/>
        <v>19</v>
      </c>
      <c r="B26" s="3" t="s">
        <v>92</v>
      </c>
      <c r="C26" s="11">
        <f t="shared" si="2"/>
        <v>750000</v>
      </c>
      <c r="D26" s="11">
        <v>750000</v>
      </c>
      <c r="E26" s="14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ht="31.5" customHeight="1">
      <c r="A27" s="2">
        <f t="shared" si="1"/>
        <v>20</v>
      </c>
      <c r="B27" s="3" t="s">
        <v>93</v>
      </c>
      <c r="C27" s="11">
        <f t="shared" si="2"/>
        <v>750000</v>
      </c>
      <c r="D27" s="11">
        <v>750000</v>
      </c>
      <c r="E27" s="14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31.5" customHeight="1">
      <c r="A28" s="2">
        <f t="shared" si="1"/>
        <v>21</v>
      </c>
      <c r="B28" s="3" t="s">
        <v>94</v>
      </c>
      <c r="C28" s="11">
        <f>D28+F28+H28+J28+L28+P28+N28</f>
        <v>750000</v>
      </c>
      <c r="D28" s="11">
        <v>750000</v>
      </c>
      <c r="E28" s="14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ht="31.5" customHeight="1">
      <c r="A29" s="2">
        <f t="shared" si="1"/>
        <v>22</v>
      </c>
      <c r="B29" s="3" t="s">
        <v>95</v>
      </c>
      <c r="C29" s="11">
        <f t="shared" si="2"/>
        <v>750000</v>
      </c>
      <c r="D29" s="11">
        <v>750000</v>
      </c>
      <c r="E29" s="14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31.5" customHeight="1">
      <c r="A30" s="2">
        <f t="shared" si="1"/>
        <v>23</v>
      </c>
      <c r="B30" s="3" t="s">
        <v>96</v>
      </c>
      <c r="C30" s="11">
        <f>D30+F30+H30+J30+L30+P30+N30</f>
        <v>750000</v>
      </c>
      <c r="D30" s="11">
        <v>750000</v>
      </c>
      <c r="E30" s="14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3:20" ht="12.75">
      <c r="C31" s="37"/>
      <c r="T31" s="13"/>
    </row>
    <row r="32" ht="12.75">
      <c r="T32" s="32"/>
    </row>
    <row r="33" ht="18.75">
      <c r="C33" s="38"/>
    </row>
  </sheetData>
  <sheetProtection/>
  <mergeCells count="14">
    <mergeCell ref="K4:L4"/>
    <mergeCell ref="M4:N4"/>
    <mergeCell ref="O4:P4"/>
    <mergeCell ref="A7:B7"/>
    <mergeCell ref="A1:S1"/>
    <mergeCell ref="A2:S2"/>
    <mergeCell ref="A3:A5"/>
    <mergeCell ref="B3:B5"/>
    <mergeCell ref="C3:C4"/>
    <mergeCell ref="D3:P3"/>
    <mergeCell ref="Q3:S3"/>
    <mergeCell ref="E4:F4"/>
    <mergeCell ref="G4:H4"/>
    <mergeCell ref="I4:J4"/>
  </mergeCells>
  <printOptions/>
  <pageMargins left="0" right="0" top="0" bottom="0" header="0" footer="0"/>
  <pageSetup fitToHeight="0" fitToWidth="1"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16"/>
  <sheetViews>
    <sheetView view="pageBreakPreview" zoomScale="90" zoomScaleSheetLayoutView="90" zoomScalePageLayoutView="0" workbookViewId="0" topLeftCell="A1">
      <selection activeCell="A3" sqref="A3:N3"/>
    </sheetView>
  </sheetViews>
  <sheetFormatPr defaultColWidth="8.00390625" defaultRowHeight="15"/>
  <cols>
    <col min="1" max="1" width="9.57421875" style="8" customWidth="1"/>
    <col min="2" max="2" width="38.140625" style="8" customWidth="1"/>
    <col min="3" max="3" width="19.00390625" style="8" customWidth="1"/>
    <col min="4" max="4" width="23.00390625" style="8" customWidth="1"/>
    <col min="5" max="9" width="9.57421875" style="8" customWidth="1"/>
    <col min="10" max="12" width="14.28125" style="8" customWidth="1"/>
    <col min="13" max="14" width="17.00390625" style="8" bestFit="1" customWidth="1"/>
    <col min="15" max="16384" width="8.00390625" style="8" customWidth="1"/>
  </cols>
  <sheetData>
    <row r="3" spans="1:14" ht="78.75" customHeight="1">
      <c r="A3" s="42" t="s">
        <v>109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5.75" customHeight="1">
      <c r="A4" s="61" t="s">
        <v>65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ht="15.75" customHeight="1">
      <c r="A5" s="67" t="s">
        <v>1</v>
      </c>
      <c r="B5" s="67" t="s">
        <v>66</v>
      </c>
      <c r="C5" s="67" t="s">
        <v>7</v>
      </c>
      <c r="D5" s="67" t="s">
        <v>9</v>
      </c>
      <c r="E5" s="70" t="s">
        <v>67</v>
      </c>
      <c r="F5" s="71"/>
      <c r="G5" s="71"/>
      <c r="H5" s="71"/>
      <c r="I5" s="72"/>
      <c r="J5" s="70" t="s">
        <v>10</v>
      </c>
      <c r="K5" s="71"/>
      <c r="L5" s="71"/>
      <c r="M5" s="71"/>
      <c r="N5" s="72"/>
    </row>
    <row r="6" spans="1:14" ht="47.25" customHeight="1">
      <c r="A6" s="68"/>
      <c r="B6" s="68"/>
      <c r="C6" s="69"/>
      <c r="D6" s="69"/>
      <c r="E6" s="2" t="s">
        <v>68</v>
      </c>
      <c r="F6" s="2" t="s">
        <v>69</v>
      </c>
      <c r="G6" s="2" t="s">
        <v>70</v>
      </c>
      <c r="H6" s="2" t="s">
        <v>71</v>
      </c>
      <c r="I6" s="2" t="s">
        <v>16</v>
      </c>
      <c r="J6" s="2" t="s">
        <v>68</v>
      </c>
      <c r="K6" s="2" t="s">
        <v>69</v>
      </c>
      <c r="L6" s="2" t="s">
        <v>70</v>
      </c>
      <c r="M6" s="2" t="s">
        <v>71</v>
      </c>
      <c r="N6" s="2" t="s">
        <v>16</v>
      </c>
    </row>
    <row r="7" spans="1:14" ht="15.75" customHeight="1">
      <c r="A7" s="69"/>
      <c r="B7" s="69"/>
      <c r="C7" s="2" t="s">
        <v>62</v>
      </c>
      <c r="D7" s="2" t="s">
        <v>24</v>
      </c>
      <c r="E7" s="2" t="s">
        <v>61</v>
      </c>
      <c r="F7" s="2" t="s">
        <v>61</v>
      </c>
      <c r="G7" s="2" t="s">
        <v>61</v>
      </c>
      <c r="H7" s="2" t="s">
        <v>61</v>
      </c>
      <c r="I7" s="2" t="s">
        <v>61</v>
      </c>
      <c r="J7" s="2" t="s">
        <v>25</v>
      </c>
      <c r="K7" s="2" t="s">
        <v>25</v>
      </c>
      <c r="L7" s="2" t="s">
        <v>25</v>
      </c>
      <c r="M7" s="2" t="s">
        <v>25</v>
      </c>
      <c r="N7" s="2" t="s">
        <v>25</v>
      </c>
    </row>
    <row r="8" spans="1:14" ht="15.75" customHeight="1">
      <c r="A8" s="65" t="s">
        <v>76</v>
      </c>
      <c r="B8" s="66"/>
      <c r="C8" s="4">
        <f>'Форма 1'!H33</f>
        <v>114402.8</v>
      </c>
      <c r="D8" s="12">
        <f>'Форма 1'!K33</f>
        <v>4811</v>
      </c>
      <c r="E8" s="2">
        <v>7</v>
      </c>
      <c r="F8" s="2">
        <v>9</v>
      </c>
      <c r="G8" s="2">
        <v>7</v>
      </c>
      <c r="H8" s="2">
        <v>4</v>
      </c>
      <c r="I8" s="2">
        <f>SUM(E8:H8)</f>
        <v>27</v>
      </c>
      <c r="J8" s="4">
        <f>'Форма 2'!D24+'Форма 2'!D25+'Форма 2'!D26+'Форма 2'!D27+'Форма 2'!D28+'Форма 2'!D29+'Форма 2'!D30</f>
        <v>5066042.3</v>
      </c>
      <c r="K8" s="4">
        <f>'Форма 2'!L7+'Форма 2'!N7</f>
        <v>12750311.209999999</v>
      </c>
      <c r="L8" s="4">
        <f>'Форма 2'!H7</f>
        <v>26732160.852666665</v>
      </c>
      <c r="M8" s="5">
        <f>'Форма 2'!D9+'Форма 2'!D13+'Форма 2'!J7+'Форма 2'!D15+'Форма 2'!D18</f>
        <v>7308748.95</v>
      </c>
      <c r="N8" s="5">
        <f>SUM(J8:M8)</f>
        <v>51857263.31266667</v>
      </c>
    </row>
    <row r="9" spans="1:14" ht="15.75" customHeight="1">
      <c r="A9" s="2">
        <v>1</v>
      </c>
      <c r="B9" s="6" t="s">
        <v>72</v>
      </c>
      <c r="C9" s="4">
        <f>C8</f>
        <v>114402.8</v>
      </c>
      <c r="D9" s="12">
        <f aca="true" t="shared" si="0" ref="D9:N9">D8</f>
        <v>4811</v>
      </c>
      <c r="E9" s="12">
        <f t="shared" si="0"/>
        <v>7</v>
      </c>
      <c r="F9" s="12">
        <f t="shared" si="0"/>
        <v>9</v>
      </c>
      <c r="G9" s="12">
        <f t="shared" si="0"/>
        <v>7</v>
      </c>
      <c r="H9" s="12">
        <f t="shared" si="0"/>
        <v>4</v>
      </c>
      <c r="I9" s="12">
        <f t="shared" si="0"/>
        <v>27</v>
      </c>
      <c r="J9" s="4">
        <f t="shared" si="0"/>
        <v>5066042.3</v>
      </c>
      <c r="K9" s="4">
        <f t="shared" si="0"/>
        <v>12750311.209999999</v>
      </c>
      <c r="L9" s="4">
        <f t="shared" si="0"/>
        <v>26732160.852666665</v>
      </c>
      <c r="M9" s="4">
        <f t="shared" si="0"/>
        <v>7308748.95</v>
      </c>
      <c r="N9" s="4">
        <f t="shared" si="0"/>
        <v>51857263.31266667</v>
      </c>
    </row>
    <row r="12" ht="12.75">
      <c r="N12" s="13"/>
    </row>
    <row r="16" ht="12.75">
      <c r="N16" s="32"/>
    </row>
  </sheetData>
  <sheetProtection/>
  <mergeCells count="9">
    <mergeCell ref="A8:B8"/>
    <mergeCell ref="A3:N3"/>
    <mergeCell ref="A4:N4"/>
    <mergeCell ref="A5:A7"/>
    <mergeCell ref="B5:B7"/>
    <mergeCell ref="C5:C6"/>
    <mergeCell ref="D5:D6"/>
    <mergeCell ref="E5:I5"/>
    <mergeCell ref="J5:N5"/>
  </mergeCells>
  <printOptions/>
  <pageMargins left="0" right="0" top="0" bottom="0" header="0" footer="0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Грешникова Нэлли Петровна</dc:creator>
  <cp:keywords/>
  <dc:description/>
  <cp:lastModifiedBy>Полянина Александра Александровна</cp:lastModifiedBy>
  <cp:lastPrinted>2017-06-21T09:18:31Z</cp:lastPrinted>
  <dcterms:created xsi:type="dcterms:W3CDTF">2016-01-26T07:47:32Z</dcterms:created>
  <dcterms:modified xsi:type="dcterms:W3CDTF">2017-07-17T13:29:25Z</dcterms:modified>
  <cp:category/>
  <cp:version/>
  <cp:contentType/>
  <cp:contentStatus/>
</cp:coreProperties>
</file>