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12015" activeTab="2"/>
  </bookViews>
  <sheets>
    <sheet name="таблица 3(1)" sheetId="1" r:id="rId1"/>
    <sheet name="Таблица № 2 (3)" sheetId="2" r:id="rId2"/>
    <sheet name="таблица № 3 (3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<sst xmlns="http://schemas.openxmlformats.org/spreadsheetml/2006/main" count="283" uniqueCount="105">
  <si>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</si>
  <si>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</si>
  <si>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</si>
  <si>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</si>
  <si>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</si>
  <si>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</si>
  <si>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</si>
  <si>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 том числе:</t>
  </si>
  <si>
    <t>МБ</t>
  </si>
  <si>
    <t>ОБ</t>
  </si>
  <si>
    <t>ФБ</t>
  </si>
  <si>
    <t>ВБС</t>
  </si>
  <si>
    <t>Таблица № 3 (1)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</si>
  <si>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</si>
  <si>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>№ п/п</t>
  </si>
  <si>
    <t>Цель, задачи, основные мероприятия</t>
  </si>
  <si>
    <t>Срок выполнения (квартал, год)</t>
  </si>
  <si>
    <t>Источники финансирования</t>
  </si>
  <si>
    <t>Объемы финансирования,</t>
  </si>
  <si>
    <t>Показатели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</si>
  <si>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</si>
  <si>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</si>
  <si>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</si>
  <si>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</si>
  <si>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</si>
  <si>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</si>
  <si>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1.1</t>
  </si>
  <si>
    <t>Организация проведения официальных физкультурно-оздоровительных и спортивных мероприятий ЗАТО Александровск</t>
  </si>
  <si>
    <t>2014-2020</t>
  </si>
  <si>
    <t>Всего:</t>
  </si>
  <si>
    <t>Исполнение календарного плана спортивно-массовых мероприятий ЗАТО Александровск, %</t>
  </si>
  <si>
    <t>не менее 95</t>
  </si>
  <si>
    <t>УКС и МП администрации ЗАТО Александровск , УО администрации ЗАТО Александровск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</si>
  <si>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</si>
  <si>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</si>
  <si>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</si>
  <si>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</si>
  <si>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2.1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</si>
  <si>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</si>
  <si>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</si>
  <si>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</si>
  <si>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3.</t>
  </si>
  <si>
    <t>Задача 3: Развитие инфраструктуры в сфере физической культуры и спорта</t>
  </si>
  <si>
    <t>3.1</t>
  </si>
  <si>
    <t>Разработка проектно-сметной документации по реконструкции объекта «Открытый стадион» МБОУ ДОД ДЮСШ № 2 г.Снежногорск</t>
  </si>
  <si>
    <t>Количество разработанной проектной документации, ед.</t>
  </si>
  <si>
    <t>МКУ «ОКС» ЗАТО Александровск</t>
  </si>
  <si>
    <t>3.2</t>
  </si>
  <si>
    <t>Приобретение и установка в ЗАТО Александровск комплексной спортивной площадки</t>
  </si>
  <si>
    <t>Количество приобретенных и установленных спортивных площадок, ед.</t>
  </si>
  <si>
    <t>3.3</t>
  </si>
  <si>
    <t>Устройство искусственного покрытия поля на объекте: «Открытый стадион» МБОУ ДОД ДЮСШ № 2 г.Снежногорск</t>
  </si>
  <si>
    <t>Уровень готовности объекта к эксплуатации %</t>
  </si>
  <si>
    <t>Итого по задаче 3</t>
  </si>
  <si>
    <t xml:space="preserve">Всего по Подпрограмме </t>
  </si>
  <si>
    <t xml:space="preserve">Таблица № 3 (3)                </t>
  </si>
  <si>
    <t xml:space="preserve">3. Перечень основных мнроприятий Подпрограмма 3 «Патриотическое воспитание граждан» на 2014 – 2020 годы
</t>
  </si>
  <si>
    <t>№  п/п</t>
  </si>
  <si>
    <t>Источник финансирования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</si>
  <si>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</si>
  <si>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</si>
  <si>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</si>
  <si>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</si>
  <si>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</si>
  <si>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Задача 1: Совершенствование направлений и форм работы по патриотическому воспитанию молодежи</t>
  </si>
  <si>
    <t>1.1.</t>
  </si>
  <si>
    <t>Организация и осуществление мероприятий направленные на самореализацию и социализацию молодежи</t>
  </si>
  <si>
    <t>Количество молодых людей , вовлеченных в мероприятия, направленные на  самореализацию и социализацию молодежи, чел.</t>
  </si>
  <si>
    <t>Учреждения, подведомственные  УКС и МП администрации ЗАТО Александровск, МБУМП ЦГПВМ</t>
  </si>
  <si>
    <t>1.2.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</si>
  <si>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</si>
  <si>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2017 - 2020</t>
  </si>
  <si>
    <t>Количество мероприятий, ед.</t>
  </si>
  <si>
    <t>1.3.</t>
  </si>
  <si>
    <t xml:space="preserve"> Проведение II Слета бойцов поисковых отрядов городов воинской славы России</t>
  </si>
  <si>
    <t>2014 - 2020</t>
  </si>
  <si>
    <t>Количество муниципальных проведенных мероприятий, ед.</t>
  </si>
  <si>
    <t>1.4.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</si>
  <si>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</si>
  <si>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1.5.</t>
  </si>
  <si>
    <t>Предоставление социальных гарантий работникам</t>
  </si>
  <si>
    <t>Количество работников, чел</t>
  </si>
  <si>
    <t>Итого по задаче 1:</t>
  </si>
  <si>
    <t>Задача 2. Организация и проведение оценки условий труда</t>
  </si>
  <si>
    <t>2.1.</t>
  </si>
  <si>
    <t>Проведение специальной оценки условий труда</t>
  </si>
  <si>
    <t>Количество мест оценки условий труда</t>
  </si>
  <si>
    <t>Итого по задаче 2:</t>
  </si>
  <si>
    <t>Задача 3: Обеспечение безопасного режима функционирования учреждений</t>
  </si>
  <si>
    <t>3.1.</t>
  </si>
  <si>
    <t>Обеспечение пожарной и электрической безопасности учреждений</t>
  </si>
  <si>
    <t>Количество проведенных мероприятий в рамках подпрограммы, ед.</t>
  </si>
  <si>
    <t>3.2.</t>
  </si>
  <si>
    <t>Итого по задаче 3:</t>
  </si>
  <si>
    <t>ВСЕГО по Программе:</t>
  </si>
  <si>
    <t xml:space="preserve">Таблица № 2 (3)                                                                    </t>
  </si>
  <si>
    <t>4. Обоснование ресурсного обеспечения Подпрограммы 3 «Патриотическое воспитание граждан» на 2014 – 2020 годы</t>
  </si>
  <si>
    <t>Всего, руб.коп.</t>
  </si>
  <si>
    <t>в том числе по годам реализации, руб.коп.</t>
  </si>
  <si>
    <t>Всего по Программе</t>
  </si>
  <si>
    <t>Управление культуры, спорта и молодежной политики администрации ЗАТО Александровск</t>
  </si>
  <si>
    <t>Управление муниципальной собственностю администрации ЗАТО Александровск</t>
  </si>
  <si>
    <t>Приложение №1  к постановлению администрации  ЗАТО Александровск от « 13 » декабря 2017 г.        № 2365</t>
  </si>
  <si>
    <t>Приложение №2  к постановлению администрации  ЗАТО Александровск от « 13 » декабря 2017 г.        № 2365</t>
  </si>
  <si>
    <t>Приложение №3  к постановлению администрации  ЗАТО Александровск от « 13 » декабря 2017 г.        № 2365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</si>
</sst>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top" wrapText="1"/>
    </xf>
    <xf numFmtId="4" fontId="2" fillId="0" borderId="0" xfId="0" applyNumberFormat="1" applyFont="1" applyFill="1" applyAlignment="1">
      <alignment horizontal="right"/>
    </xf>
    <xf numFmtId="4" fontId="3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33" borderId="19" xfId="0" applyNumberFormat="1" applyFont="1" applyFill="1" applyBorder="1" applyAlignment="1">
      <alignment horizontal="left" vertical="center" wrapText="1"/>
    </xf>
    <xf numFmtId="0" fontId="10" fillId="33" borderId="22" xfId="0" applyNumberFormat="1" applyFont="1" applyFill="1" applyBorder="1" applyAlignment="1">
      <alignment horizontal="left" vertical="center" wrapText="1"/>
    </xf>
    <xf numFmtId="0" fontId="10" fillId="33" borderId="20" xfId="0" applyNumberFormat="1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" fontId="51" fillId="33" borderId="19" xfId="0" applyNumberFormat="1" applyFont="1" applyFill="1" applyBorder="1" applyAlignment="1">
      <alignment horizontal="center" vertical="center" wrapText="1"/>
    </xf>
    <xf numFmtId="1" fontId="51" fillId="33" borderId="2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1" fontId="51" fillId="33" borderId="20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left" vertical="center" wrapText="1"/>
    </xf>
    <xf numFmtId="2" fontId="10" fillId="0" borderId="20" xfId="0" applyNumberFormat="1" applyFont="1" applyFill="1" applyBorder="1" applyAlignment="1">
      <alignment horizontal="left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16" fontId="10" fillId="0" borderId="19" xfId="0" applyNumberFormat="1" applyFont="1" applyFill="1" applyBorder="1" applyAlignment="1">
      <alignment horizontal="center" vertical="center" wrapText="1"/>
    </xf>
    <xf numFmtId="16" fontId="10" fillId="0" borderId="22" xfId="0" applyNumberFormat="1" applyFont="1" applyFill="1" applyBorder="1" applyAlignment="1">
      <alignment horizontal="center" vertical="center" wrapText="1"/>
    </xf>
    <xf numFmtId="16" fontId="10" fillId="0" borderId="2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9" xfId="0" applyNumberFormat="1" applyFont="1" applyFill="1" applyBorder="1" applyAlignment="1">
      <alignment horizontal="left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OTNI~1\AppData\Local\Temp\43081_7662268519\&#1055;&#1088;&#1080;&#1083;&#1086;&#1078;&#1077;&#1085;&#1080;&#1103;%20&#1087;&#1088;&#1086;&#1075;&#1088;.&#1088;&#1072;&#1079;&#1074;.&#1060;&#1050;&#1057;&#1080;&#1052;&#1055;%202014-2020%20-%20(2017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программе"/>
      <sheetName val="таблица 1(1)"/>
      <sheetName val="таблица 2(1)"/>
      <sheetName val="таблица 3(1)"/>
      <sheetName val="таблица № 1(2)"/>
      <sheetName val="Таблица № 2 (2)"/>
      <sheetName val="Таблица № 3 (2)"/>
      <sheetName val="Таблица № 1(3)"/>
      <sheetName val="Таблица № 2 (3)"/>
      <sheetName val="таблица № 3 (3)"/>
      <sheetName val="Таблица № 1 (4)"/>
      <sheetName val="Таблица № 2 (4)"/>
      <sheetName val="Таблица № 3 (4)"/>
    </sheetNames>
    <sheetDataSet>
      <sheetData sheetId="9">
        <row r="61"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="70" zoomScaleNormal="78" zoomScaleSheetLayoutView="70" zoomScalePageLayoutView="0" workbookViewId="0" topLeftCell="A1">
      <selection activeCell="A1" sqref="A1:U1"/>
    </sheetView>
  </sheetViews>
  <sheetFormatPr defaultColWidth="9.140625" defaultRowHeight="15"/>
  <cols>
    <col min="1" max="1" width="5.421875" style="6" customWidth="1"/>
    <col min="2" max="2" width="32.140625" style="6" customWidth="1"/>
    <col min="3" max="4" width="11.421875" style="6" customWidth="1"/>
    <col min="5" max="5" width="13.8515625" style="6" customWidth="1"/>
    <col min="6" max="6" width="13.421875" style="6" customWidth="1"/>
    <col min="7" max="7" width="15.421875" style="6" customWidth="1"/>
    <col min="8" max="11" width="16.28125" style="6" customWidth="1"/>
    <col min="12" max="12" width="13.8515625" style="6" customWidth="1"/>
    <col min="13" max="13" width="36.28125" style="6" customWidth="1"/>
    <col min="14" max="14" width="9.7109375" style="6" customWidth="1"/>
    <col min="15" max="15" width="10.8515625" style="6" customWidth="1"/>
    <col min="16" max="16" width="11.00390625" style="6" customWidth="1"/>
    <col min="17" max="17" width="10.28125" style="6" customWidth="1"/>
    <col min="18" max="18" width="9.8515625" style="6" customWidth="1"/>
    <col min="19" max="20" width="10.28125" style="6" customWidth="1"/>
    <col min="21" max="21" width="22.57421875" style="6" customWidth="1"/>
    <col min="22" max="16384" width="9.140625" style="6" customWidth="1"/>
  </cols>
  <sheetData>
    <row r="1" spans="1:21" s="1" customFormat="1" ht="22.5" customHeight="1">
      <c r="A1" s="46" t="s">
        <v>102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4" customFormat="1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</v>
      </c>
    </row>
    <row r="3" spans="1:2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>
      <c r="A4" s="47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8" customHeight="1">
      <c r="A5" s="49" t="s">
        <v>14</v>
      </c>
      <c r="B5" s="49" t="s">
        <v>15</v>
      </c>
      <c r="C5" s="49" t="s">
        <v>16</v>
      </c>
      <c r="D5" s="49" t="s">
        <v>17</v>
      </c>
      <c r="E5" s="49" t="s">
        <v>18</v>
      </c>
      <c r="F5" s="49"/>
      <c r="G5" s="49"/>
      <c r="H5" s="49"/>
      <c r="I5" s="49"/>
      <c r="J5" s="49"/>
      <c r="K5" s="49"/>
      <c r="L5" s="49"/>
      <c r="M5" s="50" t="s">
        <v>19</v>
      </c>
      <c r="N5" s="51"/>
      <c r="O5" s="51"/>
      <c r="P5" s="51"/>
      <c r="Q5" s="51"/>
      <c r="R5" s="51"/>
      <c r="S5" s="51"/>
      <c r="T5" s="52"/>
      <c r="U5" s="49" t="s">
        <v>20</v>
      </c>
    </row>
    <row r="6" spans="1:21" ht="48.75" customHeight="1">
      <c r="A6" s="49"/>
      <c r="B6" s="49"/>
      <c r="C6" s="49"/>
      <c r="D6" s="49"/>
      <c r="E6" s="49" t="s">
        <v>21</v>
      </c>
      <c r="F6" s="49"/>
      <c r="G6" s="49"/>
      <c r="H6" s="49"/>
      <c r="I6" s="49"/>
      <c r="J6" s="49"/>
      <c r="K6" s="49"/>
      <c r="L6" s="49"/>
      <c r="M6" s="53"/>
      <c r="N6" s="54"/>
      <c r="O6" s="54"/>
      <c r="P6" s="54"/>
      <c r="Q6" s="54"/>
      <c r="R6" s="54"/>
      <c r="S6" s="54"/>
      <c r="T6" s="55"/>
      <c r="U6" s="49"/>
    </row>
    <row r="7" spans="1:21" ht="15">
      <c r="A7" s="7"/>
      <c r="B7" s="7"/>
      <c r="C7" s="7"/>
      <c r="D7" s="7"/>
      <c r="E7" s="8" t="s">
        <v>22</v>
      </c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6</v>
      </c>
      <c r="M7" s="8" t="s">
        <v>23</v>
      </c>
      <c r="N7" s="8" t="s">
        <v>0</v>
      </c>
      <c r="O7" s="8" t="s">
        <v>1</v>
      </c>
      <c r="P7" s="8" t="s">
        <v>2</v>
      </c>
      <c r="Q7" s="8" t="s">
        <v>3</v>
      </c>
      <c r="R7" s="8" t="s">
        <v>4</v>
      </c>
      <c r="S7" s="8" t="s">
        <v>5</v>
      </c>
      <c r="T7" s="8" t="s">
        <v>6</v>
      </c>
      <c r="U7" s="7"/>
    </row>
    <row r="8" spans="1:2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10">
        <v>9</v>
      </c>
      <c r="J8" s="10">
        <v>10</v>
      </c>
      <c r="K8" s="10">
        <v>11</v>
      </c>
      <c r="L8" s="10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</row>
    <row r="9" spans="1:21" ht="15">
      <c r="A9" s="9"/>
      <c r="B9" s="56" t="s">
        <v>24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5">
      <c r="A10" s="11">
        <v>1</v>
      </c>
      <c r="B10" s="56" t="s">
        <v>25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26.25" customHeight="1">
      <c r="A11" s="57" t="s">
        <v>26</v>
      </c>
      <c r="B11" s="49" t="s">
        <v>27</v>
      </c>
      <c r="C11" s="49" t="s">
        <v>28</v>
      </c>
      <c r="D11" s="8" t="s">
        <v>29</v>
      </c>
      <c r="E11" s="12">
        <f>SUM(E13:E16)</f>
        <v>5925661.1</v>
      </c>
      <c r="F11" s="12">
        <f>F13+F14+F15+F16</f>
        <v>880050</v>
      </c>
      <c r="G11" s="12">
        <f aca="true" t="shared" si="0" ref="G11:L11">G13+G14+G15+G16</f>
        <v>830050</v>
      </c>
      <c r="H11" s="12">
        <f t="shared" si="0"/>
        <v>739418.3</v>
      </c>
      <c r="I11" s="12">
        <f t="shared" si="0"/>
        <v>835992.8</v>
      </c>
      <c r="J11" s="12">
        <f t="shared" si="0"/>
        <v>880050</v>
      </c>
      <c r="K11" s="12">
        <f t="shared" si="0"/>
        <v>880050</v>
      </c>
      <c r="L11" s="12">
        <f t="shared" si="0"/>
        <v>880050</v>
      </c>
      <c r="M11" s="57" t="s">
        <v>30</v>
      </c>
      <c r="N11" s="57" t="s">
        <v>31</v>
      </c>
      <c r="O11" s="57" t="s">
        <v>31</v>
      </c>
      <c r="P11" s="57" t="s">
        <v>31</v>
      </c>
      <c r="Q11" s="57" t="s">
        <v>31</v>
      </c>
      <c r="R11" s="57" t="s">
        <v>31</v>
      </c>
      <c r="S11" s="57" t="s">
        <v>31</v>
      </c>
      <c r="T11" s="57" t="s">
        <v>31</v>
      </c>
      <c r="U11" s="49" t="s">
        <v>32</v>
      </c>
    </row>
    <row r="12" spans="1:21" ht="19.5" customHeight="1">
      <c r="A12" s="62"/>
      <c r="B12" s="49"/>
      <c r="C12" s="49"/>
      <c r="D12" s="59" t="s">
        <v>7</v>
      </c>
      <c r="E12" s="60"/>
      <c r="F12" s="60"/>
      <c r="G12" s="60"/>
      <c r="H12" s="60"/>
      <c r="I12" s="60"/>
      <c r="J12" s="60"/>
      <c r="K12" s="60"/>
      <c r="L12" s="61"/>
      <c r="M12" s="58"/>
      <c r="N12" s="58"/>
      <c r="O12" s="58"/>
      <c r="P12" s="58"/>
      <c r="Q12" s="58"/>
      <c r="R12" s="58"/>
      <c r="S12" s="58"/>
      <c r="T12" s="58"/>
      <c r="U12" s="49"/>
    </row>
    <row r="13" spans="1:21" ht="15">
      <c r="A13" s="62"/>
      <c r="B13" s="49"/>
      <c r="C13" s="49"/>
      <c r="D13" s="8" t="s">
        <v>8</v>
      </c>
      <c r="E13" s="12">
        <f>SUM(F13:L13)</f>
        <v>5925661.1</v>
      </c>
      <c r="F13" s="8">
        <v>880050</v>
      </c>
      <c r="G13" s="8">
        <v>830050</v>
      </c>
      <c r="H13" s="8">
        <f>871197-107503.6-24275.1</f>
        <v>739418.3</v>
      </c>
      <c r="I13" s="8">
        <f>880050+13000-57057.2</f>
        <v>835992.8</v>
      </c>
      <c r="J13" s="8">
        <v>880050</v>
      </c>
      <c r="K13" s="8">
        <v>880050</v>
      </c>
      <c r="L13" s="8">
        <v>880050</v>
      </c>
      <c r="M13" s="57" t="s">
        <v>33</v>
      </c>
      <c r="N13" s="57">
        <v>97</v>
      </c>
      <c r="O13" s="57">
        <v>99</v>
      </c>
      <c r="P13" s="57">
        <v>101</v>
      </c>
      <c r="Q13" s="57">
        <v>103</v>
      </c>
      <c r="R13" s="57">
        <v>105</v>
      </c>
      <c r="S13" s="57">
        <v>107</v>
      </c>
      <c r="T13" s="57">
        <v>109</v>
      </c>
      <c r="U13" s="49"/>
    </row>
    <row r="14" spans="1:21" ht="15">
      <c r="A14" s="62"/>
      <c r="B14" s="49"/>
      <c r="C14" s="49"/>
      <c r="D14" s="8" t="s">
        <v>9</v>
      </c>
      <c r="E14" s="12">
        <f>SUM(F14:L14)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62"/>
      <c r="N14" s="62"/>
      <c r="O14" s="62"/>
      <c r="P14" s="62"/>
      <c r="Q14" s="62"/>
      <c r="R14" s="62"/>
      <c r="S14" s="62"/>
      <c r="T14" s="62"/>
      <c r="U14" s="49"/>
    </row>
    <row r="15" spans="1:21" ht="15">
      <c r="A15" s="62"/>
      <c r="B15" s="49"/>
      <c r="C15" s="49"/>
      <c r="D15" s="8" t="s">
        <v>10</v>
      </c>
      <c r="E15" s="12">
        <f>SUM(F15:L15)</f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58"/>
      <c r="N15" s="58"/>
      <c r="O15" s="58"/>
      <c r="P15" s="58"/>
      <c r="Q15" s="58"/>
      <c r="R15" s="58"/>
      <c r="S15" s="58"/>
      <c r="T15" s="58"/>
      <c r="U15" s="49"/>
    </row>
    <row r="16" spans="1:21" ht="18.75" customHeight="1">
      <c r="A16" s="58"/>
      <c r="B16" s="49"/>
      <c r="C16" s="49"/>
      <c r="D16" s="8" t="s">
        <v>11</v>
      </c>
      <c r="E16" s="12">
        <f>SUM(F16:L16)</f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 t="s">
        <v>34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49"/>
    </row>
    <row r="17" spans="1:21" ht="24" customHeight="1">
      <c r="A17" s="49"/>
      <c r="B17" s="49" t="s">
        <v>35</v>
      </c>
      <c r="C17" s="49"/>
      <c r="D17" s="8" t="s">
        <v>29</v>
      </c>
      <c r="E17" s="12">
        <f>SUM(F17:L17)</f>
        <v>5925661.1</v>
      </c>
      <c r="F17" s="12">
        <f aca="true" t="shared" si="1" ref="F17:L17">F19+F20+F21+F22</f>
        <v>880050</v>
      </c>
      <c r="G17" s="12">
        <f t="shared" si="1"/>
        <v>830050</v>
      </c>
      <c r="H17" s="12">
        <f t="shared" si="1"/>
        <v>739418.3</v>
      </c>
      <c r="I17" s="12">
        <f t="shared" si="1"/>
        <v>835992.8</v>
      </c>
      <c r="J17" s="12">
        <f t="shared" si="1"/>
        <v>880050</v>
      </c>
      <c r="K17" s="12">
        <f t="shared" si="1"/>
        <v>880050</v>
      </c>
      <c r="L17" s="12">
        <f t="shared" si="1"/>
        <v>880050</v>
      </c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5">
      <c r="A18" s="49"/>
      <c r="B18" s="49"/>
      <c r="C18" s="49"/>
      <c r="D18" s="59" t="s">
        <v>7</v>
      </c>
      <c r="E18" s="60"/>
      <c r="F18" s="60"/>
      <c r="G18" s="60"/>
      <c r="H18" s="60"/>
      <c r="I18" s="60"/>
      <c r="J18" s="60"/>
      <c r="K18" s="60"/>
      <c r="L18" s="61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5">
      <c r="A19" s="49"/>
      <c r="B19" s="49"/>
      <c r="C19" s="49"/>
      <c r="D19" s="8" t="s">
        <v>8</v>
      </c>
      <c r="E19" s="12">
        <f>SUM(F19:L19)</f>
        <v>5925661.1</v>
      </c>
      <c r="F19" s="8">
        <f>F13</f>
        <v>880050</v>
      </c>
      <c r="G19" s="8">
        <f>G13</f>
        <v>830050</v>
      </c>
      <c r="H19" s="8">
        <f aca="true" t="shared" si="2" ref="G19:L22">H13</f>
        <v>739418.3</v>
      </c>
      <c r="I19" s="8">
        <f>I13</f>
        <v>835992.8</v>
      </c>
      <c r="J19" s="8">
        <f>J13</f>
        <v>880050</v>
      </c>
      <c r="K19" s="8">
        <f>K13</f>
        <v>880050</v>
      </c>
      <c r="L19" s="8">
        <f>L13</f>
        <v>880050</v>
      </c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5">
      <c r="A20" s="49"/>
      <c r="B20" s="49"/>
      <c r="C20" s="49"/>
      <c r="D20" s="8" t="s">
        <v>9</v>
      </c>
      <c r="E20" s="12">
        <f aca="true" t="shared" si="3" ref="E20:F22">E14</f>
        <v>0</v>
      </c>
      <c r="F20" s="8">
        <f t="shared" si="3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5">
      <c r="A21" s="49"/>
      <c r="B21" s="49"/>
      <c r="C21" s="49"/>
      <c r="D21" s="8" t="s">
        <v>10</v>
      </c>
      <c r="E21" s="12">
        <f t="shared" si="3"/>
        <v>0</v>
      </c>
      <c r="F21" s="8">
        <f t="shared" si="3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5">
      <c r="A22" s="49"/>
      <c r="B22" s="49"/>
      <c r="C22" s="49"/>
      <c r="D22" s="8" t="s">
        <v>11</v>
      </c>
      <c r="E22" s="12">
        <f t="shared" si="3"/>
        <v>0</v>
      </c>
      <c r="F22" s="8">
        <f t="shared" si="3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5">
      <c r="A23" s="11">
        <v>2</v>
      </c>
      <c r="B23" s="56" t="s">
        <v>36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15">
      <c r="A24" s="57" t="s">
        <v>37</v>
      </c>
      <c r="B24" s="49" t="s">
        <v>38</v>
      </c>
      <c r="C24" s="49" t="s">
        <v>28</v>
      </c>
      <c r="D24" s="8" t="s">
        <v>29</v>
      </c>
      <c r="E24" s="12">
        <f>SUM(F24:L24)</f>
        <v>3979503.4699999997</v>
      </c>
      <c r="F24" s="12">
        <f>F26+F27+F28+F29</f>
        <v>620950</v>
      </c>
      <c r="G24" s="12">
        <f aca="true" t="shared" si="4" ref="G24:L24">G26+G27+G28+G29</f>
        <v>573864.57</v>
      </c>
      <c r="H24" s="12">
        <f t="shared" si="4"/>
        <v>660631.7</v>
      </c>
      <c r="I24" s="12">
        <f t="shared" si="4"/>
        <v>564057.2</v>
      </c>
      <c r="J24" s="12">
        <f t="shared" si="4"/>
        <v>520000</v>
      </c>
      <c r="K24" s="12">
        <f t="shared" si="4"/>
        <v>520000</v>
      </c>
      <c r="L24" s="12">
        <f t="shared" si="4"/>
        <v>520000</v>
      </c>
      <c r="M24" s="49" t="s">
        <v>39</v>
      </c>
      <c r="N24" s="49">
        <v>4356</v>
      </c>
      <c r="O24" s="49">
        <v>4419</v>
      </c>
      <c r="P24" s="49">
        <v>4482</v>
      </c>
      <c r="Q24" s="49">
        <v>4527</v>
      </c>
      <c r="R24" s="49">
        <v>4572</v>
      </c>
      <c r="S24" s="49">
        <v>4617</v>
      </c>
      <c r="T24" s="49">
        <v>4662</v>
      </c>
      <c r="U24" s="49" t="s">
        <v>32</v>
      </c>
    </row>
    <row r="25" spans="1:21" ht="15">
      <c r="A25" s="62"/>
      <c r="B25" s="49"/>
      <c r="C25" s="49"/>
      <c r="D25" s="59" t="s">
        <v>7</v>
      </c>
      <c r="E25" s="60"/>
      <c r="F25" s="60"/>
      <c r="G25" s="60"/>
      <c r="H25" s="60"/>
      <c r="I25" s="60"/>
      <c r="J25" s="60"/>
      <c r="K25" s="60"/>
      <c r="L25" s="61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5">
      <c r="A26" s="62"/>
      <c r="B26" s="49"/>
      <c r="C26" s="49"/>
      <c r="D26" s="8" t="s">
        <v>8</v>
      </c>
      <c r="E26" s="12">
        <f>SUM(F26:L26)</f>
        <v>3849403.4699999997</v>
      </c>
      <c r="F26" s="8">
        <v>548950</v>
      </c>
      <c r="G26" s="8">
        <f>570000-9428.93-15000-29806.5</f>
        <v>515764.56999999995</v>
      </c>
      <c r="H26" s="8">
        <f>528853+107503.6+24275.1</f>
        <v>660631.7</v>
      </c>
      <c r="I26" s="8">
        <f>520000-13000+57057.2</f>
        <v>564057.2</v>
      </c>
      <c r="J26" s="8">
        <v>520000</v>
      </c>
      <c r="K26" s="8">
        <v>520000</v>
      </c>
      <c r="L26" s="8">
        <v>520000</v>
      </c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5">
      <c r="A27" s="62"/>
      <c r="B27" s="49"/>
      <c r="C27" s="49"/>
      <c r="D27" s="8" t="s">
        <v>9</v>
      </c>
      <c r="E27" s="12">
        <f>SUM(F27:L27)</f>
        <v>130100</v>
      </c>
      <c r="F27" s="8">
        <v>72000</v>
      </c>
      <c r="G27" s="8">
        <v>58100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5">
      <c r="A28" s="62"/>
      <c r="B28" s="49"/>
      <c r="C28" s="49"/>
      <c r="D28" s="8" t="s">
        <v>10</v>
      </c>
      <c r="E28" s="12">
        <f>SUM(F28:L28)</f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5">
      <c r="A29" s="58"/>
      <c r="B29" s="49"/>
      <c r="C29" s="49"/>
      <c r="D29" s="8" t="s">
        <v>11</v>
      </c>
      <c r="E29" s="12">
        <f>SUM(F29:L29)</f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5">
      <c r="A30" s="49"/>
      <c r="B30" s="49" t="s">
        <v>40</v>
      </c>
      <c r="C30" s="49"/>
      <c r="D30" s="8" t="s">
        <v>29</v>
      </c>
      <c r="E30" s="12">
        <f>SUM(F30:L30)</f>
        <v>3979503.4699999997</v>
      </c>
      <c r="F30" s="12">
        <f>F32+F33+F34+F35</f>
        <v>620950</v>
      </c>
      <c r="G30" s="12">
        <f aca="true" t="shared" si="5" ref="G30:L30">G32+G33+G34+G35</f>
        <v>573864.57</v>
      </c>
      <c r="H30" s="12">
        <f t="shared" si="5"/>
        <v>660631.7</v>
      </c>
      <c r="I30" s="12">
        <f t="shared" si="5"/>
        <v>564057.2</v>
      </c>
      <c r="J30" s="12">
        <f t="shared" si="5"/>
        <v>520000</v>
      </c>
      <c r="K30" s="12">
        <f t="shared" si="5"/>
        <v>520000</v>
      </c>
      <c r="L30" s="12">
        <f t="shared" si="5"/>
        <v>520000</v>
      </c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5">
      <c r="A31" s="49"/>
      <c r="B31" s="49"/>
      <c r="C31" s="49"/>
      <c r="D31" s="59" t="s">
        <v>7</v>
      </c>
      <c r="E31" s="60"/>
      <c r="F31" s="60"/>
      <c r="G31" s="60"/>
      <c r="H31" s="60"/>
      <c r="I31" s="60"/>
      <c r="J31" s="60"/>
      <c r="K31" s="60"/>
      <c r="L31" s="61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5">
      <c r="A32" s="49"/>
      <c r="B32" s="49"/>
      <c r="C32" s="49"/>
      <c r="D32" s="8" t="s">
        <v>8</v>
      </c>
      <c r="E32" s="12">
        <f>SUM(F32:L32)</f>
        <v>3849403.4699999997</v>
      </c>
      <c r="F32" s="8">
        <f>F26</f>
        <v>548950</v>
      </c>
      <c r="G32" s="8">
        <f aca="true" t="shared" si="6" ref="G32:L35">G26</f>
        <v>515764.56999999995</v>
      </c>
      <c r="H32" s="8">
        <f t="shared" si="6"/>
        <v>660631.7</v>
      </c>
      <c r="I32" s="8">
        <f t="shared" si="6"/>
        <v>564057.2</v>
      </c>
      <c r="J32" s="8">
        <f t="shared" si="6"/>
        <v>520000</v>
      </c>
      <c r="K32" s="8">
        <f t="shared" si="6"/>
        <v>520000</v>
      </c>
      <c r="L32" s="8">
        <f t="shared" si="6"/>
        <v>520000</v>
      </c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5">
      <c r="A33" s="49"/>
      <c r="B33" s="49"/>
      <c r="C33" s="49"/>
      <c r="D33" s="8" t="s">
        <v>9</v>
      </c>
      <c r="E33" s="12">
        <f>SUM(F33:L33)</f>
        <v>130100</v>
      </c>
      <c r="F33" s="8">
        <f>F27</f>
        <v>72000</v>
      </c>
      <c r="G33" s="8">
        <f t="shared" si="6"/>
        <v>58100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5">
      <c r="A34" s="49"/>
      <c r="B34" s="49"/>
      <c r="C34" s="49"/>
      <c r="D34" s="8" t="s">
        <v>10</v>
      </c>
      <c r="E34" s="12">
        <f>SUM(F34:L34)</f>
        <v>0</v>
      </c>
      <c r="F34" s="8">
        <f>F28</f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5">
      <c r="A35" s="49"/>
      <c r="B35" s="49"/>
      <c r="C35" s="49"/>
      <c r="D35" s="8" t="s">
        <v>11</v>
      </c>
      <c r="E35" s="12">
        <f>SUM(F35:L35)</f>
        <v>0</v>
      </c>
      <c r="F35" s="8">
        <f>F29</f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49"/>
      <c r="N35" s="49"/>
      <c r="O35" s="49"/>
      <c r="P35" s="49"/>
      <c r="Q35" s="49"/>
      <c r="R35" s="49"/>
      <c r="S35" s="49"/>
      <c r="T35" s="49"/>
      <c r="U35" s="49"/>
    </row>
    <row r="36" spans="1:21" ht="15">
      <c r="A36" s="8" t="s">
        <v>41</v>
      </c>
      <c r="B36" s="56" t="s">
        <v>42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15" customHeight="1">
      <c r="A37" s="49" t="s">
        <v>43</v>
      </c>
      <c r="B37" s="49" t="s">
        <v>44</v>
      </c>
      <c r="C37" s="49" t="s">
        <v>28</v>
      </c>
      <c r="D37" s="8" t="s">
        <v>29</v>
      </c>
      <c r="E37" s="12">
        <f>SUM(F37:L37)</f>
        <v>1650000</v>
      </c>
      <c r="F37" s="12">
        <f aca="true" t="shared" si="7" ref="F37:K37">F39+F40+F41+F42</f>
        <v>1650000</v>
      </c>
      <c r="G37" s="12">
        <f t="shared" si="7"/>
        <v>0</v>
      </c>
      <c r="H37" s="12">
        <f t="shared" si="7"/>
        <v>0</v>
      </c>
      <c r="I37" s="12">
        <f t="shared" si="7"/>
        <v>0</v>
      </c>
      <c r="J37" s="12">
        <f t="shared" si="7"/>
        <v>0</v>
      </c>
      <c r="K37" s="12">
        <f t="shared" si="7"/>
        <v>0</v>
      </c>
      <c r="L37" s="12">
        <f>L39+L40+L41+L42</f>
        <v>0</v>
      </c>
      <c r="M37" s="49" t="s">
        <v>45</v>
      </c>
      <c r="N37" s="49">
        <v>1</v>
      </c>
      <c r="O37" s="49"/>
      <c r="P37" s="49"/>
      <c r="Q37" s="49"/>
      <c r="R37" s="49"/>
      <c r="S37" s="49"/>
      <c r="T37" s="49"/>
      <c r="U37" s="57" t="s">
        <v>46</v>
      </c>
    </row>
    <row r="38" spans="1:21" ht="15">
      <c r="A38" s="49"/>
      <c r="B38" s="49"/>
      <c r="C38" s="49"/>
      <c r="D38" s="59" t="s">
        <v>7</v>
      </c>
      <c r="E38" s="60"/>
      <c r="F38" s="60"/>
      <c r="G38" s="60"/>
      <c r="H38" s="60"/>
      <c r="I38" s="60"/>
      <c r="J38" s="60"/>
      <c r="K38" s="60"/>
      <c r="L38" s="61"/>
      <c r="M38" s="49"/>
      <c r="N38" s="49"/>
      <c r="O38" s="49"/>
      <c r="P38" s="49"/>
      <c r="Q38" s="49"/>
      <c r="R38" s="49"/>
      <c r="S38" s="49"/>
      <c r="T38" s="49"/>
      <c r="U38" s="62"/>
    </row>
    <row r="39" spans="1:21" ht="15">
      <c r="A39" s="49"/>
      <c r="B39" s="49"/>
      <c r="C39" s="49"/>
      <c r="D39" s="8" t="s">
        <v>8</v>
      </c>
      <c r="E39" s="12">
        <f>SUM(F39:L39)</f>
        <v>1650000</v>
      </c>
      <c r="F39" s="8">
        <v>1650000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49"/>
      <c r="N39" s="49"/>
      <c r="O39" s="49"/>
      <c r="P39" s="49"/>
      <c r="Q39" s="49"/>
      <c r="R39" s="49"/>
      <c r="S39" s="49"/>
      <c r="T39" s="49"/>
      <c r="U39" s="62"/>
    </row>
    <row r="40" spans="1:21" ht="15">
      <c r="A40" s="49"/>
      <c r="B40" s="49"/>
      <c r="C40" s="49"/>
      <c r="D40" s="8" t="s">
        <v>9</v>
      </c>
      <c r="E40" s="12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49"/>
      <c r="N40" s="49"/>
      <c r="O40" s="49"/>
      <c r="P40" s="49"/>
      <c r="Q40" s="49"/>
      <c r="R40" s="49"/>
      <c r="S40" s="49"/>
      <c r="T40" s="49"/>
      <c r="U40" s="62"/>
    </row>
    <row r="41" spans="1:21" ht="15">
      <c r="A41" s="49"/>
      <c r="B41" s="49"/>
      <c r="C41" s="49"/>
      <c r="D41" s="8" t="s">
        <v>10</v>
      </c>
      <c r="E41" s="12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49"/>
      <c r="N41" s="49"/>
      <c r="O41" s="49"/>
      <c r="P41" s="49"/>
      <c r="Q41" s="49"/>
      <c r="R41" s="49"/>
      <c r="S41" s="49"/>
      <c r="T41" s="49"/>
      <c r="U41" s="62"/>
    </row>
    <row r="42" spans="1:21" ht="15">
      <c r="A42" s="49"/>
      <c r="B42" s="49"/>
      <c r="C42" s="49"/>
      <c r="D42" s="8" t="s">
        <v>11</v>
      </c>
      <c r="E42" s="12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49"/>
      <c r="N42" s="49"/>
      <c r="O42" s="49"/>
      <c r="P42" s="49"/>
      <c r="Q42" s="49"/>
      <c r="R42" s="49"/>
      <c r="S42" s="49"/>
      <c r="T42" s="49"/>
      <c r="U42" s="62"/>
    </row>
    <row r="43" spans="1:21" ht="15">
      <c r="A43" s="49" t="s">
        <v>47</v>
      </c>
      <c r="B43" s="49" t="s">
        <v>48</v>
      </c>
      <c r="C43" s="49" t="s">
        <v>28</v>
      </c>
      <c r="D43" s="8" t="s">
        <v>29</v>
      </c>
      <c r="E43" s="12">
        <f>SUM(F43:L43)</f>
        <v>1315800</v>
      </c>
      <c r="F43" s="12">
        <f aca="true" t="shared" si="8" ref="F43:K43">F45+F46+F47+F48</f>
        <v>1315800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>L45+L46+L47+L48</f>
        <v>0</v>
      </c>
      <c r="M43" s="49" t="s">
        <v>49</v>
      </c>
      <c r="N43" s="49">
        <v>1</v>
      </c>
      <c r="O43" s="49"/>
      <c r="P43" s="49"/>
      <c r="Q43" s="49"/>
      <c r="R43" s="49"/>
      <c r="S43" s="49"/>
      <c r="T43" s="49"/>
      <c r="U43" s="62"/>
    </row>
    <row r="44" spans="1:21" ht="15">
      <c r="A44" s="49"/>
      <c r="B44" s="49"/>
      <c r="C44" s="49"/>
      <c r="D44" s="59" t="s">
        <v>7</v>
      </c>
      <c r="E44" s="60"/>
      <c r="F44" s="60"/>
      <c r="G44" s="60"/>
      <c r="H44" s="60"/>
      <c r="I44" s="60"/>
      <c r="J44" s="60"/>
      <c r="K44" s="60"/>
      <c r="L44" s="61"/>
      <c r="M44" s="49"/>
      <c r="N44" s="49"/>
      <c r="O44" s="49"/>
      <c r="P44" s="49"/>
      <c r="Q44" s="49"/>
      <c r="R44" s="49"/>
      <c r="S44" s="49"/>
      <c r="T44" s="49"/>
      <c r="U44" s="62"/>
    </row>
    <row r="45" spans="1:21" ht="15">
      <c r="A45" s="49"/>
      <c r="B45" s="49"/>
      <c r="C45" s="49"/>
      <c r="D45" s="8" t="s">
        <v>8</v>
      </c>
      <c r="E45" s="12">
        <f>SUM(F45:L45)</f>
        <v>65800</v>
      </c>
      <c r="F45" s="8">
        <v>65800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49"/>
      <c r="N45" s="49"/>
      <c r="O45" s="49"/>
      <c r="P45" s="49"/>
      <c r="Q45" s="49"/>
      <c r="R45" s="49"/>
      <c r="S45" s="49"/>
      <c r="T45" s="49"/>
      <c r="U45" s="62"/>
    </row>
    <row r="46" spans="1:21" ht="15">
      <c r="A46" s="49"/>
      <c r="B46" s="49"/>
      <c r="C46" s="49"/>
      <c r="D46" s="8" t="s">
        <v>9</v>
      </c>
      <c r="E46" s="12">
        <f>SUM(F46:L46)</f>
        <v>1250000</v>
      </c>
      <c r="F46" s="8">
        <v>1250000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49"/>
      <c r="N46" s="49"/>
      <c r="O46" s="49"/>
      <c r="P46" s="49"/>
      <c r="Q46" s="49"/>
      <c r="R46" s="49"/>
      <c r="S46" s="49"/>
      <c r="T46" s="49"/>
      <c r="U46" s="62"/>
    </row>
    <row r="47" spans="1:21" ht="15">
      <c r="A47" s="49"/>
      <c r="B47" s="49"/>
      <c r="C47" s="49"/>
      <c r="D47" s="8" t="s">
        <v>10</v>
      </c>
      <c r="E47" s="12">
        <f>SUM(F47:L47)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49"/>
      <c r="N47" s="49"/>
      <c r="O47" s="49"/>
      <c r="P47" s="49"/>
      <c r="Q47" s="49"/>
      <c r="R47" s="49"/>
      <c r="S47" s="49"/>
      <c r="T47" s="49"/>
      <c r="U47" s="62"/>
    </row>
    <row r="48" spans="1:21" ht="15">
      <c r="A48" s="49"/>
      <c r="B48" s="49"/>
      <c r="C48" s="49"/>
      <c r="D48" s="8" t="s">
        <v>11</v>
      </c>
      <c r="E48" s="12">
        <f>SUM(F48:L48)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49"/>
      <c r="N48" s="49"/>
      <c r="O48" s="49"/>
      <c r="P48" s="49"/>
      <c r="Q48" s="49"/>
      <c r="R48" s="49"/>
      <c r="S48" s="49"/>
      <c r="T48" s="49"/>
      <c r="U48" s="62"/>
    </row>
    <row r="49" spans="1:21" ht="15">
      <c r="A49" s="49" t="s">
        <v>50</v>
      </c>
      <c r="B49" s="49" t="s">
        <v>51</v>
      </c>
      <c r="C49" s="49" t="s">
        <v>28</v>
      </c>
      <c r="D49" s="8" t="s">
        <v>29</v>
      </c>
      <c r="E49" s="12">
        <f>SUM(F49:L49)</f>
        <v>0</v>
      </c>
      <c r="F49" s="12">
        <f aca="true" t="shared" si="9" ref="F49:L49">F51+F52+F53+F54</f>
        <v>0</v>
      </c>
      <c r="G49" s="12">
        <f t="shared" si="9"/>
        <v>0</v>
      </c>
      <c r="H49" s="12">
        <f t="shared" si="9"/>
        <v>0</v>
      </c>
      <c r="I49" s="12">
        <f t="shared" si="9"/>
        <v>0</v>
      </c>
      <c r="J49" s="12">
        <f t="shared" si="9"/>
        <v>0</v>
      </c>
      <c r="K49" s="12">
        <f t="shared" si="9"/>
        <v>0</v>
      </c>
      <c r="L49" s="12">
        <f t="shared" si="9"/>
        <v>0</v>
      </c>
      <c r="M49" s="49" t="s">
        <v>52</v>
      </c>
      <c r="N49" s="49"/>
      <c r="O49" s="63"/>
      <c r="P49" s="49"/>
      <c r="Q49" s="49"/>
      <c r="R49" s="49"/>
      <c r="S49" s="49"/>
      <c r="T49" s="49"/>
      <c r="U49" s="62"/>
    </row>
    <row r="50" spans="1:21" ht="15">
      <c r="A50" s="49"/>
      <c r="B50" s="49"/>
      <c r="C50" s="49"/>
      <c r="D50" s="59" t="s">
        <v>7</v>
      </c>
      <c r="E50" s="60"/>
      <c r="F50" s="60"/>
      <c r="G50" s="60"/>
      <c r="H50" s="60"/>
      <c r="I50" s="60"/>
      <c r="J50" s="60"/>
      <c r="K50" s="60"/>
      <c r="L50" s="61"/>
      <c r="M50" s="49"/>
      <c r="N50" s="49"/>
      <c r="O50" s="63"/>
      <c r="P50" s="49"/>
      <c r="Q50" s="49"/>
      <c r="R50" s="49"/>
      <c r="S50" s="49"/>
      <c r="T50" s="49"/>
      <c r="U50" s="62"/>
    </row>
    <row r="51" spans="1:21" ht="15">
      <c r="A51" s="49"/>
      <c r="B51" s="49"/>
      <c r="C51" s="49"/>
      <c r="D51" s="8" t="s">
        <v>8</v>
      </c>
      <c r="E51" s="12">
        <f>SUM(F51:L51)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49"/>
      <c r="N51" s="49"/>
      <c r="O51" s="63"/>
      <c r="P51" s="49"/>
      <c r="Q51" s="49"/>
      <c r="R51" s="49"/>
      <c r="S51" s="49"/>
      <c r="T51" s="49"/>
      <c r="U51" s="62"/>
    </row>
    <row r="52" spans="1:21" ht="15">
      <c r="A52" s="49"/>
      <c r="B52" s="49"/>
      <c r="C52" s="49"/>
      <c r="D52" s="8" t="s">
        <v>9</v>
      </c>
      <c r="E52" s="12">
        <f>SUM(F52:L52)</f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49"/>
      <c r="N52" s="49"/>
      <c r="O52" s="63"/>
      <c r="P52" s="49"/>
      <c r="Q52" s="49"/>
      <c r="R52" s="49"/>
      <c r="S52" s="49"/>
      <c r="T52" s="49"/>
      <c r="U52" s="62"/>
    </row>
    <row r="53" spans="1:21" ht="15">
      <c r="A53" s="49"/>
      <c r="B53" s="49"/>
      <c r="C53" s="49"/>
      <c r="D53" s="8" t="s">
        <v>10</v>
      </c>
      <c r="E53" s="12">
        <f>SUM(F53:L53)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49"/>
      <c r="N53" s="49"/>
      <c r="O53" s="63"/>
      <c r="P53" s="49"/>
      <c r="Q53" s="49"/>
      <c r="R53" s="49"/>
      <c r="S53" s="49"/>
      <c r="T53" s="49"/>
      <c r="U53" s="62"/>
    </row>
    <row r="54" spans="1:21" ht="15">
      <c r="A54" s="49"/>
      <c r="B54" s="49"/>
      <c r="C54" s="49"/>
      <c r="D54" s="8" t="s">
        <v>11</v>
      </c>
      <c r="E54" s="12">
        <f>SUM(F54:L54)</f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49"/>
      <c r="N54" s="49"/>
      <c r="O54" s="63"/>
      <c r="P54" s="49"/>
      <c r="Q54" s="49"/>
      <c r="R54" s="49"/>
      <c r="S54" s="49"/>
      <c r="T54" s="49"/>
      <c r="U54" s="58"/>
    </row>
    <row r="55" spans="1:21" ht="15">
      <c r="A55" s="49"/>
      <c r="B55" s="49" t="s">
        <v>53</v>
      </c>
      <c r="C55" s="49"/>
      <c r="D55" s="8" t="s">
        <v>29</v>
      </c>
      <c r="E55" s="12">
        <f>SUM(F55:L55)</f>
        <v>2965800</v>
      </c>
      <c r="F55" s="12">
        <f aca="true" t="shared" si="10" ref="F55:K55">F57+F58+F59+F60</f>
        <v>2965800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>L57+L58+L59+L60</f>
        <v>0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5">
      <c r="A56" s="49"/>
      <c r="B56" s="49"/>
      <c r="C56" s="49"/>
      <c r="D56" s="59" t="s">
        <v>7</v>
      </c>
      <c r="E56" s="60"/>
      <c r="F56" s="60"/>
      <c r="G56" s="60"/>
      <c r="H56" s="60"/>
      <c r="I56" s="60"/>
      <c r="J56" s="60"/>
      <c r="K56" s="60"/>
      <c r="L56" s="61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5">
      <c r="A57" s="49"/>
      <c r="B57" s="49"/>
      <c r="C57" s="49"/>
      <c r="D57" s="8" t="s">
        <v>8</v>
      </c>
      <c r="E57" s="12">
        <f>SUM(F57:L57)</f>
        <v>1715800</v>
      </c>
      <c r="F57" s="8">
        <f aca="true" t="shared" si="11" ref="F57:L60">F51+F45+F39</f>
        <v>1715800</v>
      </c>
      <c r="G57" s="8">
        <f t="shared" si="11"/>
        <v>0</v>
      </c>
      <c r="H57" s="8">
        <f t="shared" si="11"/>
        <v>0</v>
      </c>
      <c r="I57" s="8">
        <f t="shared" si="11"/>
        <v>0</v>
      </c>
      <c r="J57" s="8">
        <f t="shared" si="11"/>
        <v>0</v>
      </c>
      <c r="K57" s="8">
        <f t="shared" si="11"/>
        <v>0</v>
      </c>
      <c r="L57" s="8">
        <f t="shared" si="11"/>
        <v>0</v>
      </c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5">
      <c r="A58" s="49"/>
      <c r="B58" s="49"/>
      <c r="C58" s="49"/>
      <c r="D58" s="8" t="s">
        <v>9</v>
      </c>
      <c r="E58" s="12">
        <f>SUM(F58:L58)</f>
        <v>1250000</v>
      </c>
      <c r="F58" s="8">
        <f t="shared" si="11"/>
        <v>1250000</v>
      </c>
      <c r="G58" s="8">
        <f t="shared" si="11"/>
        <v>0</v>
      </c>
      <c r="H58" s="8">
        <f t="shared" si="11"/>
        <v>0</v>
      </c>
      <c r="I58" s="8">
        <f t="shared" si="11"/>
        <v>0</v>
      </c>
      <c r="J58" s="8">
        <f t="shared" si="11"/>
        <v>0</v>
      </c>
      <c r="K58" s="8">
        <f t="shared" si="11"/>
        <v>0</v>
      </c>
      <c r="L58" s="8">
        <f>L52+L46+L40</f>
        <v>0</v>
      </c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5">
      <c r="A59" s="49"/>
      <c r="B59" s="49"/>
      <c r="C59" s="49"/>
      <c r="D59" s="8" t="s">
        <v>10</v>
      </c>
      <c r="E59" s="12">
        <f>SUM(F59:L59)</f>
        <v>0</v>
      </c>
      <c r="F59" s="8">
        <f t="shared" si="11"/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>L53+L47+L41</f>
        <v>0</v>
      </c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5">
      <c r="A60" s="49"/>
      <c r="B60" s="49"/>
      <c r="C60" s="49"/>
      <c r="D60" s="8" t="s">
        <v>11</v>
      </c>
      <c r="E60" s="12">
        <f>SUM(F60:L60)</f>
        <v>0</v>
      </c>
      <c r="F60" s="8">
        <f>F54+F48+F42</f>
        <v>0</v>
      </c>
      <c r="G60" s="8">
        <f t="shared" si="11"/>
        <v>0</v>
      </c>
      <c r="H60" s="8">
        <f t="shared" si="11"/>
        <v>0</v>
      </c>
      <c r="I60" s="8">
        <f t="shared" si="11"/>
        <v>0</v>
      </c>
      <c r="J60" s="8">
        <f t="shared" si="11"/>
        <v>0</v>
      </c>
      <c r="K60" s="8">
        <f t="shared" si="11"/>
        <v>0</v>
      </c>
      <c r="L60" s="8">
        <f t="shared" si="11"/>
        <v>0</v>
      </c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4.25">
      <c r="A61" s="49"/>
      <c r="B61" s="49" t="s">
        <v>54</v>
      </c>
      <c r="C61" s="49"/>
      <c r="D61" s="12" t="s">
        <v>29</v>
      </c>
      <c r="E61" s="12">
        <f>SUM(F61:L61)</f>
        <v>12870964.57</v>
      </c>
      <c r="F61" s="12">
        <f aca="true" t="shared" si="12" ref="F61:L61">SUM(F63:F66)</f>
        <v>4466800</v>
      </c>
      <c r="G61" s="12">
        <f t="shared" si="12"/>
        <v>1403914.5699999998</v>
      </c>
      <c r="H61" s="12">
        <f t="shared" si="12"/>
        <v>1400050</v>
      </c>
      <c r="I61" s="12">
        <f t="shared" si="12"/>
        <v>1400050</v>
      </c>
      <c r="J61" s="12">
        <f t="shared" si="12"/>
        <v>1400050</v>
      </c>
      <c r="K61" s="12">
        <f t="shared" si="12"/>
        <v>1400050</v>
      </c>
      <c r="L61" s="12">
        <f t="shared" si="12"/>
        <v>1400050</v>
      </c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5">
      <c r="A62" s="49"/>
      <c r="B62" s="49"/>
      <c r="C62" s="49"/>
      <c r="D62" s="59" t="s">
        <v>7</v>
      </c>
      <c r="E62" s="60"/>
      <c r="F62" s="60"/>
      <c r="G62" s="60"/>
      <c r="H62" s="60"/>
      <c r="I62" s="60"/>
      <c r="J62" s="60"/>
      <c r="K62" s="60"/>
      <c r="L62" s="61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5">
      <c r="A63" s="49"/>
      <c r="B63" s="49"/>
      <c r="C63" s="49"/>
      <c r="D63" s="12" t="s">
        <v>8</v>
      </c>
      <c r="E63" s="12">
        <f>SUM(F63:L63)</f>
        <v>11490864.57</v>
      </c>
      <c r="F63" s="8">
        <f>F57+F32+F19</f>
        <v>3144800</v>
      </c>
      <c r="G63" s="8">
        <f aca="true" t="shared" si="13" ref="G63:L63">G57+G32+G19</f>
        <v>1345814.5699999998</v>
      </c>
      <c r="H63" s="8">
        <f t="shared" si="13"/>
        <v>1400050</v>
      </c>
      <c r="I63" s="8">
        <f t="shared" si="13"/>
        <v>1400050</v>
      </c>
      <c r="J63" s="8">
        <f t="shared" si="13"/>
        <v>1400050</v>
      </c>
      <c r="K63" s="8">
        <f t="shared" si="13"/>
        <v>1400050</v>
      </c>
      <c r="L63" s="8">
        <f t="shared" si="13"/>
        <v>1400050</v>
      </c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5">
      <c r="A64" s="49"/>
      <c r="B64" s="49"/>
      <c r="C64" s="49"/>
      <c r="D64" s="12" t="s">
        <v>9</v>
      </c>
      <c r="E64" s="12">
        <f>SUM(F64:L64)</f>
        <v>1380100</v>
      </c>
      <c r="F64" s="8">
        <f aca="true" t="shared" si="14" ref="F64:L66">F58+F33+F20</f>
        <v>1322000</v>
      </c>
      <c r="G64" s="8">
        <f t="shared" si="14"/>
        <v>58100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5">
      <c r="A65" s="49"/>
      <c r="B65" s="49"/>
      <c r="C65" s="49"/>
      <c r="D65" s="12" t="s">
        <v>10</v>
      </c>
      <c r="E65" s="12">
        <f>SUM(F65:L65)</f>
        <v>0</v>
      </c>
      <c r="F65" s="8">
        <f t="shared" si="14"/>
        <v>0</v>
      </c>
      <c r="G65" s="8">
        <f t="shared" si="14"/>
        <v>0</v>
      </c>
      <c r="H65" s="8">
        <f t="shared" si="14"/>
        <v>0</v>
      </c>
      <c r="I65" s="8">
        <f t="shared" si="14"/>
        <v>0</v>
      </c>
      <c r="J65" s="8">
        <f t="shared" si="14"/>
        <v>0</v>
      </c>
      <c r="K65" s="8">
        <f t="shared" si="14"/>
        <v>0</v>
      </c>
      <c r="L65" s="8">
        <f t="shared" si="14"/>
        <v>0</v>
      </c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5">
      <c r="A66" s="49"/>
      <c r="B66" s="49"/>
      <c r="C66" s="49"/>
      <c r="D66" s="12" t="s">
        <v>11</v>
      </c>
      <c r="E66" s="12">
        <f>SUM(F66:L66)</f>
        <v>0</v>
      </c>
      <c r="F66" s="8">
        <f t="shared" si="14"/>
        <v>0</v>
      </c>
      <c r="G66" s="8">
        <f t="shared" si="14"/>
        <v>0</v>
      </c>
      <c r="H66" s="8">
        <f t="shared" si="14"/>
        <v>0</v>
      </c>
      <c r="I66" s="8">
        <f t="shared" si="14"/>
        <v>0</v>
      </c>
      <c r="J66" s="8">
        <f t="shared" si="14"/>
        <v>0</v>
      </c>
      <c r="K66" s="8">
        <f t="shared" si="14"/>
        <v>0</v>
      </c>
      <c r="L66" s="8">
        <f t="shared" si="14"/>
        <v>0</v>
      </c>
      <c r="M66" s="49"/>
      <c r="N66" s="49"/>
      <c r="O66" s="49"/>
      <c r="P66" s="49"/>
      <c r="Q66" s="49"/>
      <c r="R66" s="49"/>
      <c r="S66" s="49"/>
      <c r="T66" s="49"/>
      <c r="U66" s="49"/>
    </row>
  </sheetData>
  <sheetProtection/>
  <mergeCells count="137">
    <mergeCell ref="T61:T66"/>
    <mergeCell ref="U61:U66"/>
    <mergeCell ref="A61:A66"/>
    <mergeCell ref="B61:B66"/>
    <mergeCell ref="C61:C66"/>
    <mergeCell ref="M61:M66"/>
    <mergeCell ref="N61:N66"/>
    <mergeCell ref="O61:O66"/>
    <mergeCell ref="A55:A60"/>
    <mergeCell ref="B55:B60"/>
    <mergeCell ref="C55:C60"/>
    <mergeCell ref="M55:M60"/>
    <mergeCell ref="N55:N60"/>
    <mergeCell ref="R61:R66"/>
    <mergeCell ref="O55:O60"/>
    <mergeCell ref="D56:L56"/>
    <mergeCell ref="P61:P66"/>
    <mergeCell ref="Q61:Q66"/>
    <mergeCell ref="U55:U60"/>
    <mergeCell ref="R43:R48"/>
    <mergeCell ref="S43:S48"/>
    <mergeCell ref="Q43:Q48"/>
    <mergeCell ref="D62:L62"/>
    <mergeCell ref="S61:S66"/>
    <mergeCell ref="T43:T48"/>
    <mergeCell ref="P55:P60"/>
    <mergeCell ref="Q55:Q60"/>
    <mergeCell ref="R55:R60"/>
    <mergeCell ref="M43:M48"/>
    <mergeCell ref="N43:N48"/>
    <mergeCell ref="O49:O54"/>
    <mergeCell ref="T49:T54"/>
    <mergeCell ref="T55:T60"/>
    <mergeCell ref="P49:P54"/>
    <mergeCell ref="Q49:Q54"/>
    <mergeCell ref="R49:R54"/>
    <mergeCell ref="S49:S54"/>
    <mergeCell ref="S55:S60"/>
    <mergeCell ref="D44:L44"/>
    <mergeCell ref="A49:A54"/>
    <mergeCell ref="B49:B54"/>
    <mergeCell ref="C49:C54"/>
    <mergeCell ref="M49:M54"/>
    <mergeCell ref="N49:N54"/>
    <mergeCell ref="D50:L50"/>
    <mergeCell ref="A43:A48"/>
    <mergeCell ref="B43:B48"/>
    <mergeCell ref="C43:C48"/>
    <mergeCell ref="O43:O48"/>
    <mergeCell ref="P43:P48"/>
    <mergeCell ref="A30:A35"/>
    <mergeCell ref="B30:B35"/>
    <mergeCell ref="C30:C35"/>
    <mergeCell ref="M30:M35"/>
    <mergeCell ref="N30:N35"/>
    <mergeCell ref="O30:O35"/>
    <mergeCell ref="D31:L31"/>
    <mergeCell ref="B36:U36"/>
    <mergeCell ref="A37:A42"/>
    <mergeCell ref="B37:B42"/>
    <mergeCell ref="C37:C42"/>
    <mergeCell ref="M37:M42"/>
    <mergeCell ref="N37:N42"/>
    <mergeCell ref="O37:O42"/>
    <mergeCell ref="D38:L38"/>
    <mergeCell ref="P37:P42"/>
    <mergeCell ref="Q37:Q42"/>
    <mergeCell ref="R37:R42"/>
    <mergeCell ref="P30:P35"/>
    <mergeCell ref="Q30:Q35"/>
    <mergeCell ref="R30:R35"/>
    <mergeCell ref="S30:S35"/>
    <mergeCell ref="T30:T35"/>
    <mergeCell ref="U30:U35"/>
    <mergeCell ref="S37:S42"/>
    <mergeCell ref="T17:T22"/>
    <mergeCell ref="U17:U22"/>
    <mergeCell ref="U24:U29"/>
    <mergeCell ref="T37:T42"/>
    <mergeCell ref="U37:U54"/>
    <mergeCell ref="D18:L18"/>
    <mergeCell ref="R13:R15"/>
    <mergeCell ref="S13:S15"/>
    <mergeCell ref="T13:T15"/>
    <mergeCell ref="B23:U23"/>
    <mergeCell ref="P24:P29"/>
    <mergeCell ref="Q24:Q29"/>
    <mergeCell ref="R24:R29"/>
    <mergeCell ref="S24:S29"/>
    <mergeCell ref="T24:T29"/>
    <mergeCell ref="M17:M22"/>
    <mergeCell ref="N17:N22"/>
    <mergeCell ref="O17:O22"/>
    <mergeCell ref="A24:A29"/>
    <mergeCell ref="B24:B29"/>
    <mergeCell ref="C24:C29"/>
    <mergeCell ref="M24:M29"/>
    <mergeCell ref="N24:N29"/>
    <mergeCell ref="O24:O29"/>
    <mergeCell ref="D25:L25"/>
    <mergeCell ref="P17:P22"/>
    <mergeCell ref="R11:R12"/>
    <mergeCell ref="S11:S12"/>
    <mergeCell ref="A11:A16"/>
    <mergeCell ref="Q17:Q22"/>
    <mergeCell ref="R17:R22"/>
    <mergeCell ref="S17:S22"/>
    <mergeCell ref="A17:A22"/>
    <mergeCell ref="B17:B22"/>
    <mergeCell ref="C17:C22"/>
    <mergeCell ref="U11:U16"/>
    <mergeCell ref="D12:L12"/>
    <mergeCell ref="M13:M15"/>
    <mergeCell ref="N13:N15"/>
    <mergeCell ref="O13:O15"/>
    <mergeCell ref="P13:P15"/>
    <mergeCell ref="Q13:Q15"/>
    <mergeCell ref="B9:U9"/>
    <mergeCell ref="B10:U10"/>
    <mergeCell ref="B11:B16"/>
    <mergeCell ref="C11:C16"/>
    <mergeCell ref="M11:M12"/>
    <mergeCell ref="N11:N12"/>
    <mergeCell ref="O11:O12"/>
    <mergeCell ref="P11:P12"/>
    <mergeCell ref="Q11:Q12"/>
    <mergeCell ref="T11:T12"/>
    <mergeCell ref="A1:U1"/>
    <mergeCell ref="A4:U4"/>
    <mergeCell ref="A5:A6"/>
    <mergeCell ref="B5:B6"/>
    <mergeCell ref="C5:C6"/>
    <mergeCell ref="D5:D6"/>
    <mergeCell ref="E5:L5"/>
    <mergeCell ref="M5:T6"/>
    <mergeCell ref="U5:U6"/>
    <mergeCell ref="E6:L6"/>
  </mergeCells>
  <printOptions horizontalCentered="1"/>
  <pageMargins left="0.1968503937007874" right="0" top="0.7874015748031497" bottom="0.1968503937007874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5.421875" style="37" customWidth="1"/>
    <col min="2" max="2" width="18.28125" style="37" customWidth="1"/>
    <col min="3" max="3" width="13.8515625" style="37" customWidth="1"/>
    <col min="4" max="9" width="12.28125" style="37" bestFit="1" customWidth="1"/>
    <col min="10" max="16384" width="9.140625" style="37" customWidth="1"/>
  </cols>
  <sheetData>
    <row r="1" spans="1:14" ht="15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36"/>
      <c r="K1" s="36"/>
      <c r="L1" s="36"/>
      <c r="M1" s="36"/>
      <c r="N1" s="36"/>
    </row>
    <row r="2" spans="5:10" ht="39" customHeight="1">
      <c r="E2" s="38"/>
      <c r="G2" s="68" t="s">
        <v>95</v>
      </c>
      <c r="H2" s="68"/>
      <c r="I2" s="68"/>
      <c r="J2" s="13"/>
    </row>
    <row r="4" spans="1:9" ht="36.75" customHeight="1">
      <c r="A4" s="69" t="s">
        <v>96</v>
      </c>
      <c r="B4" s="69"/>
      <c r="C4" s="69"/>
      <c r="D4" s="69"/>
      <c r="E4" s="69"/>
      <c r="F4" s="69"/>
      <c r="G4" s="69"/>
      <c r="H4" s="69"/>
      <c r="I4" s="69"/>
    </row>
    <row r="6" spans="1:9" ht="30" customHeight="1">
      <c r="A6" s="70" t="s">
        <v>58</v>
      </c>
      <c r="B6" s="72" t="s">
        <v>97</v>
      </c>
      <c r="C6" s="74" t="s">
        <v>98</v>
      </c>
      <c r="D6" s="74"/>
      <c r="E6" s="74"/>
      <c r="F6" s="74"/>
      <c r="G6" s="74"/>
      <c r="H6" s="74"/>
      <c r="I6" s="74"/>
    </row>
    <row r="7" spans="1:9" ht="16.5" customHeight="1">
      <c r="A7" s="71"/>
      <c r="B7" s="73"/>
      <c r="C7" s="40">
        <v>2014</v>
      </c>
      <c r="D7" s="40">
        <v>2015</v>
      </c>
      <c r="E7" s="40">
        <v>2016</v>
      </c>
      <c r="F7" s="40">
        <v>2017</v>
      </c>
      <c r="G7" s="40">
        <v>2018</v>
      </c>
      <c r="H7" s="40">
        <v>2019</v>
      </c>
      <c r="I7" s="15">
        <v>2020</v>
      </c>
    </row>
    <row r="8" spans="1:9" ht="16.5" customHeight="1">
      <c r="A8" s="16">
        <v>1</v>
      </c>
      <c r="B8" s="39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15">
        <v>9</v>
      </c>
    </row>
    <row r="9" spans="1:9" ht="19.5" customHeight="1">
      <c r="A9" s="41" t="s">
        <v>99</v>
      </c>
      <c r="B9" s="42">
        <f>SUM(C9:I9)</f>
        <v>130431499.35</v>
      </c>
      <c r="C9" s="42">
        <f>C11+C14+C12+C13</f>
        <v>16257836.5</v>
      </c>
      <c r="D9" s="42">
        <f aca="true" t="shared" si="0" ref="D9:I9">D11+D14+D12+D13</f>
        <v>18086278.149999995</v>
      </c>
      <c r="E9" s="42">
        <f t="shared" si="0"/>
        <v>18916275.18</v>
      </c>
      <c r="F9" s="42">
        <f t="shared" si="0"/>
        <v>19163267.52</v>
      </c>
      <c r="G9" s="42">
        <f t="shared" si="0"/>
        <v>19239188</v>
      </c>
      <c r="H9" s="42">
        <f t="shared" si="0"/>
        <v>19384327</v>
      </c>
      <c r="I9" s="42">
        <f t="shared" si="0"/>
        <v>19384327</v>
      </c>
    </row>
    <row r="10" spans="1:9" ht="16.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6"/>
    </row>
    <row r="11" spans="1:9" ht="16.5" customHeight="1">
      <c r="A11" s="43" t="s">
        <v>8</v>
      </c>
      <c r="B11" s="42">
        <f>SUM(C11:I11)</f>
        <v>129234908.28</v>
      </c>
      <c r="C11" s="44">
        <f>C17+C23</f>
        <v>16104944</v>
      </c>
      <c r="D11" s="44">
        <f aca="true" t="shared" si="1" ref="D11:I11">D17+D23</f>
        <v>17866589.579999994</v>
      </c>
      <c r="E11" s="44">
        <f t="shared" si="1"/>
        <v>18667605.18</v>
      </c>
      <c r="F11" s="44">
        <f t="shared" si="1"/>
        <v>19057927.52</v>
      </c>
      <c r="G11" s="44">
        <f t="shared" si="1"/>
        <v>19089188</v>
      </c>
      <c r="H11" s="44">
        <f t="shared" si="1"/>
        <v>19224327</v>
      </c>
      <c r="I11" s="44">
        <f t="shared" si="1"/>
        <v>19224327</v>
      </c>
    </row>
    <row r="12" spans="1:9" ht="16.5" customHeight="1">
      <c r="A12" s="43" t="s">
        <v>9</v>
      </c>
      <c r="B12" s="42">
        <f>SUM(C12:I12)</f>
        <v>0</v>
      </c>
      <c r="C12" s="44">
        <f aca="true" t="shared" si="2" ref="C12:I14">C18+C24</f>
        <v>0</v>
      </c>
      <c r="D12" s="44">
        <f t="shared" si="2"/>
        <v>0</v>
      </c>
      <c r="E12" s="44">
        <f t="shared" si="2"/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</row>
    <row r="13" spans="1:9" ht="16.5" customHeight="1">
      <c r="A13" s="43" t="s">
        <v>10</v>
      </c>
      <c r="B13" s="42">
        <f>SUM(C13:I13)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</row>
    <row r="14" spans="1:9" ht="16.5" customHeight="1">
      <c r="A14" s="43" t="s">
        <v>11</v>
      </c>
      <c r="B14" s="42">
        <f>SUM(C14:I14)</f>
        <v>1196591.07</v>
      </c>
      <c r="C14" s="44">
        <f t="shared" si="2"/>
        <v>152892.5</v>
      </c>
      <c r="D14" s="44">
        <f t="shared" si="2"/>
        <v>219688.57</v>
      </c>
      <c r="E14" s="44">
        <f t="shared" si="2"/>
        <v>248670</v>
      </c>
      <c r="F14" s="44">
        <f t="shared" si="2"/>
        <v>105340</v>
      </c>
      <c r="G14" s="44">
        <f t="shared" si="2"/>
        <v>150000</v>
      </c>
      <c r="H14" s="44">
        <f t="shared" si="2"/>
        <v>160000</v>
      </c>
      <c r="I14" s="44">
        <f t="shared" si="2"/>
        <v>160000</v>
      </c>
    </row>
    <row r="15" spans="1:9" ht="39.75" customHeight="1">
      <c r="A15" s="41" t="s">
        <v>100</v>
      </c>
      <c r="B15" s="42">
        <f>B17+B18+B19+B20</f>
        <v>130053445.35</v>
      </c>
      <c r="C15" s="42">
        <f>C17+C20+C18+C19</f>
        <v>16257836.5</v>
      </c>
      <c r="D15" s="42">
        <f aca="true" t="shared" si="3" ref="D15:I15">D17+D20+D18+D19</f>
        <v>18086278.149999995</v>
      </c>
      <c r="E15" s="42">
        <f t="shared" si="3"/>
        <v>18538221.18</v>
      </c>
      <c r="F15" s="42">
        <f t="shared" si="3"/>
        <v>19163267.52</v>
      </c>
      <c r="G15" s="42">
        <f t="shared" si="3"/>
        <v>19239188</v>
      </c>
      <c r="H15" s="42">
        <f t="shared" si="3"/>
        <v>19384327</v>
      </c>
      <c r="I15" s="42">
        <f t="shared" si="3"/>
        <v>19384327</v>
      </c>
    </row>
    <row r="16" spans="1:9" ht="16.5" customHeight="1">
      <c r="A16" s="64" t="s">
        <v>7</v>
      </c>
      <c r="B16" s="65"/>
      <c r="C16" s="65"/>
      <c r="D16" s="65"/>
      <c r="E16" s="65"/>
      <c r="F16" s="65"/>
      <c r="G16" s="65"/>
      <c r="H16" s="65"/>
      <c r="I16" s="66"/>
    </row>
    <row r="17" spans="1:9" ht="16.5" customHeight="1">
      <c r="A17" s="43" t="s">
        <v>8</v>
      </c>
      <c r="B17" s="42">
        <f>SUM(C17:I17)</f>
        <v>128856854.28</v>
      </c>
      <c r="C17" s="44">
        <f>'таблица № 3 (3)'!F79</f>
        <v>16104944</v>
      </c>
      <c r="D17" s="44">
        <f>'таблица № 3 (3)'!G79</f>
        <v>17866589.579999994</v>
      </c>
      <c r="E17" s="44">
        <f>'таблица № 3 (3)'!H79-E23</f>
        <v>18289551.18</v>
      </c>
      <c r="F17" s="44">
        <f>'таблица № 3 (3)'!I79</f>
        <v>19057927.52</v>
      </c>
      <c r="G17" s="44">
        <f>'таблица № 3 (3)'!J79</f>
        <v>19089188</v>
      </c>
      <c r="H17" s="44">
        <f>'таблица № 3 (3)'!K79</f>
        <v>19224327</v>
      </c>
      <c r="I17" s="44">
        <f>'таблица № 3 (3)'!L79</f>
        <v>19224327</v>
      </c>
    </row>
    <row r="18" spans="1:9" ht="16.5" customHeight="1">
      <c r="A18" s="43" t="s">
        <v>9</v>
      </c>
      <c r="B18" s="42">
        <f>SUM(C18:I18)</f>
        <v>0</v>
      </c>
      <c r="C18" s="44">
        <f>'таблица № 3 (3)'!F80</f>
        <v>0</v>
      </c>
      <c r="D18" s="44">
        <f>'таблица № 3 (3)'!G80</f>
        <v>0</v>
      </c>
      <c r="E18" s="44">
        <f>'таблица № 3 (3)'!H80</f>
        <v>0</v>
      </c>
      <c r="F18" s="44">
        <f>'таблица № 3 (3)'!I80</f>
        <v>0</v>
      </c>
      <c r="G18" s="44">
        <f>'таблица № 3 (3)'!J80</f>
        <v>0</v>
      </c>
      <c r="H18" s="44">
        <f>'таблица № 3 (3)'!K80</f>
        <v>0</v>
      </c>
      <c r="I18" s="44">
        <f>'таблица № 3 (3)'!L80</f>
        <v>0</v>
      </c>
    </row>
    <row r="19" spans="1:9" ht="16.5" customHeight="1">
      <c r="A19" s="43" t="s">
        <v>10</v>
      </c>
      <c r="B19" s="42">
        <f>SUM(C19:I19)</f>
        <v>0</v>
      </c>
      <c r="C19" s="44">
        <f>'таблица № 3 (3)'!F81</f>
        <v>0</v>
      </c>
      <c r="D19" s="44">
        <f>'таблица № 3 (3)'!G81</f>
        <v>0</v>
      </c>
      <c r="E19" s="44">
        <f>'таблица № 3 (3)'!H81</f>
        <v>0</v>
      </c>
      <c r="F19" s="44">
        <f>'таблица № 3 (3)'!I81</f>
        <v>0</v>
      </c>
      <c r="G19" s="44">
        <f>'таблица № 3 (3)'!J81</f>
        <v>0</v>
      </c>
      <c r="H19" s="44">
        <f>'таблица № 3 (3)'!K81</f>
        <v>0</v>
      </c>
      <c r="I19" s="44">
        <f>'таблица № 3 (3)'!L81</f>
        <v>0</v>
      </c>
    </row>
    <row r="20" spans="1:9" ht="16.5" customHeight="1">
      <c r="A20" s="43" t="s">
        <v>11</v>
      </c>
      <c r="B20" s="42">
        <f>SUM(C20:I20)</f>
        <v>1196591.07</v>
      </c>
      <c r="C20" s="44">
        <f>'таблица № 3 (3)'!F82</f>
        <v>152892.5</v>
      </c>
      <c r="D20" s="44">
        <f>'таблица № 3 (3)'!G82</f>
        <v>219688.57</v>
      </c>
      <c r="E20" s="44">
        <f>'таблица № 3 (3)'!H82</f>
        <v>248670</v>
      </c>
      <c r="F20" s="44">
        <f>'таблица № 3 (3)'!I82</f>
        <v>105340</v>
      </c>
      <c r="G20" s="44">
        <f>'таблица № 3 (3)'!J82</f>
        <v>150000</v>
      </c>
      <c r="H20" s="44">
        <f>'таблица № 3 (3)'!K82</f>
        <v>160000</v>
      </c>
      <c r="I20" s="44">
        <f>'таблица № 3 (3)'!L82</f>
        <v>160000</v>
      </c>
    </row>
    <row r="21" spans="1:9" ht="47.25">
      <c r="A21" s="45" t="s">
        <v>101</v>
      </c>
      <c r="B21" s="42">
        <f>B23+B24+B25+B26</f>
        <v>378054</v>
      </c>
      <c r="C21" s="42">
        <f>C23+C26+C24+C25</f>
        <v>0</v>
      </c>
      <c r="D21" s="42">
        <f aca="true" t="shared" si="4" ref="D21:I21">D23+D26+D24+D25</f>
        <v>0</v>
      </c>
      <c r="E21" s="42">
        <f t="shared" si="4"/>
        <v>378054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1:9" ht="15">
      <c r="A22" s="64" t="s">
        <v>7</v>
      </c>
      <c r="B22" s="65"/>
      <c r="C22" s="65"/>
      <c r="D22" s="65"/>
      <c r="E22" s="65"/>
      <c r="F22" s="65"/>
      <c r="G22" s="65"/>
      <c r="H22" s="65"/>
      <c r="I22" s="66"/>
    </row>
    <row r="23" spans="1:9" ht="15">
      <c r="A23" s="43" t="s">
        <v>8</v>
      </c>
      <c r="B23" s="42">
        <f>SUM(C23:I23)</f>
        <v>378054</v>
      </c>
      <c r="C23" s="44">
        <f>'[1]таблица № 3 (3)'!F61</f>
        <v>0</v>
      </c>
      <c r="D23" s="44">
        <f>'[1]таблица № 3 (3)'!G61</f>
        <v>0</v>
      </c>
      <c r="E23" s="44">
        <f>'таблица № 3 (3)'!H73</f>
        <v>378054</v>
      </c>
      <c r="F23" s="44">
        <f>'[1]таблица № 3 (3)'!I61</f>
        <v>0</v>
      </c>
      <c r="G23" s="44">
        <f>'[1]таблица № 3 (3)'!J61</f>
        <v>0</v>
      </c>
      <c r="H23" s="44">
        <f>'[1]таблица № 3 (3)'!K61</f>
        <v>0</v>
      </c>
      <c r="I23" s="44">
        <f>'[1]таблица № 3 (3)'!L61</f>
        <v>0</v>
      </c>
    </row>
    <row r="24" spans="1:9" ht="15">
      <c r="A24" s="43" t="s">
        <v>9</v>
      </c>
      <c r="B24" s="42">
        <f>SUM(C24:I24)</f>
        <v>0</v>
      </c>
      <c r="C24" s="44">
        <f>'[1]таблица № 3 (3)'!F62</f>
        <v>0</v>
      </c>
      <c r="D24" s="44">
        <f>'[1]таблица № 3 (3)'!G62</f>
        <v>0</v>
      </c>
      <c r="E24" s="44">
        <f>'[1]таблица № 3 (3)'!H62</f>
        <v>0</v>
      </c>
      <c r="F24" s="44">
        <f>'[1]таблица № 3 (3)'!I62</f>
        <v>0</v>
      </c>
      <c r="G24" s="44">
        <f>'[1]таблица № 3 (3)'!J62</f>
        <v>0</v>
      </c>
      <c r="H24" s="44">
        <f>'[1]таблица № 3 (3)'!K62</f>
        <v>0</v>
      </c>
      <c r="I24" s="44">
        <f>'[1]таблица № 3 (3)'!L62</f>
        <v>0</v>
      </c>
    </row>
    <row r="25" spans="1:9" ht="15">
      <c r="A25" s="43" t="s">
        <v>10</v>
      </c>
      <c r="B25" s="42">
        <f>SUM(C25:I25)</f>
        <v>0</v>
      </c>
      <c r="C25" s="44">
        <f>'[1]таблица № 3 (3)'!F63</f>
        <v>0</v>
      </c>
      <c r="D25" s="44">
        <f>'[1]таблица № 3 (3)'!G63</f>
        <v>0</v>
      </c>
      <c r="E25" s="44">
        <f>'[1]таблица № 3 (3)'!H63</f>
        <v>0</v>
      </c>
      <c r="F25" s="44">
        <f>'[1]таблица № 3 (3)'!I63</f>
        <v>0</v>
      </c>
      <c r="G25" s="44">
        <f>'[1]таблица № 3 (3)'!J63</f>
        <v>0</v>
      </c>
      <c r="H25" s="44">
        <f>'[1]таблица № 3 (3)'!K63</f>
        <v>0</v>
      </c>
      <c r="I25" s="44">
        <f>'[1]таблица № 3 (3)'!L63</f>
        <v>0</v>
      </c>
    </row>
    <row r="26" spans="1:9" ht="15">
      <c r="A26" s="43" t="s">
        <v>11</v>
      </c>
      <c r="B26" s="42">
        <f>SUM(C26:I26)</f>
        <v>0</v>
      </c>
      <c r="C26" s="44">
        <f>'[1]таблица № 3 (3)'!F64</f>
        <v>0</v>
      </c>
      <c r="D26" s="44">
        <f>'[1]таблица № 3 (3)'!G64</f>
        <v>0</v>
      </c>
      <c r="E26" s="44">
        <f>'[1]таблица № 3 (3)'!H64</f>
        <v>0</v>
      </c>
      <c r="F26" s="44">
        <f>'[1]таблица № 3 (3)'!I64</f>
        <v>0</v>
      </c>
      <c r="G26" s="44">
        <f>'[1]таблица № 3 (3)'!J64</f>
        <v>0</v>
      </c>
      <c r="H26" s="44">
        <f>'[1]таблица № 3 (3)'!K64</f>
        <v>0</v>
      </c>
      <c r="I26" s="44">
        <f>'[1]таблица № 3 (3)'!L64</f>
        <v>0</v>
      </c>
    </row>
  </sheetData>
  <sheetProtection/>
  <mergeCells count="9">
    <mergeCell ref="A10:I10"/>
    <mergeCell ref="A16:I16"/>
    <mergeCell ref="A22:I22"/>
    <mergeCell ref="A1:I1"/>
    <mergeCell ref="G2:I2"/>
    <mergeCell ref="A4:I4"/>
    <mergeCell ref="A6:A7"/>
    <mergeCell ref="B6:B7"/>
    <mergeCell ref="C6:I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tabSelected="1" view="pageBreakPreview" zoomScaleSheetLayoutView="100" zoomScalePageLayoutView="0" workbookViewId="0" topLeftCell="F1">
      <selection activeCell="F1" sqref="F1:U1"/>
    </sheetView>
  </sheetViews>
  <sheetFormatPr defaultColWidth="9.140625" defaultRowHeight="15"/>
  <cols>
    <col min="1" max="1" width="9.140625" style="17" customWidth="1"/>
    <col min="2" max="2" width="48.421875" style="17" customWidth="1"/>
    <col min="3" max="3" width="10.8515625" style="17" customWidth="1"/>
    <col min="4" max="4" width="10.00390625" style="17" customWidth="1"/>
    <col min="5" max="5" width="14.421875" style="17" customWidth="1"/>
    <col min="6" max="6" width="14.7109375" style="17" customWidth="1"/>
    <col min="7" max="7" width="15.421875" style="17" customWidth="1"/>
    <col min="8" max="11" width="16.28125" style="17" customWidth="1"/>
    <col min="12" max="12" width="13.8515625" style="17" customWidth="1"/>
    <col min="13" max="13" width="25.421875" style="17" customWidth="1"/>
    <col min="14" max="14" width="9.8515625" style="17" customWidth="1"/>
    <col min="15" max="15" width="11.7109375" style="17" customWidth="1"/>
    <col min="16" max="16" width="11.00390625" style="17" customWidth="1"/>
    <col min="17" max="17" width="10.28125" style="17" customWidth="1"/>
    <col min="18" max="18" width="9.8515625" style="17" customWidth="1"/>
    <col min="19" max="19" width="12.57421875" style="17" customWidth="1"/>
    <col min="20" max="20" width="12.421875" style="17" customWidth="1"/>
    <col min="21" max="21" width="18.7109375" style="17" customWidth="1"/>
    <col min="22" max="16384" width="9.140625" style="17" customWidth="1"/>
  </cols>
  <sheetData>
    <row r="1" spans="6:21" s="13" customFormat="1" ht="19.5" customHeight="1">
      <c r="F1" s="68" t="s">
        <v>104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="13" customFormat="1" ht="12.75">
      <c r="U2" s="14" t="s">
        <v>55</v>
      </c>
    </row>
    <row r="3" spans="1:21" s="13" customFormat="1" ht="47.25" customHeight="1">
      <c r="A3" s="69" t="s">
        <v>56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31.5" customHeight="1">
      <c r="A4" s="75" t="s">
        <v>57</v>
      </c>
      <c r="B4" s="74" t="s">
        <v>15</v>
      </c>
      <c r="C4" s="74" t="s">
        <v>16</v>
      </c>
      <c r="D4" s="74" t="s">
        <v>58</v>
      </c>
      <c r="E4" s="74" t="s">
        <v>59</v>
      </c>
      <c r="F4" s="74"/>
      <c r="G4" s="74"/>
      <c r="H4" s="74"/>
      <c r="I4" s="74"/>
      <c r="J4" s="74"/>
      <c r="K4" s="74"/>
      <c r="L4" s="74"/>
      <c r="M4" s="75" t="s">
        <v>19</v>
      </c>
      <c r="N4" s="75"/>
      <c r="O4" s="75"/>
      <c r="P4" s="75"/>
      <c r="Q4" s="75"/>
      <c r="R4" s="75"/>
      <c r="S4" s="75"/>
      <c r="T4" s="75"/>
      <c r="U4" s="70" t="s">
        <v>60</v>
      </c>
    </row>
    <row r="5" spans="1:21" ht="21" customHeight="1">
      <c r="A5" s="75"/>
      <c r="B5" s="74"/>
      <c r="C5" s="74"/>
      <c r="D5" s="74"/>
      <c r="E5" s="18" t="s">
        <v>61</v>
      </c>
      <c r="F5" s="16" t="s">
        <v>0</v>
      </c>
      <c r="G5" s="16" t="s">
        <v>1</v>
      </c>
      <c r="H5" s="16" t="s">
        <v>2</v>
      </c>
      <c r="I5" s="16" t="s">
        <v>3</v>
      </c>
      <c r="J5" s="16" t="s">
        <v>4</v>
      </c>
      <c r="K5" s="16" t="s">
        <v>5</v>
      </c>
      <c r="L5" s="16" t="s">
        <v>6</v>
      </c>
      <c r="M5" s="15" t="s">
        <v>62</v>
      </c>
      <c r="N5" s="15">
        <v>2014</v>
      </c>
      <c r="O5" s="16" t="s">
        <v>1</v>
      </c>
      <c r="P5" s="16" t="s">
        <v>2</v>
      </c>
      <c r="Q5" s="16" t="s">
        <v>3</v>
      </c>
      <c r="R5" s="16" t="s">
        <v>4</v>
      </c>
      <c r="S5" s="16" t="s">
        <v>5</v>
      </c>
      <c r="T5" s="16" t="s">
        <v>6</v>
      </c>
      <c r="U5" s="76"/>
    </row>
    <row r="6" spans="1:2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</row>
    <row r="7" spans="1:21" ht="12.75">
      <c r="A7" s="15"/>
      <c r="B7" s="77" t="s">
        <v>63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</row>
    <row r="8" spans="1:21" ht="12.75">
      <c r="A8" s="19"/>
      <c r="B8" s="77" t="s">
        <v>64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</row>
    <row r="9" spans="1:21" ht="21" customHeight="1">
      <c r="A9" s="80" t="s">
        <v>65</v>
      </c>
      <c r="B9" s="81" t="s">
        <v>66</v>
      </c>
      <c r="C9" s="82" t="s">
        <v>28</v>
      </c>
      <c r="D9" s="20" t="s">
        <v>61</v>
      </c>
      <c r="E9" s="21">
        <f>SUM(F9:L9)</f>
        <v>52420159.589999996</v>
      </c>
      <c r="F9" s="21">
        <f aca="true" t="shared" si="0" ref="F9:L9">F11+F12+F13+F14</f>
        <v>16127213.5</v>
      </c>
      <c r="G9" s="21">
        <f t="shared" si="0"/>
        <v>17827494.909999996</v>
      </c>
      <c r="H9" s="21">
        <f>H11+H12+H13+H14</f>
        <v>18465451.18</v>
      </c>
      <c r="I9" s="21">
        <f>I11+I12+I13+I14</f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85" t="s">
        <v>67</v>
      </c>
      <c r="N9" s="87">
        <v>240</v>
      </c>
      <c r="O9" s="87">
        <v>4636</v>
      </c>
      <c r="P9" s="87">
        <v>5100</v>
      </c>
      <c r="Q9" s="87">
        <v>0</v>
      </c>
      <c r="R9" s="87">
        <v>0</v>
      </c>
      <c r="S9" s="87">
        <v>0</v>
      </c>
      <c r="T9" s="87">
        <v>0</v>
      </c>
      <c r="U9" s="88" t="s">
        <v>68</v>
      </c>
    </row>
    <row r="10" spans="1:21" ht="16.5" customHeight="1">
      <c r="A10" s="80"/>
      <c r="B10" s="81"/>
      <c r="C10" s="83"/>
      <c r="D10" s="91" t="s">
        <v>7</v>
      </c>
      <c r="E10" s="92"/>
      <c r="F10" s="92"/>
      <c r="G10" s="92"/>
      <c r="H10" s="92"/>
      <c r="I10" s="92"/>
      <c r="J10" s="92"/>
      <c r="K10" s="92"/>
      <c r="L10" s="93"/>
      <c r="M10" s="86"/>
      <c r="N10" s="87"/>
      <c r="O10" s="87"/>
      <c r="P10" s="87"/>
      <c r="Q10" s="87"/>
      <c r="R10" s="87"/>
      <c r="S10" s="87"/>
      <c r="T10" s="87"/>
      <c r="U10" s="89"/>
    </row>
    <row r="11" spans="1:21" ht="12.75" customHeight="1">
      <c r="A11" s="80"/>
      <c r="B11" s="81"/>
      <c r="C11" s="83"/>
      <c r="D11" s="20" t="s">
        <v>8</v>
      </c>
      <c r="E11" s="21">
        <f>SUM(F11:L11)</f>
        <v>51798908.519999996</v>
      </c>
      <c r="F11" s="22">
        <v>15974321</v>
      </c>
      <c r="G11" s="23">
        <f>14374932.45+1142482.25+1801686.06+42601+11179.45+234925.13</f>
        <v>17607806.339999996</v>
      </c>
      <c r="H11" s="23">
        <f>15009055+2986768.87+234925.13-5678.07-8289.75</f>
        <v>18216781.18</v>
      </c>
      <c r="I11" s="23">
        <v>0</v>
      </c>
      <c r="J11" s="23">
        <v>0</v>
      </c>
      <c r="K11" s="23">
        <v>0</v>
      </c>
      <c r="L11" s="23">
        <v>0</v>
      </c>
      <c r="M11" s="86"/>
      <c r="N11" s="87"/>
      <c r="O11" s="87"/>
      <c r="P11" s="87"/>
      <c r="Q11" s="87"/>
      <c r="R11" s="87"/>
      <c r="S11" s="87"/>
      <c r="T11" s="87"/>
      <c r="U11" s="89"/>
    </row>
    <row r="12" spans="1:21" ht="12.75" customHeight="1">
      <c r="A12" s="80"/>
      <c r="B12" s="81"/>
      <c r="C12" s="83"/>
      <c r="D12" s="20" t="s">
        <v>9</v>
      </c>
      <c r="E12" s="21">
        <f>SUM(F12:L12)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86"/>
      <c r="N12" s="87"/>
      <c r="O12" s="87"/>
      <c r="P12" s="87"/>
      <c r="Q12" s="87"/>
      <c r="R12" s="87"/>
      <c r="S12" s="87"/>
      <c r="T12" s="87"/>
      <c r="U12" s="89"/>
    </row>
    <row r="13" spans="1:21" ht="12.75" customHeight="1">
      <c r="A13" s="80"/>
      <c r="B13" s="81"/>
      <c r="C13" s="83"/>
      <c r="D13" s="20" t="s">
        <v>10</v>
      </c>
      <c r="E13" s="21">
        <f>SUM(F13:L13)</f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86"/>
      <c r="N13" s="87"/>
      <c r="O13" s="87"/>
      <c r="P13" s="87"/>
      <c r="Q13" s="87"/>
      <c r="R13" s="87"/>
      <c r="S13" s="87"/>
      <c r="T13" s="87"/>
      <c r="U13" s="89"/>
    </row>
    <row r="14" spans="1:21" ht="18.75" customHeight="1">
      <c r="A14" s="80"/>
      <c r="B14" s="81"/>
      <c r="C14" s="84"/>
      <c r="D14" s="20" t="s">
        <v>11</v>
      </c>
      <c r="E14" s="21">
        <f>SUM(F14:L14)</f>
        <v>621251.0700000001</v>
      </c>
      <c r="F14" s="23">
        <v>152892.5</v>
      </c>
      <c r="G14" s="23">
        <f>191056.5+31814.57-3182.5</f>
        <v>219688.57</v>
      </c>
      <c r="H14" s="23">
        <f>212400+36270</f>
        <v>248670</v>
      </c>
      <c r="I14" s="23">
        <v>0</v>
      </c>
      <c r="J14" s="23">
        <v>0</v>
      </c>
      <c r="K14" s="23">
        <v>0</v>
      </c>
      <c r="L14" s="23">
        <v>0</v>
      </c>
      <c r="M14" s="86"/>
      <c r="N14" s="87"/>
      <c r="O14" s="87"/>
      <c r="P14" s="87"/>
      <c r="Q14" s="87"/>
      <c r="R14" s="87"/>
      <c r="S14" s="87"/>
      <c r="T14" s="87"/>
      <c r="U14" s="89"/>
    </row>
    <row r="15" spans="1:21" ht="18.75" customHeight="1">
      <c r="A15" s="80" t="s">
        <v>69</v>
      </c>
      <c r="B15" s="94" t="s">
        <v>70</v>
      </c>
      <c r="C15" s="97" t="s">
        <v>71</v>
      </c>
      <c r="D15" s="24" t="s">
        <v>61</v>
      </c>
      <c r="E15" s="25">
        <f>SUM(F15:L15)</f>
        <v>856042</v>
      </c>
      <c r="F15" s="25">
        <f>F17+F18+F19+F20</f>
        <v>80623</v>
      </c>
      <c r="G15" s="25">
        <f aca="true" t="shared" si="1" ref="G15:L15">G17+G18+G19+G20</f>
        <v>76600</v>
      </c>
      <c r="H15" s="25">
        <f>H17+H18+H19+H20</f>
        <v>72770</v>
      </c>
      <c r="I15" s="25">
        <f>I17+I18+I19+I20</f>
        <v>145972</v>
      </c>
      <c r="J15" s="25">
        <f t="shared" si="1"/>
        <v>154467</v>
      </c>
      <c r="K15" s="25">
        <f t="shared" si="1"/>
        <v>162805</v>
      </c>
      <c r="L15" s="26">
        <f t="shared" si="1"/>
        <v>162805</v>
      </c>
      <c r="M15" s="100" t="s">
        <v>72</v>
      </c>
      <c r="N15" s="101">
        <v>140</v>
      </c>
      <c r="O15" s="101">
        <v>140</v>
      </c>
      <c r="P15" s="101">
        <v>140</v>
      </c>
      <c r="Q15" s="104">
        <v>100</v>
      </c>
      <c r="R15" s="104">
        <v>100</v>
      </c>
      <c r="S15" s="104">
        <v>100</v>
      </c>
      <c r="T15" s="104">
        <v>100</v>
      </c>
      <c r="U15" s="89"/>
    </row>
    <row r="16" spans="1:21" ht="18.75" customHeight="1">
      <c r="A16" s="80"/>
      <c r="B16" s="95"/>
      <c r="C16" s="98"/>
      <c r="D16" s="106" t="s">
        <v>7</v>
      </c>
      <c r="E16" s="107"/>
      <c r="F16" s="107"/>
      <c r="G16" s="107"/>
      <c r="H16" s="107"/>
      <c r="I16" s="107"/>
      <c r="J16" s="107"/>
      <c r="K16" s="107"/>
      <c r="L16" s="107"/>
      <c r="M16" s="100"/>
      <c r="N16" s="102"/>
      <c r="O16" s="102"/>
      <c r="P16" s="102"/>
      <c r="Q16" s="105"/>
      <c r="R16" s="105"/>
      <c r="S16" s="105"/>
      <c r="T16" s="105"/>
      <c r="U16" s="89"/>
    </row>
    <row r="17" spans="1:21" ht="18.75" customHeight="1">
      <c r="A17" s="80"/>
      <c r="B17" s="95"/>
      <c r="C17" s="98"/>
      <c r="D17" s="24" t="s">
        <v>8</v>
      </c>
      <c r="E17" s="21">
        <f>SUM(F17:L17)</f>
        <v>551042</v>
      </c>
      <c r="F17" s="23">
        <v>80623</v>
      </c>
      <c r="G17" s="23">
        <v>76600</v>
      </c>
      <c r="H17" s="23">
        <v>72770</v>
      </c>
      <c r="I17" s="27">
        <v>75972</v>
      </c>
      <c r="J17" s="27">
        <v>79467</v>
      </c>
      <c r="K17" s="27">
        <v>82805</v>
      </c>
      <c r="L17" s="28">
        <v>82805</v>
      </c>
      <c r="M17" s="100"/>
      <c r="N17" s="102"/>
      <c r="O17" s="102"/>
      <c r="P17" s="102"/>
      <c r="Q17" s="105"/>
      <c r="R17" s="105"/>
      <c r="S17" s="105"/>
      <c r="T17" s="105"/>
      <c r="U17" s="89"/>
    </row>
    <row r="18" spans="1:21" ht="18.75" customHeight="1">
      <c r="A18" s="80"/>
      <c r="B18" s="95"/>
      <c r="C18" s="98"/>
      <c r="D18" s="24" t="s">
        <v>9</v>
      </c>
      <c r="E18" s="21">
        <f>SUM(F18:L18)</f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00"/>
      <c r="N18" s="102"/>
      <c r="O18" s="102"/>
      <c r="P18" s="102"/>
      <c r="Q18" s="105"/>
      <c r="R18" s="105"/>
      <c r="S18" s="105"/>
      <c r="T18" s="105"/>
      <c r="U18" s="89"/>
    </row>
    <row r="19" spans="1:21" ht="18.75" customHeight="1">
      <c r="A19" s="80"/>
      <c r="B19" s="95"/>
      <c r="C19" s="98"/>
      <c r="D19" s="24" t="s">
        <v>10</v>
      </c>
      <c r="E19" s="21">
        <f>SUM(F19:L19)</f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00"/>
      <c r="N19" s="102"/>
      <c r="O19" s="102"/>
      <c r="P19" s="102"/>
      <c r="Q19" s="105"/>
      <c r="R19" s="105"/>
      <c r="S19" s="105"/>
      <c r="T19" s="105"/>
      <c r="U19" s="89"/>
    </row>
    <row r="20" spans="1:21" ht="18.75" customHeight="1">
      <c r="A20" s="80"/>
      <c r="B20" s="96"/>
      <c r="C20" s="99"/>
      <c r="D20" s="24" t="s">
        <v>11</v>
      </c>
      <c r="E20" s="21">
        <f>SUM(F20:L20)</f>
        <v>305000</v>
      </c>
      <c r="F20" s="23">
        <v>0</v>
      </c>
      <c r="G20" s="23">
        <v>0</v>
      </c>
      <c r="H20" s="23">
        <v>0</v>
      </c>
      <c r="I20" s="23">
        <v>70000</v>
      </c>
      <c r="J20" s="23">
        <v>75000</v>
      </c>
      <c r="K20" s="23">
        <v>80000</v>
      </c>
      <c r="L20" s="23">
        <v>80000</v>
      </c>
      <c r="M20" s="100"/>
      <c r="N20" s="103"/>
      <c r="O20" s="103"/>
      <c r="P20" s="103"/>
      <c r="Q20" s="105"/>
      <c r="R20" s="105"/>
      <c r="S20" s="105"/>
      <c r="T20" s="105"/>
      <c r="U20" s="89"/>
    </row>
    <row r="21" spans="1:21" ht="12.75">
      <c r="A21" s="80" t="s">
        <v>73</v>
      </c>
      <c r="B21" s="94" t="s">
        <v>74</v>
      </c>
      <c r="C21" s="97" t="s">
        <v>75</v>
      </c>
      <c r="D21" s="24" t="s">
        <v>61</v>
      </c>
      <c r="E21" s="25">
        <f>SUM(F21:L21)</f>
        <v>182183.24</v>
      </c>
      <c r="F21" s="25">
        <f>F23+F24+F25+F26</f>
        <v>0</v>
      </c>
      <c r="G21" s="25">
        <f aca="true" t="shared" si="2" ref="G21:L21">G23+G24+G25+G26</f>
        <v>182183.24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6">
        <f t="shared" si="2"/>
        <v>0</v>
      </c>
      <c r="M21" s="85" t="s">
        <v>76</v>
      </c>
      <c r="N21" s="104">
        <v>0</v>
      </c>
      <c r="O21" s="104">
        <v>1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89"/>
    </row>
    <row r="22" spans="1:21" ht="12.75">
      <c r="A22" s="80"/>
      <c r="B22" s="95"/>
      <c r="C22" s="98"/>
      <c r="D22" s="106" t="s">
        <v>7</v>
      </c>
      <c r="E22" s="107"/>
      <c r="F22" s="107"/>
      <c r="G22" s="107"/>
      <c r="H22" s="107"/>
      <c r="I22" s="107"/>
      <c r="J22" s="107"/>
      <c r="K22" s="107"/>
      <c r="L22" s="107"/>
      <c r="M22" s="86"/>
      <c r="N22" s="105"/>
      <c r="O22" s="105"/>
      <c r="P22" s="105"/>
      <c r="Q22" s="105"/>
      <c r="R22" s="105"/>
      <c r="S22" s="105"/>
      <c r="T22" s="105"/>
      <c r="U22" s="89"/>
    </row>
    <row r="23" spans="1:21" ht="12.75">
      <c r="A23" s="80"/>
      <c r="B23" s="95"/>
      <c r="C23" s="98"/>
      <c r="D23" s="24" t="s">
        <v>8</v>
      </c>
      <c r="E23" s="25">
        <f>SUM(F23:L23)</f>
        <v>182183.24</v>
      </c>
      <c r="F23" s="27">
        <v>0</v>
      </c>
      <c r="G23" s="27">
        <f>252150-69966.76</f>
        <v>182183.24</v>
      </c>
      <c r="H23" s="27">
        <v>0</v>
      </c>
      <c r="I23" s="23">
        <v>0</v>
      </c>
      <c r="J23" s="23">
        <v>0</v>
      </c>
      <c r="K23" s="23">
        <v>0</v>
      </c>
      <c r="L23" s="23">
        <v>0</v>
      </c>
      <c r="M23" s="86"/>
      <c r="N23" s="105"/>
      <c r="O23" s="105"/>
      <c r="P23" s="105"/>
      <c r="Q23" s="105"/>
      <c r="R23" s="105"/>
      <c r="S23" s="105"/>
      <c r="T23" s="105"/>
      <c r="U23" s="89"/>
    </row>
    <row r="24" spans="1:21" ht="12.75">
      <c r="A24" s="80"/>
      <c r="B24" s="95"/>
      <c r="C24" s="98"/>
      <c r="D24" s="24" t="s">
        <v>9</v>
      </c>
      <c r="E24" s="25">
        <f>SUM(F24:L24)</f>
        <v>0</v>
      </c>
      <c r="F24" s="27">
        <v>0</v>
      </c>
      <c r="G24" s="27">
        <v>0</v>
      </c>
      <c r="H24" s="27">
        <v>0</v>
      </c>
      <c r="I24" s="23">
        <v>0</v>
      </c>
      <c r="J24" s="23">
        <v>0</v>
      </c>
      <c r="K24" s="23">
        <v>0</v>
      </c>
      <c r="L24" s="23">
        <v>0</v>
      </c>
      <c r="M24" s="86"/>
      <c r="N24" s="105"/>
      <c r="O24" s="105"/>
      <c r="P24" s="105"/>
      <c r="Q24" s="105"/>
      <c r="R24" s="105"/>
      <c r="S24" s="105"/>
      <c r="T24" s="105"/>
      <c r="U24" s="89"/>
    </row>
    <row r="25" spans="1:21" ht="12.75">
      <c r="A25" s="80"/>
      <c r="B25" s="95"/>
      <c r="C25" s="98"/>
      <c r="D25" s="24" t="s">
        <v>10</v>
      </c>
      <c r="E25" s="25">
        <f>SUM(F25:L25)</f>
        <v>0</v>
      </c>
      <c r="F25" s="27">
        <v>0</v>
      </c>
      <c r="G25" s="27">
        <v>0</v>
      </c>
      <c r="H25" s="27">
        <v>0</v>
      </c>
      <c r="I25" s="23">
        <v>0</v>
      </c>
      <c r="J25" s="23">
        <v>0</v>
      </c>
      <c r="K25" s="23">
        <v>0</v>
      </c>
      <c r="L25" s="23">
        <v>0</v>
      </c>
      <c r="M25" s="86"/>
      <c r="N25" s="105"/>
      <c r="O25" s="105"/>
      <c r="P25" s="105"/>
      <c r="Q25" s="105"/>
      <c r="R25" s="105"/>
      <c r="S25" s="105"/>
      <c r="T25" s="105"/>
      <c r="U25" s="89"/>
    </row>
    <row r="26" spans="1:21" ht="12.75">
      <c r="A26" s="80"/>
      <c r="B26" s="96"/>
      <c r="C26" s="99"/>
      <c r="D26" s="24" t="s">
        <v>11</v>
      </c>
      <c r="E26" s="25">
        <f>SUM(F26:L26)</f>
        <v>0</v>
      </c>
      <c r="F26" s="27">
        <v>0</v>
      </c>
      <c r="G26" s="27">
        <v>0</v>
      </c>
      <c r="H26" s="27">
        <v>0</v>
      </c>
      <c r="I26" s="23">
        <v>0</v>
      </c>
      <c r="J26" s="23">
        <v>0</v>
      </c>
      <c r="K26" s="23">
        <v>0</v>
      </c>
      <c r="L26" s="23">
        <v>0</v>
      </c>
      <c r="M26" s="108"/>
      <c r="N26" s="109"/>
      <c r="O26" s="109"/>
      <c r="P26" s="109"/>
      <c r="Q26" s="109"/>
      <c r="R26" s="109"/>
      <c r="S26" s="109"/>
      <c r="T26" s="109"/>
      <c r="U26" s="89"/>
    </row>
    <row r="27" spans="1:21" ht="12.75">
      <c r="A27" s="80" t="s">
        <v>77</v>
      </c>
      <c r="B27" s="94" t="s">
        <v>78</v>
      </c>
      <c r="C27" s="97" t="s">
        <v>75</v>
      </c>
      <c r="D27" s="24" t="s">
        <v>61</v>
      </c>
      <c r="E27" s="25">
        <f>SUM(F27:L27)</f>
        <v>75694789</v>
      </c>
      <c r="F27" s="25">
        <f>F29+F30+F31+F32</f>
        <v>0</v>
      </c>
      <c r="G27" s="25">
        <f aca="true" t="shared" si="3" ref="G27:L27">G29+G30+G31+G32</f>
        <v>0</v>
      </c>
      <c r="H27" s="25">
        <f t="shared" si="3"/>
        <v>0</v>
      </c>
      <c r="I27" s="25">
        <f>I29+I30+I31+I32</f>
        <v>18743357</v>
      </c>
      <c r="J27" s="25">
        <f t="shared" si="3"/>
        <v>18899471</v>
      </c>
      <c r="K27" s="25">
        <f t="shared" si="3"/>
        <v>19015689</v>
      </c>
      <c r="L27" s="26">
        <f t="shared" si="3"/>
        <v>19036272</v>
      </c>
      <c r="M27" s="100" t="s">
        <v>72</v>
      </c>
      <c r="N27" s="87">
        <v>0</v>
      </c>
      <c r="O27" s="87">
        <v>0</v>
      </c>
      <c r="P27" s="87">
        <v>0</v>
      </c>
      <c r="Q27" s="104">
        <v>40</v>
      </c>
      <c r="R27" s="104">
        <v>40</v>
      </c>
      <c r="S27" s="104">
        <v>40</v>
      </c>
      <c r="T27" s="104">
        <v>40</v>
      </c>
      <c r="U27" s="89"/>
    </row>
    <row r="28" spans="1:21" ht="12.75">
      <c r="A28" s="80"/>
      <c r="B28" s="95"/>
      <c r="C28" s="98"/>
      <c r="D28" s="106" t="s">
        <v>7</v>
      </c>
      <c r="E28" s="107"/>
      <c r="F28" s="107"/>
      <c r="G28" s="107"/>
      <c r="H28" s="107"/>
      <c r="I28" s="107"/>
      <c r="J28" s="107"/>
      <c r="K28" s="107"/>
      <c r="L28" s="107"/>
      <c r="M28" s="100"/>
      <c r="N28" s="87"/>
      <c r="O28" s="87"/>
      <c r="P28" s="87"/>
      <c r="Q28" s="105"/>
      <c r="R28" s="105"/>
      <c r="S28" s="105"/>
      <c r="T28" s="105"/>
      <c r="U28" s="89"/>
    </row>
    <row r="29" spans="1:21" ht="12.75">
      <c r="A29" s="80"/>
      <c r="B29" s="95"/>
      <c r="C29" s="98"/>
      <c r="D29" s="24" t="s">
        <v>8</v>
      </c>
      <c r="E29" s="25">
        <f>SUM(F29:L29)</f>
        <v>75424449</v>
      </c>
      <c r="F29" s="27">
        <v>0</v>
      </c>
      <c r="G29" s="27">
        <v>0</v>
      </c>
      <c r="H29" s="27">
        <v>0</v>
      </c>
      <c r="I29" s="23">
        <v>18708017</v>
      </c>
      <c r="J29" s="23">
        <f>19009721-J35</f>
        <v>18824471</v>
      </c>
      <c r="K29" s="23">
        <f>19141522-K35</f>
        <v>18935689</v>
      </c>
      <c r="L29" s="23">
        <f>19141522-L35</f>
        <v>18956272</v>
      </c>
      <c r="M29" s="100"/>
      <c r="N29" s="87"/>
      <c r="O29" s="87"/>
      <c r="P29" s="87"/>
      <c r="Q29" s="105"/>
      <c r="R29" s="105"/>
      <c r="S29" s="105"/>
      <c r="T29" s="105"/>
      <c r="U29" s="89"/>
    </row>
    <row r="30" spans="1:21" ht="12.75">
      <c r="A30" s="80"/>
      <c r="B30" s="95"/>
      <c r="C30" s="98"/>
      <c r="D30" s="24" t="s">
        <v>9</v>
      </c>
      <c r="E30" s="25">
        <f>SUM(F30:L30)</f>
        <v>0</v>
      </c>
      <c r="F30" s="27">
        <v>0</v>
      </c>
      <c r="G30" s="27">
        <v>0</v>
      </c>
      <c r="H30" s="27">
        <v>0</v>
      </c>
      <c r="I30" s="23">
        <v>0</v>
      </c>
      <c r="J30" s="23">
        <v>0</v>
      </c>
      <c r="K30" s="23">
        <v>0</v>
      </c>
      <c r="L30" s="23">
        <v>0</v>
      </c>
      <c r="M30" s="100"/>
      <c r="N30" s="87"/>
      <c r="O30" s="87"/>
      <c r="P30" s="87"/>
      <c r="Q30" s="105"/>
      <c r="R30" s="105"/>
      <c r="S30" s="105"/>
      <c r="T30" s="105"/>
      <c r="U30" s="89"/>
    </row>
    <row r="31" spans="1:21" ht="12.75">
      <c r="A31" s="80"/>
      <c r="B31" s="95"/>
      <c r="C31" s="98"/>
      <c r="D31" s="24" t="s">
        <v>10</v>
      </c>
      <c r="E31" s="25">
        <f>SUM(F31:L31)</f>
        <v>0</v>
      </c>
      <c r="F31" s="27">
        <v>0</v>
      </c>
      <c r="G31" s="27">
        <v>0</v>
      </c>
      <c r="H31" s="27">
        <v>0</v>
      </c>
      <c r="I31" s="23">
        <v>0</v>
      </c>
      <c r="J31" s="23">
        <v>0</v>
      </c>
      <c r="K31" s="23">
        <v>0</v>
      </c>
      <c r="L31" s="23">
        <v>0</v>
      </c>
      <c r="M31" s="100"/>
      <c r="N31" s="87"/>
      <c r="O31" s="87"/>
      <c r="P31" s="87"/>
      <c r="Q31" s="105"/>
      <c r="R31" s="105"/>
      <c r="S31" s="105"/>
      <c r="T31" s="105"/>
      <c r="U31" s="89"/>
    </row>
    <row r="32" spans="1:21" ht="12.75">
      <c r="A32" s="80"/>
      <c r="B32" s="96"/>
      <c r="C32" s="99"/>
      <c r="D32" s="24" t="s">
        <v>11</v>
      </c>
      <c r="E32" s="25">
        <f>SUM(F32:L32)</f>
        <v>270340</v>
      </c>
      <c r="F32" s="27">
        <v>0</v>
      </c>
      <c r="G32" s="27">
        <v>0</v>
      </c>
      <c r="H32" s="27">
        <v>0</v>
      </c>
      <c r="I32" s="23">
        <f>70000-34660</f>
        <v>35340</v>
      </c>
      <c r="J32" s="23">
        <v>75000</v>
      </c>
      <c r="K32" s="23">
        <v>80000</v>
      </c>
      <c r="L32" s="23">
        <v>80000</v>
      </c>
      <c r="M32" s="100"/>
      <c r="N32" s="87"/>
      <c r="O32" s="87"/>
      <c r="P32" s="87"/>
      <c r="Q32" s="109"/>
      <c r="R32" s="109"/>
      <c r="S32" s="109"/>
      <c r="T32" s="109"/>
      <c r="U32" s="89"/>
    </row>
    <row r="33" spans="1:21" ht="12.75" customHeight="1">
      <c r="A33" s="80" t="s">
        <v>79</v>
      </c>
      <c r="B33" s="94" t="s">
        <v>80</v>
      </c>
      <c r="C33" s="97" t="s">
        <v>75</v>
      </c>
      <c r="D33" s="24" t="s">
        <v>61</v>
      </c>
      <c r="E33" s="25">
        <f>SUM(F33:L33)</f>
        <v>850271.52</v>
      </c>
      <c r="F33" s="25">
        <f aca="true" t="shared" si="4" ref="F33:L33">F35+F36+F37+F38</f>
        <v>0</v>
      </c>
      <c r="G33" s="25">
        <f t="shared" si="4"/>
        <v>0</v>
      </c>
      <c r="H33" s="25">
        <f t="shared" si="4"/>
        <v>0</v>
      </c>
      <c r="I33" s="25">
        <f>I35+I36+I37+I38</f>
        <v>273938.52</v>
      </c>
      <c r="J33" s="25">
        <f t="shared" si="4"/>
        <v>185250</v>
      </c>
      <c r="K33" s="25">
        <f t="shared" si="4"/>
        <v>205833</v>
      </c>
      <c r="L33" s="26">
        <f t="shared" si="4"/>
        <v>185250</v>
      </c>
      <c r="M33" s="85" t="s">
        <v>81</v>
      </c>
      <c r="N33" s="104">
        <v>0</v>
      </c>
      <c r="O33" s="104">
        <v>0</v>
      </c>
      <c r="P33" s="104">
        <v>0</v>
      </c>
      <c r="Q33" s="104">
        <v>10</v>
      </c>
      <c r="R33" s="104">
        <v>9</v>
      </c>
      <c r="S33" s="104">
        <v>10</v>
      </c>
      <c r="T33" s="104">
        <v>9</v>
      </c>
      <c r="U33" s="89"/>
    </row>
    <row r="34" spans="1:21" ht="12.75" customHeight="1">
      <c r="A34" s="80"/>
      <c r="B34" s="95"/>
      <c r="C34" s="98"/>
      <c r="D34" s="106" t="s">
        <v>7</v>
      </c>
      <c r="E34" s="107"/>
      <c r="F34" s="107"/>
      <c r="G34" s="107"/>
      <c r="H34" s="107"/>
      <c r="I34" s="107"/>
      <c r="J34" s="107"/>
      <c r="K34" s="107"/>
      <c r="L34" s="107"/>
      <c r="M34" s="86"/>
      <c r="N34" s="105"/>
      <c r="O34" s="105"/>
      <c r="P34" s="105"/>
      <c r="Q34" s="105"/>
      <c r="R34" s="105"/>
      <c r="S34" s="105"/>
      <c r="T34" s="105"/>
      <c r="U34" s="89"/>
    </row>
    <row r="35" spans="1:21" ht="12.75" customHeight="1">
      <c r="A35" s="80"/>
      <c r="B35" s="95"/>
      <c r="C35" s="98"/>
      <c r="D35" s="24" t="s">
        <v>8</v>
      </c>
      <c r="E35" s="25">
        <f>SUM(F35:L35)</f>
        <v>850271.52</v>
      </c>
      <c r="F35" s="27">
        <v>0</v>
      </c>
      <c r="G35" s="27">
        <v>0</v>
      </c>
      <c r="H35" s="27">
        <v>0</v>
      </c>
      <c r="I35" s="23">
        <f>205833+68105.52</f>
        <v>273938.52</v>
      </c>
      <c r="J35" s="23">
        <v>185250</v>
      </c>
      <c r="K35" s="23">
        <v>205833</v>
      </c>
      <c r="L35" s="23">
        <v>185250</v>
      </c>
      <c r="M35" s="86"/>
      <c r="N35" s="105"/>
      <c r="O35" s="105"/>
      <c r="P35" s="105"/>
      <c r="Q35" s="105"/>
      <c r="R35" s="105"/>
      <c r="S35" s="105"/>
      <c r="T35" s="105"/>
      <c r="U35" s="89"/>
    </row>
    <row r="36" spans="1:21" ht="12.75" customHeight="1">
      <c r="A36" s="80"/>
      <c r="B36" s="95"/>
      <c r="C36" s="98"/>
      <c r="D36" s="24" t="s">
        <v>9</v>
      </c>
      <c r="E36" s="25">
        <f>SUM(F36:L36)</f>
        <v>0</v>
      </c>
      <c r="F36" s="27">
        <v>0</v>
      </c>
      <c r="G36" s="27">
        <v>0</v>
      </c>
      <c r="H36" s="27">
        <v>0</v>
      </c>
      <c r="I36" s="23">
        <v>0</v>
      </c>
      <c r="J36" s="23">
        <v>0</v>
      </c>
      <c r="K36" s="23">
        <v>0</v>
      </c>
      <c r="L36" s="23">
        <v>0</v>
      </c>
      <c r="M36" s="86"/>
      <c r="N36" s="105"/>
      <c r="O36" s="105"/>
      <c r="P36" s="105"/>
      <c r="Q36" s="105"/>
      <c r="R36" s="105"/>
      <c r="S36" s="105"/>
      <c r="T36" s="105"/>
      <c r="U36" s="89"/>
    </row>
    <row r="37" spans="1:21" ht="12.75" customHeight="1">
      <c r="A37" s="80"/>
      <c r="B37" s="95"/>
      <c r="C37" s="98"/>
      <c r="D37" s="24" t="s">
        <v>10</v>
      </c>
      <c r="E37" s="25">
        <f>SUM(F37:L37)</f>
        <v>0</v>
      </c>
      <c r="F37" s="27">
        <v>0</v>
      </c>
      <c r="G37" s="27">
        <v>0</v>
      </c>
      <c r="H37" s="27">
        <v>0</v>
      </c>
      <c r="I37" s="23">
        <v>0</v>
      </c>
      <c r="J37" s="23">
        <v>0</v>
      </c>
      <c r="K37" s="23">
        <v>0</v>
      </c>
      <c r="L37" s="23">
        <v>0</v>
      </c>
      <c r="M37" s="86"/>
      <c r="N37" s="105"/>
      <c r="O37" s="105"/>
      <c r="P37" s="105"/>
      <c r="Q37" s="105"/>
      <c r="R37" s="105"/>
      <c r="S37" s="105"/>
      <c r="T37" s="105"/>
      <c r="U37" s="89"/>
    </row>
    <row r="38" spans="1:21" ht="12.75" customHeight="1">
      <c r="A38" s="80"/>
      <c r="B38" s="96"/>
      <c r="C38" s="99"/>
      <c r="D38" s="24" t="s">
        <v>11</v>
      </c>
      <c r="E38" s="25">
        <f>SUM(F38:L38)</f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08"/>
      <c r="N38" s="109"/>
      <c r="O38" s="109"/>
      <c r="P38" s="109"/>
      <c r="Q38" s="109"/>
      <c r="R38" s="109"/>
      <c r="S38" s="109"/>
      <c r="T38" s="109"/>
      <c r="U38" s="90"/>
    </row>
    <row r="39" spans="1:21" ht="19.5" customHeight="1">
      <c r="A39" s="80"/>
      <c r="B39" s="81" t="s">
        <v>82</v>
      </c>
      <c r="C39" s="80"/>
      <c r="D39" s="29" t="s">
        <v>61</v>
      </c>
      <c r="E39" s="21">
        <f>SUM(E9+E15+E21)+E27+E33</f>
        <v>130003445.35</v>
      </c>
      <c r="F39" s="21">
        <f aca="true" t="shared" si="5" ref="F39:L39">SUM(F9+F15+F21)+F27+F33</f>
        <v>16207836.5</v>
      </c>
      <c r="G39" s="21">
        <f t="shared" si="5"/>
        <v>18086278.149999995</v>
      </c>
      <c r="H39" s="21">
        <f t="shared" si="5"/>
        <v>18538221.18</v>
      </c>
      <c r="I39" s="21">
        <f>SUM(I9+I15+I21)+I27+I33</f>
        <v>19163267.52</v>
      </c>
      <c r="J39" s="21">
        <f t="shared" si="5"/>
        <v>19239188</v>
      </c>
      <c r="K39" s="21">
        <f t="shared" si="5"/>
        <v>19384327</v>
      </c>
      <c r="L39" s="21">
        <f t="shared" si="5"/>
        <v>19384327</v>
      </c>
      <c r="M39" s="110"/>
      <c r="N39" s="112"/>
      <c r="O39" s="112"/>
      <c r="P39" s="112"/>
      <c r="Q39" s="112"/>
      <c r="R39" s="112"/>
      <c r="S39" s="112"/>
      <c r="T39" s="112"/>
      <c r="U39" s="89"/>
    </row>
    <row r="40" spans="1:21" ht="12.75">
      <c r="A40" s="80"/>
      <c r="B40" s="81"/>
      <c r="C40" s="80"/>
      <c r="D40" s="91" t="s">
        <v>7</v>
      </c>
      <c r="E40" s="92"/>
      <c r="F40" s="92"/>
      <c r="G40" s="92"/>
      <c r="H40" s="92"/>
      <c r="I40" s="92"/>
      <c r="J40" s="92"/>
      <c r="K40" s="92"/>
      <c r="L40" s="93"/>
      <c r="M40" s="110"/>
      <c r="N40" s="112"/>
      <c r="O40" s="112"/>
      <c r="P40" s="112"/>
      <c r="Q40" s="112"/>
      <c r="R40" s="112"/>
      <c r="S40" s="112"/>
      <c r="T40" s="112"/>
      <c r="U40" s="89"/>
    </row>
    <row r="41" spans="1:24" ht="12.75">
      <c r="A41" s="80"/>
      <c r="B41" s="81"/>
      <c r="C41" s="80"/>
      <c r="D41" s="20" t="s">
        <v>8</v>
      </c>
      <c r="E41" s="25">
        <f>SUM(F41:L41)</f>
        <v>128806854.28</v>
      </c>
      <c r="F41" s="23">
        <f aca="true" t="shared" si="6" ref="F41:L44">F11+F17+F23+F29+F35</f>
        <v>16054944</v>
      </c>
      <c r="G41" s="23">
        <f t="shared" si="6"/>
        <v>17866589.579999994</v>
      </c>
      <c r="H41" s="23">
        <f t="shared" si="6"/>
        <v>18289551.18</v>
      </c>
      <c r="I41" s="23">
        <f>I11+I17+I23+I29+I35</f>
        <v>19057927.52</v>
      </c>
      <c r="J41" s="23">
        <f t="shared" si="6"/>
        <v>19089188</v>
      </c>
      <c r="K41" s="23">
        <f t="shared" si="6"/>
        <v>19224327</v>
      </c>
      <c r="L41" s="23">
        <f t="shared" si="6"/>
        <v>19224327</v>
      </c>
      <c r="M41" s="110"/>
      <c r="N41" s="112"/>
      <c r="O41" s="112"/>
      <c r="P41" s="112"/>
      <c r="Q41" s="112"/>
      <c r="R41" s="112"/>
      <c r="S41" s="112"/>
      <c r="T41" s="112"/>
      <c r="U41" s="89"/>
      <c r="X41" s="30"/>
    </row>
    <row r="42" spans="1:21" ht="12.75">
      <c r="A42" s="80"/>
      <c r="B42" s="81"/>
      <c r="C42" s="80"/>
      <c r="D42" s="20" t="s">
        <v>9</v>
      </c>
      <c r="E42" s="25">
        <f>SUM(F42:L42)</f>
        <v>0</v>
      </c>
      <c r="F42" s="23">
        <f>F12+F18+F24+F30+F36</f>
        <v>0</v>
      </c>
      <c r="G42" s="23">
        <f t="shared" si="6"/>
        <v>0</v>
      </c>
      <c r="H42" s="23">
        <f t="shared" si="6"/>
        <v>0</v>
      </c>
      <c r="I42" s="23">
        <f t="shared" si="6"/>
        <v>0</v>
      </c>
      <c r="J42" s="23">
        <f t="shared" si="6"/>
        <v>0</v>
      </c>
      <c r="K42" s="23">
        <f t="shared" si="6"/>
        <v>0</v>
      </c>
      <c r="L42" s="23">
        <f t="shared" si="6"/>
        <v>0</v>
      </c>
      <c r="M42" s="110"/>
      <c r="N42" s="112"/>
      <c r="O42" s="112"/>
      <c r="P42" s="112"/>
      <c r="Q42" s="112"/>
      <c r="R42" s="112"/>
      <c r="S42" s="112"/>
      <c r="T42" s="112"/>
      <c r="U42" s="89"/>
    </row>
    <row r="43" spans="1:21" ht="12.75">
      <c r="A43" s="80"/>
      <c r="B43" s="81"/>
      <c r="C43" s="80"/>
      <c r="D43" s="20" t="s">
        <v>10</v>
      </c>
      <c r="E43" s="25">
        <f>SUM(F43:L43)</f>
        <v>0</v>
      </c>
      <c r="F43" s="23">
        <f>F13+F19+F25+F31+F37</f>
        <v>0</v>
      </c>
      <c r="G43" s="23">
        <f t="shared" si="6"/>
        <v>0</v>
      </c>
      <c r="H43" s="23">
        <f t="shared" si="6"/>
        <v>0</v>
      </c>
      <c r="I43" s="23">
        <f t="shared" si="6"/>
        <v>0</v>
      </c>
      <c r="J43" s="23">
        <f t="shared" si="6"/>
        <v>0</v>
      </c>
      <c r="K43" s="23">
        <f t="shared" si="6"/>
        <v>0</v>
      </c>
      <c r="L43" s="23">
        <f t="shared" si="6"/>
        <v>0</v>
      </c>
      <c r="M43" s="110"/>
      <c r="N43" s="112"/>
      <c r="O43" s="112"/>
      <c r="P43" s="112"/>
      <c r="Q43" s="112"/>
      <c r="R43" s="112"/>
      <c r="S43" s="112"/>
      <c r="T43" s="112"/>
      <c r="U43" s="89"/>
    </row>
    <row r="44" spans="1:21" ht="12.75">
      <c r="A44" s="80"/>
      <c r="B44" s="81"/>
      <c r="C44" s="80"/>
      <c r="D44" s="20" t="s">
        <v>11</v>
      </c>
      <c r="E44" s="25">
        <f>SUM(F44:L44)</f>
        <v>1196591.07</v>
      </c>
      <c r="F44" s="23">
        <f>F14+F20+F26+F32+F38</f>
        <v>152892.5</v>
      </c>
      <c r="G44" s="23">
        <f t="shared" si="6"/>
        <v>219688.57</v>
      </c>
      <c r="H44" s="23">
        <f t="shared" si="6"/>
        <v>248670</v>
      </c>
      <c r="I44" s="23">
        <f t="shared" si="6"/>
        <v>105340</v>
      </c>
      <c r="J44" s="23">
        <f t="shared" si="6"/>
        <v>150000</v>
      </c>
      <c r="K44" s="23">
        <f t="shared" si="6"/>
        <v>160000</v>
      </c>
      <c r="L44" s="23">
        <f t="shared" si="6"/>
        <v>160000</v>
      </c>
      <c r="M44" s="111"/>
      <c r="N44" s="113"/>
      <c r="O44" s="113"/>
      <c r="P44" s="113"/>
      <c r="Q44" s="113"/>
      <c r="R44" s="113"/>
      <c r="S44" s="113"/>
      <c r="T44" s="113"/>
      <c r="U44" s="90"/>
    </row>
    <row r="45" spans="1:21" ht="12.75">
      <c r="A45" s="19">
        <v>2</v>
      </c>
      <c r="B45" s="77" t="s">
        <v>83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9"/>
    </row>
    <row r="46" spans="1:21" ht="12.75">
      <c r="A46" s="114" t="s">
        <v>84</v>
      </c>
      <c r="B46" s="115" t="s">
        <v>85</v>
      </c>
      <c r="C46" s="82">
        <v>2014</v>
      </c>
      <c r="D46" s="20" t="s">
        <v>61</v>
      </c>
      <c r="E46" s="21">
        <f>SUM(F46:L46)</f>
        <v>50000</v>
      </c>
      <c r="F46" s="21">
        <f>F48+F49+F50+F51</f>
        <v>50000</v>
      </c>
      <c r="G46" s="21">
        <f aca="true" t="shared" si="7" ref="G46:L46">G48+G49+G50+G51</f>
        <v>0</v>
      </c>
      <c r="H46" s="21">
        <f t="shared" si="7"/>
        <v>0</v>
      </c>
      <c r="I46" s="21">
        <f t="shared" si="7"/>
        <v>0</v>
      </c>
      <c r="J46" s="21">
        <f t="shared" si="7"/>
        <v>0</v>
      </c>
      <c r="K46" s="21">
        <f t="shared" si="7"/>
        <v>0</v>
      </c>
      <c r="L46" s="21">
        <f t="shared" si="7"/>
        <v>0</v>
      </c>
      <c r="M46" s="88" t="s">
        <v>86</v>
      </c>
      <c r="N46" s="118">
        <v>39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88" t="s">
        <v>68</v>
      </c>
    </row>
    <row r="47" spans="1:21" ht="12.75">
      <c r="A47" s="114"/>
      <c r="B47" s="116"/>
      <c r="C47" s="83"/>
      <c r="D47" s="91" t="s">
        <v>7</v>
      </c>
      <c r="E47" s="92"/>
      <c r="F47" s="92"/>
      <c r="G47" s="92"/>
      <c r="H47" s="92"/>
      <c r="I47" s="92"/>
      <c r="J47" s="92"/>
      <c r="K47" s="92"/>
      <c r="L47" s="93"/>
      <c r="M47" s="89"/>
      <c r="N47" s="119"/>
      <c r="O47" s="119"/>
      <c r="P47" s="119"/>
      <c r="Q47" s="119"/>
      <c r="R47" s="119"/>
      <c r="S47" s="119"/>
      <c r="T47" s="119"/>
      <c r="U47" s="89"/>
    </row>
    <row r="48" spans="1:21" ht="12.75">
      <c r="A48" s="80"/>
      <c r="B48" s="116"/>
      <c r="C48" s="83"/>
      <c r="D48" s="20" t="s">
        <v>8</v>
      </c>
      <c r="E48" s="21">
        <f>SUM(F48:L48)</f>
        <v>50000</v>
      </c>
      <c r="F48" s="23">
        <v>50000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9"/>
      <c r="N48" s="119"/>
      <c r="O48" s="119"/>
      <c r="P48" s="119"/>
      <c r="Q48" s="119"/>
      <c r="R48" s="119"/>
      <c r="S48" s="119"/>
      <c r="T48" s="119"/>
      <c r="U48" s="89"/>
    </row>
    <row r="49" spans="1:21" ht="12.75">
      <c r="A49" s="80"/>
      <c r="B49" s="116"/>
      <c r="C49" s="83"/>
      <c r="D49" s="20" t="s">
        <v>9</v>
      </c>
      <c r="E49" s="21">
        <f>SUM(F49:L49)</f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89"/>
      <c r="N49" s="119"/>
      <c r="O49" s="119"/>
      <c r="P49" s="119"/>
      <c r="Q49" s="119"/>
      <c r="R49" s="119"/>
      <c r="S49" s="119"/>
      <c r="T49" s="119"/>
      <c r="U49" s="89"/>
    </row>
    <row r="50" spans="1:21" ht="12.75">
      <c r="A50" s="80"/>
      <c r="B50" s="116"/>
      <c r="C50" s="83"/>
      <c r="D50" s="20" t="s">
        <v>10</v>
      </c>
      <c r="E50" s="21">
        <f>SUM(F50:L50)</f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89"/>
      <c r="N50" s="119"/>
      <c r="O50" s="119"/>
      <c r="P50" s="119"/>
      <c r="Q50" s="119"/>
      <c r="R50" s="119"/>
      <c r="S50" s="119"/>
      <c r="T50" s="119"/>
      <c r="U50" s="89"/>
    </row>
    <row r="51" spans="1:21" ht="12.75">
      <c r="A51" s="80"/>
      <c r="B51" s="117"/>
      <c r="C51" s="84"/>
      <c r="D51" s="20" t="s">
        <v>11</v>
      </c>
      <c r="E51" s="21">
        <f>SUM(F51:L51)</f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90"/>
      <c r="N51" s="120"/>
      <c r="O51" s="120"/>
      <c r="P51" s="120"/>
      <c r="Q51" s="120"/>
      <c r="R51" s="120"/>
      <c r="S51" s="120"/>
      <c r="T51" s="120"/>
      <c r="U51" s="90"/>
    </row>
    <row r="52" spans="1:21" ht="12.75" customHeight="1">
      <c r="A52" s="80"/>
      <c r="B52" s="81" t="s">
        <v>87</v>
      </c>
      <c r="C52" s="80"/>
      <c r="D52" s="29" t="s">
        <v>61</v>
      </c>
      <c r="E52" s="21">
        <f>F52+G52+H52+I52+J52+K52+L52</f>
        <v>50000</v>
      </c>
      <c r="F52" s="21">
        <f>F54+F55+F56+F57</f>
        <v>50000</v>
      </c>
      <c r="G52" s="21">
        <f aca="true" t="shared" si="8" ref="G52:L52">G54+G55+G56+G57</f>
        <v>0</v>
      </c>
      <c r="H52" s="21">
        <f t="shared" si="8"/>
        <v>0</v>
      </c>
      <c r="I52" s="21">
        <f t="shared" si="8"/>
        <v>0</v>
      </c>
      <c r="J52" s="21">
        <f t="shared" si="8"/>
        <v>0</v>
      </c>
      <c r="K52" s="21">
        <f t="shared" si="8"/>
        <v>0</v>
      </c>
      <c r="L52" s="21">
        <f t="shared" si="8"/>
        <v>0</v>
      </c>
      <c r="M52" s="121"/>
      <c r="N52" s="122"/>
      <c r="O52" s="122"/>
      <c r="P52" s="122"/>
      <c r="Q52" s="122"/>
      <c r="R52" s="122"/>
      <c r="S52" s="122"/>
      <c r="T52" s="122"/>
      <c r="U52" s="88"/>
    </row>
    <row r="53" spans="1:21" ht="12.75">
      <c r="A53" s="80"/>
      <c r="B53" s="81"/>
      <c r="C53" s="80"/>
      <c r="D53" s="91" t="s">
        <v>7</v>
      </c>
      <c r="E53" s="92"/>
      <c r="F53" s="92"/>
      <c r="G53" s="92"/>
      <c r="H53" s="92"/>
      <c r="I53" s="92"/>
      <c r="J53" s="92"/>
      <c r="K53" s="92"/>
      <c r="L53" s="93"/>
      <c r="M53" s="110"/>
      <c r="N53" s="112"/>
      <c r="O53" s="112"/>
      <c r="P53" s="112"/>
      <c r="Q53" s="112"/>
      <c r="R53" s="112"/>
      <c r="S53" s="112"/>
      <c r="T53" s="112"/>
      <c r="U53" s="89"/>
    </row>
    <row r="54" spans="1:24" ht="12.75">
      <c r="A54" s="80"/>
      <c r="B54" s="81"/>
      <c r="C54" s="80"/>
      <c r="D54" s="20" t="s">
        <v>8</v>
      </c>
      <c r="E54" s="21">
        <f>SUM(F54:L54)</f>
        <v>50000</v>
      </c>
      <c r="F54" s="23">
        <f>F48</f>
        <v>50000</v>
      </c>
      <c r="G54" s="23">
        <f aca="true" t="shared" si="9" ref="G54:L54">G48</f>
        <v>0</v>
      </c>
      <c r="H54" s="23">
        <f t="shared" si="9"/>
        <v>0</v>
      </c>
      <c r="I54" s="23">
        <f t="shared" si="9"/>
        <v>0</v>
      </c>
      <c r="J54" s="23">
        <f t="shared" si="9"/>
        <v>0</v>
      </c>
      <c r="K54" s="23">
        <f t="shared" si="9"/>
        <v>0</v>
      </c>
      <c r="L54" s="23">
        <f t="shared" si="9"/>
        <v>0</v>
      </c>
      <c r="M54" s="110"/>
      <c r="N54" s="112"/>
      <c r="O54" s="112"/>
      <c r="P54" s="112"/>
      <c r="Q54" s="112"/>
      <c r="R54" s="112"/>
      <c r="S54" s="112"/>
      <c r="T54" s="112"/>
      <c r="U54" s="89"/>
      <c r="X54" s="30"/>
    </row>
    <row r="55" spans="1:21" ht="12.75">
      <c r="A55" s="80"/>
      <c r="B55" s="81"/>
      <c r="C55" s="80"/>
      <c r="D55" s="20" t="s">
        <v>9</v>
      </c>
      <c r="E55" s="21">
        <f>SUM(F55:L55)</f>
        <v>0</v>
      </c>
      <c r="F55" s="23">
        <f aca="true" t="shared" si="10" ref="F55:L57">F49</f>
        <v>0</v>
      </c>
      <c r="G55" s="23">
        <f t="shared" si="10"/>
        <v>0</v>
      </c>
      <c r="H55" s="23">
        <f t="shared" si="10"/>
        <v>0</v>
      </c>
      <c r="I55" s="23">
        <f t="shared" si="10"/>
        <v>0</v>
      </c>
      <c r="J55" s="23">
        <f t="shared" si="10"/>
        <v>0</v>
      </c>
      <c r="K55" s="23">
        <f t="shared" si="10"/>
        <v>0</v>
      </c>
      <c r="L55" s="23">
        <f t="shared" si="10"/>
        <v>0</v>
      </c>
      <c r="M55" s="110"/>
      <c r="N55" s="112"/>
      <c r="O55" s="112"/>
      <c r="P55" s="112"/>
      <c r="Q55" s="112"/>
      <c r="R55" s="112"/>
      <c r="S55" s="112"/>
      <c r="T55" s="112"/>
      <c r="U55" s="89"/>
    </row>
    <row r="56" spans="1:21" ht="12.75">
      <c r="A56" s="80"/>
      <c r="B56" s="81"/>
      <c r="C56" s="80"/>
      <c r="D56" s="20" t="s">
        <v>10</v>
      </c>
      <c r="E56" s="21">
        <f>SUM(F56:L56)</f>
        <v>0</v>
      </c>
      <c r="F56" s="23">
        <f t="shared" si="10"/>
        <v>0</v>
      </c>
      <c r="G56" s="23">
        <f t="shared" si="10"/>
        <v>0</v>
      </c>
      <c r="H56" s="23">
        <f t="shared" si="10"/>
        <v>0</v>
      </c>
      <c r="I56" s="23">
        <f t="shared" si="10"/>
        <v>0</v>
      </c>
      <c r="J56" s="23">
        <f t="shared" si="10"/>
        <v>0</v>
      </c>
      <c r="K56" s="23">
        <f t="shared" si="10"/>
        <v>0</v>
      </c>
      <c r="L56" s="23">
        <f t="shared" si="10"/>
        <v>0</v>
      </c>
      <c r="M56" s="110"/>
      <c r="N56" s="112"/>
      <c r="O56" s="112"/>
      <c r="P56" s="112"/>
      <c r="Q56" s="112"/>
      <c r="R56" s="112"/>
      <c r="S56" s="112"/>
      <c r="T56" s="112"/>
      <c r="U56" s="89"/>
    </row>
    <row r="57" spans="1:21" ht="12.75">
      <c r="A57" s="80"/>
      <c r="B57" s="81"/>
      <c r="C57" s="80"/>
      <c r="D57" s="20" t="s">
        <v>11</v>
      </c>
      <c r="E57" s="21">
        <f>SUM(F57:L57)</f>
        <v>0</v>
      </c>
      <c r="F57" s="23">
        <f t="shared" si="10"/>
        <v>0</v>
      </c>
      <c r="G57" s="23">
        <f t="shared" si="10"/>
        <v>0</v>
      </c>
      <c r="H57" s="23">
        <f t="shared" si="10"/>
        <v>0</v>
      </c>
      <c r="I57" s="23">
        <f t="shared" si="10"/>
        <v>0</v>
      </c>
      <c r="J57" s="23">
        <f t="shared" si="10"/>
        <v>0</v>
      </c>
      <c r="K57" s="23">
        <f t="shared" si="10"/>
        <v>0</v>
      </c>
      <c r="L57" s="23">
        <f t="shared" si="10"/>
        <v>0</v>
      </c>
      <c r="M57" s="111"/>
      <c r="N57" s="113"/>
      <c r="O57" s="113"/>
      <c r="P57" s="113"/>
      <c r="Q57" s="113"/>
      <c r="R57" s="113"/>
      <c r="S57" s="113"/>
      <c r="T57" s="113"/>
      <c r="U57" s="90"/>
    </row>
    <row r="58" spans="1:21" ht="12.75">
      <c r="A58" s="19">
        <v>3</v>
      </c>
      <c r="B58" s="77" t="s">
        <v>88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9"/>
    </row>
    <row r="59" spans="1:21" ht="12.75" customHeight="1">
      <c r="A59" s="123" t="s">
        <v>89</v>
      </c>
      <c r="B59" s="115" t="s">
        <v>90</v>
      </c>
      <c r="C59" s="82" t="s">
        <v>28</v>
      </c>
      <c r="D59" s="31" t="s">
        <v>61</v>
      </c>
      <c r="E59" s="21">
        <f>E61+E62+E63+E64</f>
        <v>378054</v>
      </c>
      <c r="F59" s="21">
        <f>F61+F62+F63+F64</f>
        <v>0</v>
      </c>
      <c r="G59" s="21">
        <f aca="true" t="shared" si="11" ref="G59:L59">G61+G62+G63+G64</f>
        <v>0</v>
      </c>
      <c r="H59" s="21">
        <f t="shared" si="11"/>
        <v>378054</v>
      </c>
      <c r="I59" s="21">
        <f t="shared" si="11"/>
        <v>0</v>
      </c>
      <c r="J59" s="21">
        <f t="shared" si="11"/>
        <v>0</v>
      </c>
      <c r="K59" s="21">
        <f t="shared" si="11"/>
        <v>0</v>
      </c>
      <c r="L59" s="21">
        <f t="shared" si="11"/>
        <v>0</v>
      </c>
      <c r="M59" s="88" t="s">
        <v>91</v>
      </c>
      <c r="N59" s="118">
        <v>0</v>
      </c>
      <c r="O59" s="118">
        <v>0</v>
      </c>
      <c r="P59" s="118">
        <v>2</v>
      </c>
      <c r="Q59" s="118">
        <v>0</v>
      </c>
      <c r="R59" s="118">
        <v>0</v>
      </c>
      <c r="S59" s="118">
        <v>0</v>
      </c>
      <c r="T59" s="118">
        <v>0</v>
      </c>
      <c r="U59" s="88" t="s">
        <v>46</v>
      </c>
    </row>
    <row r="60" spans="1:21" ht="12.75" customHeight="1">
      <c r="A60" s="124"/>
      <c r="B60" s="116"/>
      <c r="C60" s="83"/>
      <c r="D60" s="91" t="s">
        <v>7</v>
      </c>
      <c r="E60" s="92"/>
      <c r="F60" s="92"/>
      <c r="G60" s="92"/>
      <c r="H60" s="92"/>
      <c r="I60" s="92"/>
      <c r="J60" s="92"/>
      <c r="K60" s="92"/>
      <c r="L60" s="93"/>
      <c r="M60" s="89"/>
      <c r="N60" s="119"/>
      <c r="O60" s="119"/>
      <c r="P60" s="119"/>
      <c r="Q60" s="119"/>
      <c r="R60" s="119"/>
      <c r="S60" s="119"/>
      <c r="T60" s="119"/>
      <c r="U60" s="89"/>
    </row>
    <row r="61" spans="1:21" ht="12.75">
      <c r="A61" s="124"/>
      <c r="B61" s="116"/>
      <c r="C61" s="83"/>
      <c r="D61" s="31" t="s">
        <v>8</v>
      </c>
      <c r="E61" s="21">
        <f>F61+G61+H61+I61+J61+K61+L61</f>
        <v>378054</v>
      </c>
      <c r="F61" s="23">
        <v>0</v>
      </c>
      <c r="G61" s="23">
        <v>0</v>
      </c>
      <c r="H61" s="23">
        <f>385087-7033</f>
        <v>378054</v>
      </c>
      <c r="I61" s="23">
        <v>0</v>
      </c>
      <c r="J61" s="23">
        <v>0</v>
      </c>
      <c r="K61" s="23">
        <v>0</v>
      </c>
      <c r="L61" s="23">
        <v>0</v>
      </c>
      <c r="M61" s="89"/>
      <c r="N61" s="119"/>
      <c r="O61" s="119"/>
      <c r="P61" s="119"/>
      <c r="Q61" s="119"/>
      <c r="R61" s="119"/>
      <c r="S61" s="119"/>
      <c r="T61" s="119"/>
      <c r="U61" s="89"/>
    </row>
    <row r="62" spans="1:21" ht="12.75">
      <c r="A62" s="124"/>
      <c r="B62" s="116"/>
      <c r="C62" s="83"/>
      <c r="D62" s="31" t="s">
        <v>9</v>
      </c>
      <c r="E62" s="21">
        <f>F62+G62+H62+I62+J62+K62+L62</f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89"/>
      <c r="N62" s="119"/>
      <c r="O62" s="119"/>
      <c r="P62" s="119"/>
      <c r="Q62" s="119"/>
      <c r="R62" s="119"/>
      <c r="S62" s="119"/>
      <c r="T62" s="119"/>
      <c r="U62" s="89"/>
    </row>
    <row r="63" spans="1:21" ht="12.75">
      <c r="A63" s="124"/>
      <c r="B63" s="116"/>
      <c r="C63" s="83"/>
      <c r="D63" s="31" t="s">
        <v>10</v>
      </c>
      <c r="E63" s="21">
        <f>F63+G63+H63+I63+J63+K63+L63</f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89"/>
      <c r="N63" s="119"/>
      <c r="O63" s="119"/>
      <c r="P63" s="119"/>
      <c r="Q63" s="119"/>
      <c r="R63" s="119"/>
      <c r="S63" s="119"/>
      <c r="T63" s="119"/>
      <c r="U63" s="89"/>
    </row>
    <row r="64" spans="1:21" ht="12.75">
      <c r="A64" s="125"/>
      <c r="B64" s="117"/>
      <c r="C64" s="84"/>
      <c r="D64" s="31" t="s">
        <v>11</v>
      </c>
      <c r="E64" s="21">
        <f>F64+G64+H64+I64+J64+K64+L64</f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89"/>
      <c r="N64" s="119"/>
      <c r="O64" s="119"/>
      <c r="P64" s="119"/>
      <c r="Q64" s="119"/>
      <c r="R64" s="119"/>
      <c r="S64" s="119"/>
      <c r="T64" s="119"/>
      <c r="U64" s="89"/>
    </row>
    <row r="65" spans="1:21" ht="12.75" hidden="1">
      <c r="A65" s="123" t="s">
        <v>92</v>
      </c>
      <c r="B65" s="115"/>
      <c r="C65" s="82" t="s">
        <v>28</v>
      </c>
      <c r="D65" s="31" t="s">
        <v>61</v>
      </c>
      <c r="E65" s="21">
        <f>E67+E68+E69+E70</f>
        <v>0</v>
      </c>
      <c r="F65" s="21">
        <f>F67+F68+F69+F70</f>
        <v>0</v>
      </c>
      <c r="G65" s="21">
        <f aca="true" t="shared" si="12" ref="G65:L65">G67+G68+G69+G70</f>
        <v>0</v>
      </c>
      <c r="H65" s="21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89"/>
      <c r="N65" s="119"/>
      <c r="O65" s="119"/>
      <c r="P65" s="119"/>
      <c r="Q65" s="119"/>
      <c r="R65" s="119"/>
      <c r="S65" s="119"/>
      <c r="T65" s="119"/>
      <c r="U65" s="89"/>
    </row>
    <row r="66" spans="1:21" ht="12.75" hidden="1">
      <c r="A66" s="124"/>
      <c r="B66" s="116"/>
      <c r="C66" s="83"/>
      <c r="D66" s="126" t="s">
        <v>7</v>
      </c>
      <c r="E66" s="127"/>
      <c r="F66" s="127"/>
      <c r="G66" s="127"/>
      <c r="H66" s="127"/>
      <c r="I66" s="127"/>
      <c r="J66" s="127"/>
      <c r="K66" s="127"/>
      <c r="L66" s="128"/>
      <c r="M66" s="89"/>
      <c r="N66" s="119"/>
      <c r="O66" s="119"/>
      <c r="P66" s="119"/>
      <c r="Q66" s="119"/>
      <c r="R66" s="119"/>
      <c r="S66" s="119"/>
      <c r="T66" s="119"/>
      <c r="U66" s="89"/>
    </row>
    <row r="67" spans="1:21" ht="12.75" hidden="1">
      <c r="A67" s="124"/>
      <c r="B67" s="116"/>
      <c r="C67" s="83"/>
      <c r="D67" s="31" t="s">
        <v>8</v>
      </c>
      <c r="E67" s="21">
        <f>F67+G67+H67+I67+J67+K67+L67</f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89"/>
      <c r="N67" s="119"/>
      <c r="O67" s="119"/>
      <c r="P67" s="119"/>
      <c r="Q67" s="119"/>
      <c r="R67" s="119"/>
      <c r="S67" s="119"/>
      <c r="T67" s="119"/>
      <c r="U67" s="89"/>
    </row>
    <row r="68" spans="1:21" ht="12.75" hidden="1">
      <c r="A68" s="124"/>
      <c r="B68" s="116"/>
      <c r="C68" s="83"/>
      <c r="D68" s="31" t="s">
        <v>9</v>
      </c>
      <c r="E68" s="21">
        <f>F68+G68+H68+I68+J68+K68+L68</f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89"/>
      <c r="N68" s="119"/>
      <c r="O68" s="119"/>
      <c r="P68" s="119"/>
      <c r="Q68" s="119"/>
      <c r="R68" s="119"/>
      <c r="S68" s="119"/>
      <c r="T68" s="119"/>
      <c r="U68" s="89"/>
    </row>
    <row r="69" spans="1:21" ht="12.75" hidden="1">
      <c r="A69" s="124"/>
      <c r="B69" s="116"/>
      <c r="C69" s="83"/>
      <c r="D69" s="31" t="s">
        <v>10</v>
      </c>
      <c r="E69" s="21">
        <f>F69+G69+H69+I69+J69+K69+L69</f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89"/>
      <c r="N69" s="119"/>
      <c r="O69" s="119"/>
      <c r="P69" s="119"/>
      <c r="Q69" s="119"/>
      <c r="R69" s="119"/>
      <c r="S69" s="119"/>
      <c r="T69" s="119"/>
      <c r="U69" s="89"/>
    </row>
    <row r="70" spans="1:21" ht="12.75" hidden="1">
      <c r="A70" s="125"/>
      <c r="B70" s="117"/>
      <c r="C70" s="84"/>
      <c r="D70" s="31" t="s">
        <v>11</v>
      </c>
      <c r="E70" s="21">
        <f>F70+G70+H70+I70+J70+K70+L70</f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90"/>
      <c r="N70" s="120"/>
      <c r="O70" s="120"/>
      <c r="P70" s="120"/>
      <c r="Q70" s="120"/>
      <c r="R70" s="120"/>
      <c r="S70" s="120"/>
      <c r="T70" s="120"/>
      <c r="U70" s="90"/>
    </row>
    <row r="71" spans="1:21" ht="12.75" customHeight="1">
      <c r="A71" s="80"/>
      <c r="B71" s="81" t="s">
        <v>93</v>
      </c>
      <c r="C71" s="80"/>
      <c r="D71" s="32" t="s">
        <v>61</v>
      </c>
      <c r="E71" s="21">
        <f>E73+E74+E75+E76</f>
        <v>378054</v>
      </c>
      <c r="F71" s="21">
        <f>F73+F74+F75+F76</f>
        <v>0</v>
      </c>
      <c r="G71" s="21">
        <f aca="true" t="shared" si="13" ref="G71:L71">G73+G74+G75+G76</f>
        <v>0</v>
      </c>
      <c r="H71" s="21">
        <f t="shared" si="13"/>
        <v>378054</v>
      </c>
      <c r="I71" s="21">
        <f t="shared" si="13"/>
        <v>0</v>
      </c>
      <c r="J71" s="21">
        <f t="shared" si="13"/>
        <v>0</v>
      </c>
      <c r="K71" s="21">
        <f t="shared" si="13"/>
        <v>0</v>
      </c>
      <c r="L71" s="21">
        <f t="shared" si="13"/>
        <v>0</v>
      </c>
      <c r="M71" s="88"/>
      <c r="N71" s="122"/>
      <c r="O71" s="122"/>
      <c r="P71" s="122"/>
      <c r="Q71" s="122"/>
      <c r="R71" s="122"/>
      <c r="S71" s="122"/>
      <c r="T71" s="122"/>
      <c r="U71" s="88"/>
    </row>
    <row r="72" spans="1:21" ht="12.75">
      <c r="A72" s="80"/>
      <c r="B72" s="81"/>
      <c r="C72" s="80"/>
      <c r="D72" s="91" t="s">
        <v>7</v>
      </c>
      <c r="E72" s="92"/>
      <c r="F72" s="92"/>
      <c r="G72" s="92"/>
      <c r="H72" s="92"/>
      <c r="I72" s="92"/>
      <c r="J72" s="92"/>
      <c r="K72" s="92"/>
      <c r="L72" s="93"/>
      <c r="M72" s="89"/>
      <c r="N72" s="112"/>
      <c r="O72" s="112"/>
      <c r="P72" s="112"/>
      <c r="Q72" s="112"/>
      <c r="R72" s="112"/>
      <c r="S72" s="112"/>
      <c r="T72" s="112"/>
      <c r="U72" s="89"/>
    </row>
    <row r="73" spans="1:24" ht="12.75">
      <c r="A73" s="80"/>
      <c r="B73" s="81"/>
      <c r="C73" s="80"/>
      <c r="D73" s="31" t="s">
        <v>8</v>
      </c>
      <c r="E73" s="21">
        <f>F73+G73+H73+I73+J73+K73+L73</f>
        <v>378054</v>
      </c>
      <c r="F73" s="23">
        <f aca="true" t="shared" si="14" ref="F73:L76">F61+F67</f>
        <v>0</v>
      </c>
      <c r="G73" s="23">
        <f t="shared" si="14"/>
        <v>0</v>
      </c>
      <c r="H73" s="23">
        <f t="shared" si="14"/>
        <v>378054</v>
      </c>
      <c r="I73" s="23">
        <f t="shared" si="14"/>
        <v>0</v>
      </c>
      <c r="J73" s="23">
        <f t="shared" si="14"/>
        <v>0</v>
      </c>
      <c r="K73" s="23">
        <f t="shared" si="14"/>
        <v>0</v>
      </c>
      <c r="L73" s="23">
        <f t="shared" si="14"/>
        <v>0</v>
      </c>
      <c r="M73" s="89"/>
      <c r="N73" s="112"/>
      <c r="O73" s="112"/>
      <c r="P73" s="112"/>
      <c r="Q73" s="112"/>
      <c r="R73" s="112"/>
      <c r="S73" s="112"/>
      <c r="T73" s="112"/>
      <c r="U73" s="89"/>
      <c r="X73" s="30"/>
    </row>
    <row r="74" spans="1:21" ht="12.75">
      <c r="A74" s="80"/>
      <c r="B74" s="81"/>
      <c r="C74" s="80"/>
      <c r="D74" s="31" t="s">
        <v>9</v>
      </c>
      <c r="E74" s="21">
        <f>F74+G74+H74+I74+J74+K74+L74</f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  <c r="I74" s="23">
        <f t="shared" si="14"/>
        <v>0</v>
      </c>
      <c r="J74" s="23">
        <f t="shared" si="14"/>
        <v>0</v>
      </c>
      <c r="K74" s="23">
        <f t="shared" si="14"/>
        <v>0</v>
      </c>
      <c r="L74" s="23">
        <f t="shared" si="14"/>
        <v>0</v>
      </c>
      <c r="M74" s="89"/>
      <c r="N74" s="112"/>
      <c r="O74" s="112"/>
      <c r="P74" s="112"/>
      <c r="Q74" s="112"/>
      <c r="R74" s="112"/>
      <c r="S74" s="112"/>
      <c r="T74" s="112"/>
      <c r="U74" s="89"/>
    </row>
    <row r="75" spans="1:21" ht="12.75">
      <c r="A75" s="80"/>
      <c r="B75" s="81"/>
      <c r="C75" s="80"/>
      <c r="D75" s="31" t="s">
        <v>10</v>
      </c>
      <c r="E75" s="21">
        <f>F75+G75+H75+I75+J75+K75+L75</f>
        <v>0</v>
      </c>
      <c r="F75" s="23">
        <f t="shared" si="14"/>
        <v>0</v>
      </c>
      <c r="G75" s="23">
        <f t="shared" si="14"/>
        <v>0</v>
      </c>
      <c r="H75" s="23">
        <f t="shared" si="14"/>
        <v>0</v>
      </c>
      <c r="I75" s="23">
        <f t="shared" si="14"/>
        <v>0</v>
      </c>
      <c r="J75" s="23">
        <f t="shared" si="14"/>
        <v>0</v>
      </c>
      <c r="K75" s="23">
        <f t="shared" si="14"/>
        <v>0</v>
      </c>
      <c r="L75" s="23">
        <f t="shared" si="14"/>
        <v>0</v>
      </c>
      <c r="M75" s="89"/>
      <c r="N75" s="112"/>
      <c r="O75" s="112"/>
      <c r="P75" s="112"/>
      <c r="Q75" s="112"/>
      <c r="R75" s="112"/>
      <c r="S75" s="112"/>
      <c r="T75" s="112"/>
      <c r="U75" s="89"/>
    </row>
    <row r="76" spans="1:21" ht="12.75">
      <c r="A76" s="80"/>
      <c r="B76" s="81"/>
      <c r="C76" s="80"/>
      <c r="D76" s="31" t="s">
        <v>11</v>
      </c>
      <c r="E76" s="21">
        <f>F76+G76+H76+I76+J76+K76+L76</f>
        <v>0</v>
      </c>
      <c r="F76" s="23">
        <f t="shared" si="14"/>
        <v>0</v>
      </c>
      <c r="G76" s="23">
        <f t="shared" si="14"/>
        <v>0</v>
      </c>
      <c r="H76" s="23">
        <f t="shared" si="14"/>
        <v>0</v>
      </c>
      <c r="I76" s="23">
        <f t="shared" si="14"/>
        <v>0</v>
      </c>
      <c r="J76" s="23">
        <f t="shared" si="14"/>
        <v>0</v>
      </c>
      <c r="K76" s="23">
        <f t="shared" si="14"/>
        <v>0</v>
      </c>
      <c r="L76" s="23">
        <f t="shared" si="14"/>
        <v>0</v>
      </c>
      <c r="M76" s="90"/>
      <c r="N76" s="113"/>
      <c r="O76" s="113"/>
      <c r="P76" s="113"/>
      <c r="Q76" s="113"/>
      <c r="R76" s="113"/>
      <c r="S76" s="113"/>
      <c r="T76" s="113"/>
      <c r="U76" s="90"/>
    </row>
    <row r="77" spans="1:21" ht="13.5" customHeight="1">
      <c r="A77" s="80"/>
      <c r="B77" s="129" t="s">
        <v>94</v>
      </c>
      <c r="C77" s="80"/>
      <c r="D77" s="33" t="s">
        <v>61</v>
      </c>
      <c r="E77" s="21">
        <f>SUM(F77:L77)</f>
        <v>130431499.35</v>
      </c>
      <c r="F77" s="21">
        <f>F79+F80+F81+F82</f>
        <v>16257836.5</v>
      </c>
      <c r="G77" s="21">
        <f aca="true" t="shared" si="15" ref="G77:L77">G79+G80+G81+G82</f>
        <v>18086278.149999995</v>
      </c>
      <c r="H77" s="21">
        <f t="shared" si="15"/>
        <v>18916275.18</v>
      </c>
      <c r="I77" s="21">
        <f t="shared" si="15"/>
        <v>19163267.52</v>
      </c>
      <c r="J77" s="21">
        <f t="shared" si="15"/>
        <v>19239188</v>
      </c>
      <c r="K77" s="21">
        <f t="shared" si="15"/>
        <v>19384327</v>
      </c>
      <c r="L77" s="21">
        <f t="shared" si="15"/>
        <v>19384327</v>
      </c>
      <c r="M77" s="130"/>
      <c r="N77" s="122"/>
      <c r="O77" s="122"/>
      <c r="P77" s="122"/>
      <c r="Q77" s="122"/>
      <c r="R77" s="122"/>
      <c r="S77" s="122"/>
      <c r="T77" s="122"/>
      <c r="U77" s="88"/>
    </row>
    <row r="78" spans="1:21" ht="12.75">
      <c r="A78" s="80"/>
      <c r="B78" s="129"/>
      <c r="C78" s="80"/>
      <c r="D78" s="91" t="s">
        <v>7</v>
      </c>
      <c r="E78" s="92"/>
      <c r="F78" s="92"/>
      <c r="G78" s="92"/>
      <c r="H78" s="92"/>
      <c r="I78" s="92"/>
      <c r="J78" s="92"/>
      <c r="K78" s="92"/>
      <c r="L78" s="93"/>
      <c r="M78" s="131"/>
      <c r="N78" s="112"/>
      <c r="O78" s="112"/>
      <c r="P78" s="112"/>
      <c r="Q78" s="112"/>
      <c r="R78" s="112"/>
      <c r="S78" s="112"/>
      <c r="T78" s="112"/>
      <c r="U78" s="89"/>
    </row>
    <row r="79" spans="1:21" ht="12.75">
      <c r="A79" s="80"/>
      <c r="B79" s="129"/>
      <c r="C79" s="80"/>
      <c r="D79" s="34" t="s">
        <v>8</v>
      </c>
      <c r="E79" s="21">
        <f>SUM(F79:L79)</f>
        <v>129234908.28</v>
      </c>
      <c r="F79" s="23">
        <f>F41+F54+F73</f>
        <v>16104944</v>
      </c>
      <c r="G79" s="23">
        <f aca="true" t="shared" si="16" ref="G79:L82">G41+G54+G73</f>
        <v>17866589.579999994</v>
      </c>
      <c r="H79" s="23">
        <f t="shared" si="16"/>
        <v>18667605.18</v>
      </c>
      <c r="I79" s="23">
        <f>I41+I54+I73</f>
        <v>19057927.52</v>
      </c>
      <c r="J79" s="23">
        <f t="shared" si="16"/>
        <v>19089188</v>
      </c>
      <c r="K79" s="23">
        <f t="shared" si="16"/>
        <v>19224327</v>
      </c>
      <c r="L79" s="23">
        <f t="shared" si="16"/>
        <v>19224327</v>
      </c>
      <c r="M79" s="131"/>
      <c r="N79" s="112"/>
      <c r="O79" s="112"/>
      <c r="P79" s="112"/>
      <c r="Q79" s="112"/>
      <c r="R79" s="112"/>
      <c r="S79" s="112"/>
      <c r="T79" s="112"/>
      <c r="U79" s="89"/>
    </row>
    <row r="80" spans="1:21" ht="12.75">
      <c r="A80" s="80"/>
      <c r="B80" s="129"/>
      <c r="C80" s="80"/>
      <c r="D80" s="34" t="s">
        <v>9</v>
      </c>
      <c r="E80" s="21">
        <f>SUM(F80:L80)</f>
        <v>0</v>
      </c>
      <c r="F80" s="23">
        <f aca="true" t="shared" si="17" ref="F80:G82">F42+F55+F74</f>
        <v>0</v>
      </c>
      <c r="G80" s="23">
        <f t="shared" si="17"/>
        <v>0</v>
      </c>
      <c r="H80" s="23">
        <f t="shared" si="16"/>
        <v>0</v>
      </c>
      <c r="I80" s="23">
        <f t="shared" si="16"/>
        <v>0</v>
      </c>
      <c r="J80" s="23">
        <f t="shared" si="16"/>
        <v>0</v>
      </c>
      <c r="K80" s="23">
        <f t="shared" si="16"/>
        <v>0</v>
      </c>
      <c r="L80" s="23">
        <f t="shared" si="16"/>
        <v>0</v>
      </c>
      <c r="M80" s="131"/>
      <c r="N80" s="112"/>
      <c r="O80" s="112"/>
      <c r="P80" s="112"/>
      <c r="Q80" s="112"/>
      <c r="R80" s="112"/>
      <c r="S80" s="112"/>
      <c r="T80" s="112"/>
      <c r="U80" s="89"/>
    </row>
    <row r="81" spans="1:21" ht="12.75">
      <c r="A81" s="80"/>
      <c r="B81" s="129"/>
      <c r="C81" s="80"/>
      <c r="D81" s="34" t="s">
        <v>10</v>
      </c>
      <c r="E81" s="21">
        <f>SUM(F81:L81)</f>
        <v>0</v>
      </c>
      <c r="F81" s="23">
        <f t="shared" si="17"/>
        <v>0</v>
      </c>
      <c r="G81" s="23">
        <f t="shared" si="17"/>
        <v>0</v>
      </c>
      <c r="H81" s="23">
        <f t="shared" si="16"/>
        <v>0</v>
      </c>
      <c r="I81" s="23">
        <f t="shared" si="16"/>
        <v>0</v>
      </c>
      <c r="J81" s="23">
        <f t="shared" si="16"/>
        <v>0</v>
      </c>
      <c r="K81" s="23">
        <f t="shared" si="16"/>
        <v>0</v>
      </c>
      <c r="L81" s="23">
        <f t="shared" si="16"/>
        <v>0</v>
      </c>
      <c r="M81" s="131"/>
      <c r="N81" s="112"/>
      <c r="O81" s="112"/>
      <c r="P81" s="112"/>
      <c r="Q81" s="112"/>
      <c r="R81" s="112"/>
      <c r="S81" s="112"/>
      <c r="T81" s="112"/>
      <c r="U81" s="89"/>
    </row>
    <row r="82" spans="1:21" ht="12.75">
      <c r="A82" s="80"/>
      <c r="B82" s="129"/>
      <c r="C82" s="80"/>
      <c r="D82" s="34" t="s">
        <v>11</v>
      </c>
      <c r="E82" s="21">
        <f>SUM(F82:L82)</f>
        <v>1196591.07</v>
      </c>
      <c r="F82" s="23">
        <f t="shared" si="17"/>
        <v>152892.5</v>
      </c>
      <c r="G82" s="23">
        <f t="shared" si="17"/>
        <v>219688.57</v>
      </c>
      <c r="H82" s="23">
        <f t="shared" si="16"/>
        <v>248670</v>
      </c>
      <c r="I82" s="23">
        <f t="shared" si="16"/>
        <v>105340</v>
      </c>
      <c r="J82" s="23">
        <f t="shared" si="16"/>
        <v>150000</v>
      </c>
      <c r="K82" s="23">
        <f t="shared" si="16"/>
        <v>160000</v>
      </c>
      <c r="L82" s="23">
        <f t="shared" si="16"/>
        <v>160000</v>
      </c>
      <c r="M82" s="132"/>
      <c r="N82" s="113"/>
      <c r="O82" s="113"/>
      <c r="P82" s="113"/>
      <c r="Q82" s="113"/>
      <c r="R82" s="113"/>
      <c r="S82" s="113"/>
      <c r="T82" s="113"/>
      <c r="U82" s="90"/>
    </row>
    <row r="93" ht="12.75">
      <c r="H93" s="35"/>
    </row>
    <row r="94" ht="12.75">
      <c r="H94" s="35"/>
    </row>
  </sheetData>
  <sheetProtection/>
  <mergeCells count="156">
    <mergeCell ref="P77:P82"/>
    <mergeCell ref="Q77:Q82"/>
    <mergeCell ref="R77:R82"/>
    <mergeCell ref="S77:S82"/>
    <mergeCell ref="T77:T82"/>
    <mergeCell ref="U77:U82"/>
    <mergeCell ref="A77:A82"/>
    <mergeCell ref="B77:B82"/>
    <mergeCell ref="C77:C82"/>
    <mergeCell ref="M77:M82"/>
    <mergeCell ref="N77:N82"/>
    <mergeCell ref="O77:O82"/>
    <mergeCell ref="D78:L78"/>
    <mergeCell ref="P71:P76"/>
    <mergeCell ref="Q71:Q76"/>
    <mergeCell ref="R71:R76"/>
    <mergeCell ref="S71:S76"/>
    <mergeCell ref="T71:T76"/>
    <mergeCell ref="U71:U76"/>
    <mergeCell ref="A71:A76"/>
    <mergeCell ref="B71:B76"/>
    <mergeCell ref="C71:C76"/>
    <mergeCell ref="M71:M76"/>
    <mergeCell ref="N71:N76"/>
    <mergeCell ref="O71:O76"/>
    <mergeCell ref="D72:L72"/>
    <mergeCell ref="R59:R70"/>
    <mergeCell ref="S59:S70"/>
    <mergeCell ref="T59:T70"/>
    <mergeCell ref="U59:U70"/>
    <mergeCell ref="D60:L60"/>
    <mergeCell ref="A65:A70"/>
    <mergeCell ref="B65:B70"/>
    <mergeCell ref="C65:C70"/>
    <mergeCell ref="D66:L66"/>
    <mergeCell ref="D53:L53"/>
    <mergeCell ref="B58:U58"/>
    <mergeCell ref="A59:A64"/>
    <mergeCell ref="B59:B64"/>
    <mergeCell ref="C59:C64"/>
    <mergeCell ref="M59:M70"/>
    <mergeCell ref="N59:N70"/>
    <mergeCell ref="O59:O70"/>
    <mergeCell ref="P59:P70"/>
    <mergeCell ref="Q59:Q70"/>
    <mergeCell ref="P52:P57"/>
    <mergeCell ref="Q52:Q57"/>
    <mergeCell ref="R52:R57"/>
    <mergeCell ref="S52:S57"/>
    <mergeCell ref="T52:T57"/>
    <mergeCell ref="U52:U57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O52:O57"/>
    <mergeCell ref="B45:U45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P39:P44"/>
    <mergeCell ref="Q39:Q44"/>
    <mergeCell ref="R39:R44"/>
    <mergeCell ref="S39:S44"/>
    <mergeCell ref="T39:T44"/>
    <mergeCell ref="U39:U44"/>
    <mergeCell ref="A39:A44"/>
    <mergeCell ref="B39:B44"/>
    <mergeCell ref="C39:C44"/>
    <mergeCell ref="M39:M44"/>
    <mergeCell ref="N39:N44"/>
    <mergeCell ref="O39:O44"/>
    <mergeCell ref="D40:L40"/>
    <mergeCell ref="P33:P38"/>
    <mergeCell ref="Q33:Q38"/>
    <mergeCell ref="R33:R38"/>
    <mergeCell ref="S33:S38"/>
    <mergeCell ref="T33:T38"/>
    <mergeCell ref="D34:L34"/>
    <mergeCell ref="A33:A38"/>
    <mergeCell ref="B33:B38"/>
    <mergeCell ref="C33:C38"/>
    <mergeCell ref="M33:M38"/>
    <mergeCell ref="N33:N38"/>
    <mergeCell ref="O33:O38"/>
    <mergeCell ref="P27:P32"/>
    <mergeCell ref="Q27:Q32"/>
    <mergeCell ref="R27:R32"/>
    <mergeCell ref="S27:S32"/>
    <mergeCell ref="T27:T32"/>
    <mergeCell ref="D28:L28"/>
    <mergeCell ref="A27:A32"/>
    <mergeCell ref="B27:B32"/>
    <mergeCell ref="C27:C32"/>
    <mergeCell ref="M27:M32"/>
    <mergeCell ref="N27:N32"/>
    <mergeCell ref="O27:O32"/>
    <mergeCell ref="O21:O26"/>
    <mergeCell ref="P21:P26"/>
    <mergeCell ref="Q21:Q26"/>
    <mergeCell ref="R21:R26"/>
    <mergeCell ref="S21:S26"/>
    <mergeCell ref="T21:T26"/>
    <mergeCell ref="D16:L16"/>
    <mergeCell ref="A21:A26"/>
    <mergeCell ref="B21:B26"/>
    <mergeCell ref="C21:C26"/>
    <mergeCell ref="M21:M26"/>
    <mergeCell ref="N21:N26"/>
    <mergeCell ref="D22:L22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38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F1:U1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Полянина Александра Александровна</cp:lastModifiedBy>
  <cp:lastPrinted>2017-12-12T15:25:48Z</cp:lastPrinted>
  <dcterms:created xsi:type="dcterms:W3CDTF">2017-01-23T14:15:53Z</dcterms:created>
  <dcterms:modified xsi:type="dcterms:W3CDTF">2017-12-13T14:31:03Z</dcterms:modified>
  <cp:category/>
  <cp:version/>
  <cp:contentType/>
  <cp:contentStatus/>
</cp:coreProperties>
</file>