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36" yWindow="405" windowWidth="19320" windowHeight="12345" tabRatio="886" activeTab="2"/>
  </bookViews>
  <sheets>
    <sheet name="Табл. 1" sheetId="1" r:id="rId1"/>
    <sheet name="Табл. 2" sheetId="2" r:id="rId2"/>
    <sheet name="Табл. 3" sheetId="3" r:id="rId3"/>
  </sheets>
  <externalReferences>
    <externalReference r:id="rId6"/>
  </externalReferences>
  <definedNames>
    <definedName name="_xlnm.Print_Titles" localSheetId="0">'Табл. 1'!$6:$10</definedName>
    <definedName name="_xlnm.Print_Area" localSheetId="2">'Табл. 3'!$A$1:$U$97</definedName>
  </definedNames>
  <calcPr fullCalcOnLoad="1"/>
</workbook>
</file>

<file path=xl/sharedStrings.xml><?xml version="1.0" encoding="utf-8"?>
<sst xmlns="http://schemas.openxmlformats.org/spreadsheetml/2006/main" count="209" uniqueCount="99">
  <si>
    <t>ОБ</t>
  </si>
  <si>
    <t>ФБ</t>
  </si>
  <si>
    <t>МБ</t>
  </si>
  <si>
    <t>ВБС</t>
  </si>
  <si>
    <t>Всего</t>
  </si>
  <si>
    <t>1.1.</t>
  </si>
  <si>
    <t>1.</t>
  </si>
  <si>
    <t>2.</t>
  </si>
  <si>
    <t>2.1.</t>
  </si>
  <si>
    <t>2.2.</t>
  </si>
  <si>
    <t>2.1.1.</t>
  </si>
  <si>
    <t>2.1.2.</t>
  </si>
  <si>
    <t>Утверждение нормативов финансовых затрат на капитальный ремонт, ремонт автомобильных дорог общего пользования местного значения ЗАТО Александровск.</t>
  </si>
  <si>
    <t>1.2.</t>
  </si>
  <si>
    <t>не требует финансирования</t>
  </si>
  <si>
    <t>Содержание объектов дорожно-уличной сети на территории ЗАТО Александровск</t>
  </si>
  <si>
    <t>Нанесение дорожной разметки на автомобильных дорогах общего пользования местного значения на территории ЗАТО Александровск</t>
  </si>
  <si>
    <t>2.1.3.</t>
  </si>
  <si>
    <t>2.1.4.</t>
  </si>
  <si>
    <t>2.1.5.</t>
  </si>
  <si>
    <t>2.1.6.</t>
  </si>
  <si>
    <t>Проведение экспертизы сметной документации</t>
  </si>
  <si>
    <t>Техническое обслуживание, технический ремонт светофоров, остановок, а также поставка электроэнергии на светофоры</t>
  </si>
  <si>
    <t>№ п/п</t>
  </si>
  <si>
    <t>Ед. изм.</t>
  </si>
  <si>
    <t>%</t>
  </si>
  <si>
    <t>Задача 1 "Приведение в нормативное состояние автомобильных дорог общего пользования и междомовых проездов ЗАТО Александровск"</t>
  </si>
  <si>
    <t>да-1/ нет-0</t>
  </si>
  <si>
    <t>Задача 2 "Содержание автомобильных дорог общего пользования местного значения  ЗАТО Александровск в соответствии с требованиями ГОСТ Р 50597-93"</t>
  </si>
  <si>
    <t>Значение показателя (индикатора)</t>
  </si>
  <si>
    <t>Цель, задачи и показатели (индикаторы)</t>
  </si>
  <si>
    <t>Цель Программы: Развитие транспортной инфраструктуры ЗАТО Александровск</t>
  </si>
  <si>
    <t>Источник финансирования</t>
  </si>
  <si>
    <t>№  п/п</t>
  </si>
  <si>
    <t>Показатели результативности выполнения программных мероприятий</t>
  </si>
  <si>
    <t>Наименование, ед.измерения</t>
  </si>
  <si>
    <t>Цель, задачи, основные мероприятия</t>
  </si>
  <si>
    <t>Срок выполнения (квартал, год)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</si>
  <si>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</si>
  <si>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</si>
  <si>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Итого по задаче 1:</t>
  </si>
  <si>
    <t>в том числе:</t>
  </si>
  <si>
    <t>Итого по задаче 2:</t>
  </si>
  <si>
    <t>ВСЕГО по Программе:</t>
  </si>
  <si>
    <t>Задача 2: Содержание автомобильных дорог общего пользования местного значения  ЗАТО Александровск в соответствии с требованиями ГОСТ Р 50597-93</t>
  </si>
  <si>
    <t>Приобретение, монтаж/демонтаж дорожных огаждений</t>
  </si>
  <si>
    <t>Приобретение, монтаж/демонтаж , ремонт (замена) дорожных знаков, соответствующих требованиям ГОСТ</t>
  </si>
  <si>
    <t>Утвержденый нормативов финансовых затрат на капитальный ремонт, ремонт автомобильных дорог общего пользования местного значения ЗАТО Александровск                                        (да - 1/ нет -0)</t>
  </si>
  <si>
    <t>Утвержденый нормативов финансовых затрат на содержание автомобильных дорог общего пользования местного значения ЗАТО Александровск                               (да - 1/ нет -0)</t>
  </si>
  <si>
    <t xml:space="preserve">Протяженность автомобильных дорог общего пользования на территории ЗАТО Александровск, км </t>
  </si>
  <si>
    <t>Доля  автомобильных дорог общего пользования и междомовых проездов ЗАТО Александровск, соответствующих нормативным требованиям к транспортно-эксплуатационным показателям</t>
  </si>
  <si>
    <t>Таблица № 1</t>
  </si>
  <si>
    <t>Таблица № 3</t>
  </si>
  <si>
    <t xml:space="preserve">
Утверждение нормативов финансовых затрат на содержание автомобильных дорог общего пользования местного значения ЗАТО Александровск</t>
  </si>
  <si>
    <t>1.1</t>
  </si>
  <si>
    <t>1.2</t>
  </si>
  <si>
    <t>2</t>
  </si>
  <si>
    <t>2.1</t>
  </si>
  <si>
    <t>2.2</t>
  </si>
  <si>
    <t>3. Перечень основных мероприятий Программы</t>
  </si>
  <si>
    <t xml:space="preserve">
Утверждение нормативов финансовых затрат на капитальный ремонт, ремонт автомобильных дорог общего пользования местного значения ЗАТО Александровск</t>
  </si>
  <si>
    <t>Площадь отремонтированных дорог,  кв.м</t>
  </si>
  <si>
    <t>Ремонт автомобильных дорог общего пользования и междомовых проездов ЗАТО Александровск</t>
  </si>
  <si>
    <t>Задача 1: Приведение в нормативное состояние автомобильных дорог общего пользования и междомовых проездов ЗАТО Александровск</t>
  </si>
  <si>
    <t xml:space="preserve">2014-2020 </t>
  </si>
  <si>
    <t>Установка оградительных железобетонных блоков вдоль дороги</t>
  </si>
  <si>
    <t>2.1.7.</t>
  </si>
  <si>
    <t>Таблица № 2</t>
  </si>
  <si>
    <t>4. Обоснование ресурсного обеспечения Программы</t>
  </si>
  <si>
    <t>Всего, руб.коп.</t>
  </si>
  <si>
    <t>в том числе по годам реализации, руб.коп.</t>
  </si>
  <si>
    <t>Всего по Программе:</t>
  </si>
  <si>
    <t>в том числе за счет средств:</t>
  </si>
  <si>
    <t>местного бюджета</t>
  </si>
  <si>
    <t>областного бюджета</t>
  </si>
  <si>
    <t>федерального бюджета</t>
  </si>
  <si>
    <t>внебюджетных средств</t>
  </si>
  <si>
    <t>в том числе по Заказчикам:</t>
  </si>
  <si>
    <t>Управление муниципальной собственностью администрации ЗАТО Александровск</t>
  </si>
  <si>
    <t>в том числе инвестиции в основной капитал</t>
  </si>
  <si>
    <t>Направленность</t>
  </si>
  <si>
    <t>Годы реализации</t>
  </si>
  <si>
    <t>Факт</t>
  </si>
  <si>
    <t>План</t>
  </si>
  <si>
    <t>2. Основные цели и задачи муниципальной программы ЗАТО Александровск "Развитие транспортной системы ЗАТО Александровск" на 2014-2020 годы, целевые показатели (индикаторы) ее реализации</t>
  </si>
  <si>
    <t>Содержание автомобильных дорог общего пользования на территории ЗАТО Александровск в соответствии с требованиями ГОСТ Р 50597-93</t>
  </si>
  <si>
    <t>Утверждение нормативов финансовых затрат на содержание автомобильных дорог общего пользования местного значения ЗАТО Александровск</t>
  </si>
  <si>
    <t>Доля отремонтированных автомобильных дорог  общего пользования местного значения и междомовых проездов с твердым покрытием,  в отношении которых произведен ремонт  от общей протяженности автомобильных дорог общего пользования и междомовых проездов ЗАТО Александровск</t>
  </si>
  <si>
    <t>Доля исполненных мероприятий по содержанию автомобильных дорог общего пользования местного значения  ЗАТО Александровск и искуственных сооружений на них путем содержания на 100 % уровне, соответствующем  категории дорог.</t>
  </si>
  <si>
    <t>МКУ "СГХ", МКУ "ОКС"</t>
  </si>
  <si>
    <t>1.3.</t>
  </si>
  <si>
    <t>Разработка программы комплексного развития транспортной инфраструктуры МО ЗАТО Александровск Мурманской области</t>
  </si>
  <si>
    <t>УМС администрации ЗАТО Александровск</t>
  </si>
  <si>
    <t>Утвержденный проект "Программа комплексного развития транспортной инфраструктуры муниципального образования ЗАТО Александровск", (да-1/нет-0)</t>
  </si>
  <si>
    <t>1.3</t>
  </si>
  <si>
    <t xml:space="preserve">Утвержденный проект "Программа комплексного развития транспортной инфраструктуры муниципального образования ЗАТО Александровск", </t>
  </si>
  <si>
    <t>Приложение №3  к постановлению                                                                                                                                         администрации  ЗАТО Александровск                    от 18 апреля 2017 г№802</t>
  </si>
  <si>
    <t>Приложение №2  к постановлению администрации  ЗАТО Александровск    от 18 апреля 2017 г.№802</t>
  </si>
  <si>
    <t>Приложение №1  к постановлению администрации  ЗАТО Александровск                    от 18 апреля 2017 № 802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</si>
</sst>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7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4" fontId="12" fillId="0" borderId="1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4" fontId="13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/>
    </xf>
    <xf numFmtId="4" fontId="17" fillId="0" borderId="11" xfId="0" applyNumberFormat="1" applyFont="1" applyBorder="1" applyAlignment="1">
      <alignment/>
    </xf>
    <xf numFmtId="0" fontId="3" fillId="0" borderId="11" xfId="0" applyFont="1" applyBorder="1" applyAlignment="1">
      <alignment vertical="center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0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NumberFormat="1" applyFont="1" applyFill="1" applyBorder="1" applyAlignment="1">
      <alignment horizontal="justify" vertical="center" wrapText="1"/>
    </xf>
    <xf numFmtId="0" fontId="4" fillId="0" borderId="15" xfId="0" applyNumberFormat="1" applyFont="1" applyFill="1" applyBorder="1" applyAlignment="1">
      <alignment horizontal="justify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2" fontId="14" fillId="0" borderId="12" xfId="0" applyNumberFormat="1" applyFont="1" applyFill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left" vertical="center" wrapText="1"/>
    </xf>
    <xf numFmtId="2" fontId="14" fillId="0" borderId="15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7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1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11</xdr:row>
      <xdr:rowOff>323850</xdr:rowOff>
    </xdr:from>
    <xdr:to>
      <xdr:col>3</xdr:col>
      <xdr:colOff>438150</xdr:colOff>
      <xdr:row>11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619625" y="31908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13</xdr:row>
      <xdr:rowOff>323850</xdr:rowOff>
    </xdr:from>
    <xdr:to>
      <xdr:col>3</xdr:col>
      <xdr:colOff>438150</xdr:colOff>
      <xdr:row>13</xdr:row>
      <xdr:rowOff>438150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619625" y="4533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17</xdr:row>
      <xdr:rowOff>323850</xdr:rowOff>
    </xdr:from>
    <xdr:to>
      <xdr:col>3</xdr:col>
      <xdr:colOff>438150</xdr:colOff>
      <xdr:row>17</xdr:row>
      <xdr:rowOff>438150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619625" y="82296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18</xdr:row>
      <xdr:rowOff>323850</xdr:rowOff>
    </xdr:from>
    <xdr:to>
      <xdr:col>3</xdr:col>
      <xdr:colOff>438150</xdr:colOff>
      <xdr:row>18</xdr:row>
      <xdr:rowOff>438150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4619625" y="93535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4619625" y="6000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14</xdr:row>
      <xdr:rowOff>323850</xdr:rowOff>
    </xdr:from>
    <xdr:to>
      <xdr:col>3</xdr:col>
      <xdr:colOff>438150</xdr:colOff>
      <xdr:row>14</xdr:row>
      <xdr:rowOff>438150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619625" y="60007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323850</xdr:rowOff>
    </xdr:from>
    <xdr:to>
      <xdr:col>3</xdr:col>
      <xdr:colOff>438150</xdr:colOff>
      <xdr:row>15</xdr:row>
      <xdr:rowOff>438150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619625" y="69056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266700</xdr:colOff>
      <xdr:row>15</xdr:row>
      <xdr:rowOff>323850</xdr:rowOff>
    </xdr:from>
    <xdr:to>
      <xdr:col>3</xdr:col>
      <xdr:colOff>438150</xdr:colOff>
      <xdr:row>15</xdr:row>
      <xdr:rowOff>438150</xdr:rowOff>
    </xdr:to>
    <xdr:sp>
      <xdr:nvSpPr>
        <xdr:cNvPr id="8" name="Стрелка вправо 8"/>
        <xdr:cNvSpPr>
          <a:spLocks/>
        </xdr:cNvSpPr>
      </xdr:nvSpPr>
      <xdr:spPr>
        <a:xfrm rot="18960303">
          <a:off x="4619625" y="69056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8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90;&#1100;&#1103;&#1085;&#1072;\&#1051;&#1077;&#1085;&#1072;\&#1055;&#1088;&#1086;&#1075;&#1088;&#1072;&#1084;&#1084;&#1099;\&#1048;&#1079;&#1084;&#1077;&#1085;&#1077;&#1085;&#1080;&#1103;%20&#1074;%20&#1087;&#1088;&#1086;&#1075;&#1088;&#1072;&#1084;&#1084;&#1099;\2015%20&#1075;&#1086;&#1076;\&#1058;&#1088;&#1072;&#1085;&#1089;&#1087;&#1086;&#1088;&#1090;\&#1056;&#1057;&#1044;%20&#1086;&#1090;%2025.12.2015%20&#8470;63\&#1053;&#1072;%20&#1089;&#1086;&#1075;&#1083;&#1072;&#1089;&#1086;&#1074;&#1072;&#1085;&#1080;&#1077;\&#1055;&#1088;&#1080;&#1083;&#1086;&#1078;&#1077;&#1085;&#1080;&#1103;%20&#1056;&#1072;&#1079;&#1074;.&#1090;&#1088;&#1072;&#1085;&#1089;&#1087;.&#1076;&#1077;&#1082;&#1072;&#1073;&#1088;&#1100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2"/>
      <sheetName val="Табл. 3"/>
    </sheetNames>
    <sheetDataSet>
      <sheetData sheetId="1">
        <row r="80">
          <cell r="F80">
            <v>0</v>
          </cell>
          <cell r="G80">
            <v>0</v>
          </cell>
          <cell r="H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zoomScalePageLayoutView="0" workbookViewId="0" topLeftCell="Q1">
      <selection activeCell="R1" sqref="R1:U1"/>
    </sheetView>
  </sheetViews>
  <sheetFormatPr defaultColWidth="9.140625" defaultRowHeight="15"/>
  <cols>
    <col min="1" max="1" width="6.421875" style="23" customWidth="1"/>
    <col min="2" max="2" width="49.7109375" style="24" customWidth="1"/>
    <col min="3" max="3" width="9.140625" style="24" customWidth="1"/>
    <col min="4" max="4" width="10.00390625" style="24" customWidth="1"/>
    <col min="5" max="6" width="10.7109375" style="24" customWidth="1"/>
    <col min="7" max="8" width="8.57421875" style="24" customWidth="1"/>
    <col min="9" max="10" width="7.28125" style="24" customWidth="1"/>
    <col min="11" max="12" width="8.57421875" style="24" customWidth="1"/>
    <col min="13" max="14" width="9.28125" style="24" customWidth="1"/>
    <col min="15" max="16" width="8.28125" style="24" customWidth="1"/>
    <col min="17" max="18" width="8.8515625" style="24" customWidth="1"/>
    <col min="19" max="19" width="9.421875" style="24" customWidth="1"/>
    <col min="20" max="20" width="10.00390625" style="24" customWidth="1"/>
    <col min="21" max="21" width="10.7109375" style="24" customWidth="1"/>
    <col min="22" max="22" width="20.28125" style="24" customWidth="1"/>
    <col min="23" max="26" width="16.7109375" style="24" customWidth="1"/>
    <col min="27" max="27" width="18.140625" style="24" customWidth="1"/>
    <col min="28" max="16384" width="9.140625" style="24" customWidth="1"/>
  </cols>
  <sheetData>
    <row r="1" spans="17:21" ht="60.75" customHeight="1">
      <c r="Q1" s="27"/>
      <c r="R1" s="49" t="s">
        <v>98</v>
      </c>
      <c r="S1" s="50"/>
      <c r="T1" s="50"/>
      <c r="U1" s="50"/>
    </row>
    <row r="2" spans="17:21" ht="17.25" customHeight="1">
      <c r="Q2" s="59" t="s">
        <v>51</v>
      </c>
      <c r="R2" s="59"/>
      <c r="S2" s="59"/>
      <c r="T2" s="59"/>
      <c r="U2" s="59"/>
    </row>
    <row r="4" spans="1:21" ht="28.5" customHeight="1">
      <c r="A4" s="56" t="s">
        <v>84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ht="1.5" customHeight="1"/>
    <row r="6" spans="1:21" ht="15" customHeight="1">
      <c r="A6" s="51" t="s">
        <v>23</v>
      </c>
      <c r="B6" s="51" t="s">
        <v>30</v>
      </c>
      <c r="C6" s="51" t="s">
        <v>24</v>
      </c>
      <c r="D6" s="51" t="s">
        <v>80</v>
      </c>
      <c r="E6" s="60" t="s">
        <v>29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5">
      <c r="A7" s="52"/>
      <c r="B7" s="52"/>
      <c r="C7" s="52"/>
      <c r="D7" s="52"/>
      <c r="E7" s="54" t="s">
        <v>81</v>
      </c>
      <c r="F7" s="5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5"/>
    </row>
    <row r="8" spans="1:21" ht="15">
      <c r="A8" s="52"/>
      <c r="B8" s="52"/>
      <c r="C8" s="52"/>
      <c r="D8" s="52"/>
      <c r="E8" s="25">
        <v>2012</v>
      </c>
      <c r="F8" s="54">
        <v>2013</v>
      </c>
      <c r="G8" s="55"/>
      <c r="H8" s="54">
        <v>2014</v>
      </c>
      <c r="I8" s="55"/>
      <c r="J8" s="54">
        <v>2015</v>
      </c>
      <c r="K8" s="55"/>
      <c r="L8" s="54">
        <v>2016</v>
      </c>
      <c r="M8" s="55"/>
      <c r="N8" s="54">
        <v>2017</v>
      </c>
      <c r="O8" s="55"/>
      <c r="P8" s="54">
        <v>2018</v>
      </c>
      <c r="Q8" s="55"/>
      <c r="R8" s="54">
        <v>2019</v>
      </c>
      <c r="S8" s="55"/>
      <c r="T8" s="54">
        <v>2020</v>
      </c>
      <c r="U8" s="55"/>
    </row>
    <row r="9" spans="1:21" ht="27.75" customHeight="1">
      <c r="A9" s="53"/>
      <c r="B9" s="53"/>
      <c r="C9" s="53"/>
      <c r="D9" s="53"/>
      <c r="E9" s="25" t="s">
        <v>82</v>
      </c>
      <c r="F9" s="25" t="s">
        <v>83</v>
      </c>
      <c r="G9" s="25" t="s">
        <v>82</v>
      </c>
      <c r="H9" s="25" t="s">
        <v>83</v>
      </c>
      <c r="I9" s="25" t="s">
        <v>82</v>
      </c>
      <c r="J9" s="25" t="s">
        <v>83</v>
      </c>
      <c r="K9" s="25" t="s">
        <v>82</v>
      </c>
      <c r="L9" s="25" t="s">
        <v>83</v>
      </c>
      <c r="M9" s="25" t="s">
        <v>82</v>
      </c>
      <c r="N9" s="25" t="s">
        <v>83</v>
      </c>
      <c r="O9" s="25" t="s">
        <v>82</v>
      </c>
      <c r="P9" s="25" t="s">
        <v>83</v>
      </c>
      <c r="Q9" s="25" t="s">
        <v>82</v>
      </c>
      <c r="R9" s="25" t="s">
        <v>83</v>
      </c>
      <c r="S9" s="25" t="s">
        <v>82</v>
      </c>
      <c r="T9" s="25" t="s">
        <v>83</v>
      </c>
      <c r="U9" s="25" t="s">
        <v>82</v>
      </c>
    </row>
    <row r="10" spans="1:21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5">
        <v>21</v>
      </c>
    </row>
    <row r="11" spans="1:21" ht="15">
      <c r="A11" s="25"/>
      <c r="B11" s="61" t="s">
        <v>31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2" ht="78" customHeight="1">
      <c r="A12" s="25"/>
      <c r="B12" s="26" t="s">
        <v>50</v>
      </c>
      <c r="C12" s="25" t="s">
        <v>25</v>
      </c>
      <c r="D12" s="25"/>
      <c r="E12" s="25">
        <v>41.9</v>
      </c>
      <c r="F12" s="25">
        <v>46</v>
      </c>
      <c r="G12" s="25">
        <v>46</v>
      </c>
      <c r="H12" s="25">
        <v>53.2</v>
      </c>
      <c r="I12" s="25">
        <v>53.2</v>
      </c>
      <c r="J12" s="25">
        <v>62</v>
      </c>
      <c r="K12" s="25">
        <v>62</v>
      </c>
      <c r="L12" s="25">
        <v>70.7</v>
      </c>
      <c r="M12" s="25">
        <v>70.7</v>
      </c>
      <c r="N12" s="25">
        <v>79.4</v>
      </c>
      <c r="O12" s="25"/>
      <c r="P12" s="25">
        <v>83.4</v>
      </c>
      <c r="Q12" s="25"/>
      <c r="R12" s="25">
        <v>84.8</v>
      </c>
      <c r="S12" s="25"/>
      <c r="T12" s="25">
        <v>85.1</v>
      </c>
      <c r="U12" s="25"/>
      <c r="V12" s="27"/>
    </row>
    <row r="13" spans="1:21" ht="27.75" customHeight="1">
      <c r="A13" s="29">
        <v>1</v>
      </c>
      <c r="B13" s="61" t="s">
        <v>26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</row>
    <row r="14" spans="1:21" ht="115.5" customHeight="1">
      <c r="A14" s="28" t="s">
        <v>54</v>
      </c>
      <c r="B14" s="26" t="s">
        <v>87</v>
      </c>
      <c r="C14" s="25" t="s">
        <v>25</v>
      </c>
      <c r="D14" s="25"/>
      <c r="E14" s="25">
        <v>6</v>
      </c>
      <c r="F14" s="25">
        <v>5.7</v>
      </c>
      <c r="G14" s="25">
        <v>5.7</v>
      </c>
      <c r="H14" s="25">
        <v>1.2</v>
      </c>
      <c r="I14" s="25">
        <v>1.2</v>
      </c>
      <c r="J14" s="25">
        <v>1.15</v>
      </c>
      <c r="K14" s="25">
        <v>1.15</v>
      </c>
      <c r="L14" s="25">
        <v>5</v>
      </c>
      <c r="M14" s="25">
        <v>5</v>
      </c>
      <c r="N14" s="25">
        <v>1.15</v>
      </c>
      <c r="O14" s="25"/>
      <c r="P14" s="25">
        <v>0</v>
      </c>
      <c r="Q14" s="25"/>
      <c r="R14" s="25">
        <v>0</v>
      </c>
      <c r="S14" s="25"/>
      <c r="T14" s="25">
        <v>1.15</v>
      </c>
      <c r="U14" s="25"/>
    </row>
    <row r="15" spans="1:21" ht="71.25" customHeight="1">
      <c r="A15" s="28" t="s">
        <v>55</v>
      </c>
      <c r="B15" s="26" t="s">
        <v>12</v>
      </c>
      <c r="C15" s="25" t="s">
        <v>27</v>
      </c>
      <c r="D15" s="25"/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>
        <v>0</v>
      </c>
      <c r="Q15" s="25"/>
      <c r="R15" s="25">
        <v>0</v>
      </c>
      <c r="S15" s="25"/>
      <c r="T15" s="25">
        <v>1</v>
      </c>
      <c r="U15" s="25"/>
    </row>
    <row r="16" spans="1:21" ht="71.25" customHeight="1">
      <c r="A16" s="28" t="s">
        <v>94</v>
      </c>
      <c r="B16" s="26" t="s">
        <v>95</v>
      </c>
      <c r="C16" s="25" t="s">
        <v>27</v>
      </c>
      <c r="D16" s="25"/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1</v>
      </c>
      <c r="O16" s="25"/>
      <c r="P16" s="25">
        <v>0</v>
      </c>
      <c r="Q16" s="25"/>
      <c r="R16" s="25">
        <v>0</v>
      </c>
      <c r="S16" s="25"/>
      <c r="T16" s="25">
        <v>0</v>
      </c>
      <c r="U16" s="25"/>
    </row>
    <row r="17" spans="1:21" ht="33" customHeight="1">
      <c r="A17" s="30" t="s">
        <v>56</v>
      </c>
      <c r="B17" s="61" t="s">
        <v>28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</row>
    <row r="18" spans="1:22" ht="88.5" customHeight="1">
      <c r="A18" s="28" t="s">
        <v>57</v>
      </c>
      <c r="B18" s="26" t="s">
        <v>88</v>
      </c>
      <c r="C18" s="25" t="s">
        <v>25</v>
      </c>
      <c r="D18" s="25"/>
      <c r="E18" s="25">
        <v>100</v>
      </c>
      <c r="F18" s="25">
        <v>100</v>
      </c>
      <c r="G18" s="25">
        <v>100</v>
      </c>
      <c r="H18" s="25">
        <v>100</v>
      </c>
      <c r="I18" s="25">
        <v>100</v>
      </c>
      <c r="J18" s="25">
        <v>100</v>
      </c>
      <c r="K18" s="25">
        <v>100</v>
      </c>
      <c r="L18" s="25">
        <v>100</v>
      </c>
      <c r="M18" s="25">
        <v>100</v>
      </c>
      <c r="N18" s="25">
        <v>100</v>
      </c>
      <c r="O18" s="25"/>
      <c r="P18" s="25">
        <v>100</v>
      </c>
      <c r="Q18" s="25"/>
      <c r="R18" s="25">
        <v>100</v>
      </c>
      <c r="S18" s="25"/>
      <c r="T18" s="25">
        <v>100</v>
      </c>
      <c r="U18" s="25"/>
      <c r="V18" s="27"/>
    </row>
    <row r="19" spans="1:21" ht="68.25" customHeight="1">
      <c r="A19" s="28" t="s">
        <v>58</v>
      </c>
      <c r="B19" s="26" t="s">
        <v>86</v>
      </c>
      <c r="C19" s="25" t="s">
        <v>27</v>
      </c>
      <c r="D19" s="25"/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1</v>
      </c>
      <c r="O19" s="25"/>
      <c r="P19" s="25">
        <v>0</v>
      </c>
      <c r="Q19" s="25"/>
      <c r="R19" s="25">
        <v>0</v>
      </c>
      <c r="S19" s="25"/>
      <c r="T19" s="25">
        <v>0</v>
      </c>
      <c r="U19" s="25"/>
    </row>
  </sheetData>
  <sheetProtection/>
  <mergeCells count="20">
    <mergeCell ref="Q2:U2"/>
    <mergeCell ref="E6:U6"/>
    <mergeCell ref="B11:U11"/>
    <mergeCell ref="P8:Q8"/>
    <mergeCell ref="N8:O8"/>
    <mergeCell ref="B17:U17"/>
    <mergeCell ref="B13:U13"/>
    <mergeCell ref="B6:B9"/>
    <mergeCell ref="C6:C9"/>
    <mergeCell ref="R8:S8"/>
    <mergeCell ref="R1:U1"/>
    <mergeCell ref="A6:A9"/>
    <mergeCell ref="T8:U8"/>
    <mergeCell ref="A4:U4"/>
    <mergeCell ref="D6:D9"/>
    <mergeCell ref="E7:U7"/>
    <mergeCell ref="F8:G8"/>
    <mergeCell ref="H8:I8"/>
    <mergeCell ref="J8:K8"/>
    <mergeCell ref="L8:M8"/>
  </mergeCells>
  <printOptions/>
  <pageMargins left="0.75" right="0.75" top="1" bottom="1" header="0.5" footer="0.5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15" zoomScalePageLayoutView="0" workbookViewId="0" topLeftCell="B1">
      <selection activeCell="H1" sqref="H1:I1"/>
    </sheetView>
  </sheetViews>
  <sheetFormatPr defaultColWidth="9.140625" defaultRowHeight="15"/>
  <cols>
    <col min="1" max="1" width="47.7109375" style="32" bestFit="1" customWidth="1"/>
    <col min="2" max="2" width="17.57421875" style="32" customWidth="1"/>
    <col min="3" max="3" width="15.421875" style="32" bestFit="1" customWidth="1"/>
    <col min="4" max="4" width="16.00390625" style="32" customWidth="1"/>
    <col min="5" max="5" width="16.28125" style="32" customWidth="1"/>
    <col min="6" max="6" width="16.00390625" style="32" customWidth="1"/>
    <col min="7" max="7" width="15.28125" style="32" customWidth="1"/>
    <col min="8" max="8" width="15.140625" style="32" customWidth="1"/>
    <col min="9" max="9" width="16.28125" style="32" customWidth="1"/>
    <col min="10" max="16384" width="9.140625" style="32" customWidth="1"/>
  </cols>
  <sheetData>
    <row r="1" spans="8:9" ht="41.25" customHeight="1">
      <c r="H1" s="49" t="s">
        <v>97</v>
      </c>
      <c r="I1" s="49"/>
    </row>
    <row r="2" spans="5:10" ht="15">
      <c r="E2" s="33"/>
      <c r="G2" s="68" t="s">
        <v>67</v>
      </c>
      <c r="H2" s="68"/>
      <c r="I2" s="68"/>
      <c r="J2" s="34"/>
    </row>
    <row r="4" spans="1:9" ht="15">
      <c r="A4" s="69" t="s">
        <v>68</v>
      </c>
      <c r="B4" s="69"/>
      <c r="C4" s="69"/>
      <c r="D4" s="69"/>
      <c r="E4" s="69"/>
      <c r="F4" s="69"/>
      <c r="G4" s="69"/>
      <c r="H4" s="69"/>
      <c r="I4" s="69"/>
    </row>
    <row r="6" spans="1:9" ht="30" customHeight="1">
      <c r="A6" s="70" t="s">
        <v>32</v>
      </c>
      <c r="B6" s="72" t="s">
        <v>69</v>
      </c>
      <c r="C6" s="74" t="s">
        <v>70</v>
      </c>
      <c r="D6" s="74"/>
      <c r="E6" s="74"/>
      <c r="F6" s="74"/>
      <c r="G6" s="74"/>
      <c r="H6" s="74"/>
      <c r="I6" s="74"/>
    </row>
    <row r="7" spans="1:9" ht="16.5" customHeight="1">
      <c r="A7" s="71"/>
      <c r="B7" s="73"/>
      <c r="C7" s="37">
        <v>2014</v>
      </c>
      <c r="D7" s="37">
        <v>2015</v>
      </c>
      <c r="E7" s="37">
        <v>2016</v>
      </c>
      <c r="F7" s="37">
        <v>2017</v>
      </c>
      <c r="G7" s="37">
        <v>2018</v>
      </c>
      <c r="H7" s="37">
        <v>2019</v>
      </c>
      <c r="I7" s="38">
        <v>2020</v>
      </c>
    </row>
    <row r="8" spans="1:9" ht="16.5" customHeight="1">
      <c r="A8" s="35">
        <v>1</v>
      </c>
      <c r="B8" s="36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8">
        <v>9</v>
      </c>
    </row>
    <row r="9" spans="1:9" ht="19.5" customHeight="1">
      <c r="A9" s="39" t="s">
        <v>71</v>
      </c>
      <c r="B9" s="40">
        <f>B11+B12+B13+B14</f>
        <v>728803888.2299999</v>
      </c>
      <c r="C9" s="40">
        <f aca="true" t="shared" si="0" ref="C9:I9">C11+C12+C13+C14</f>
        <v>110684834.13999997</v>
      </c>
      <c r="D9" s="40">
        <f t="shared" si="0"/>
        <v>95965353.72999999</v>
      </c>
      <c r="E9" s="40">
        <f t="shared" si="0"/>
        <v>133425446.5</v>
      </c>
      <c r="F9" s="40">
        <f t="shared" si="0"/>
        <v>107080493.27</v>
      </c>
      <c r="G9" s="40">
        <f t="shared" si="0"/>
        <v>97080043.34</v>
      </c>
      <c r="H9" s="40">
        <f t="shared" si="0"/>
        <v>97086677.25000001</v>
      </c>
      <c r="I9" s="40">
        <f t="shared" si="0"/>
        <v>87481040</v>
      </c>
    </row>
    <row r="10" spans="1:9" ht="16.5" customHeight="1">
      <c r="A10" s="62" t="s">
        <v>72</v>
      </c>
      <c r="B10" s="63"/>
      <c r="C10" s="63"/>
      <c r="D10" s="63"/>
      <c r="E10" s="63"/>
      <c r="F10" s="63"/>
      <c r="G10" s="63"/>
      <c r="H10" s="63"/>
      <c r="I10" s="64"/>
    </row>
    <row r="11" spans="1:9" ht="16.5" customHeight="1">
      <c r="A11" s="41" t="s">
        <v>73</v>
      </c>
      <c r="B11" s="42">
        <f>C11+D11+E11+F11+G11+H11+I11</f>
        <v>694133023.3199999</v>
      </c>
      <c r="C11" s="43">
        <f>C18</f>
        <v>101835486.41999997</v>
      </c>
      <c r="D11" s="43">
        <f aca="true" t="shared" si="1" ref="D11:I11">D18</f>
        <v>95965353.72999999</v>
      </c>
      <c r="E11" s="43">
        <f t="shared" si="1"/>
        <v>107603929.31</v>
      </c>
      <c r="F11" s="43">
        <f t="shared" si="1"/>
        <v>107080493.27</v>
      </c>
      <c r="G11" s="43">
        <f t="shared" si="1"/>
        <v>97080043.34</v>
      </c>
      <c r="H11" s="43">
        <f t="shared" si="1"/>
        <v>97086677.25000001</v>
      </c>
      <c r="I11" s="43">
        <f t="shared" si="1"/>
        <v>87481040</v>
      </c>
    </row>
    <row r="12" spans="1:9" ht="16.5" customHeight="1">
      <c r="A12" s="41" t="s">
        <v>74</v>
      </c>
      <c r="B12" s="42">
        <f>C12+D12+E12+F12+G12+H12+I12</f>
        <v>34670864.910000004</v>
      </c>
      <c r="C12" s="43">
        <f aca="true" t="shared" si="2" ref="C12:I14">C19</f>
        <v>8849347.72</v>
      </c>
      <c r="D12" s="43">
        <f t="shared" si="2"/>
        <v>0</v>
      </c>
      <c r="E12" s="43">
        <f t="shared" si="2"/>
        <v>25821517.19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</row>
    <row r="13" spans="1:9" ht="16.5" customHeight="1">
      <c r="A13" s="41" t="s">
        <v>75</v>
      </c>
      <c r="B13" s="42">
        <f>C13+D13+E13+F13+G13+H13+I13</f>
        <v>0</v>
      </c>
      <c r="C13" s="43">
        <f t="shared" si="2"/>
        <v>0</v>
      </c>
      <c r="D13" s="43">
        <f t="shared" si="2"/>
        <v>0</v>
      </c>
      <c r="E13" s="43">
        <f t="shared" si="2"/>
        <v>0</v>
      </c>
      <c r="F13" s="43">
        <f t="shared" si="2"/>
        <v>0</v>
      </c>
      <c r="G13" s="43">
        <f t="shared" si="2"/>
        <v>0</v>
      </c>
      <c r="H13" s="43">
        <f t="shared" si="2"/>
        <v>0</v>
      </c>
      <c r="I13" s="43">
        <f t="shared" si="2"/>
        <v>0</v>
      </c>
    </row>
    <row r="14" spans="1:9" ht="16.5" customHeight="1">
      <c r="A14" s="41" t="s">
        <v>76</v>
      </c>
      <c r="B14" s="42">
        <f>C14+D14+E14+F14+G14+H14+I14</f>
        <v>0</v>
      </c>
      <c r="C14" s="43">
        <f t="shared" si="2"/>
        <v>0</v>
      </c>
      <c r="D14" s="43">
        <f t="shared" si="2"/>
        <v>0</v>
      </c>
      <c r="E14" s="43">
        <f t="shared" si="2"/>
        <v>0</v>
      </c>
      <c r="F14" s="43">
        <f t="shared" si="2"/>
        <v>0</v>
      </c>
      <c r="G14" s="43">
        <f t="shared" si="2"/>
        <v>0</v>
      </c>
      <c r="H14" s="43">
        <f t="shared" si="2"/>
        <v>0</v>
      </c>
      <c r="I14" s="43">
        <f t="shared" si="2"/>
        <v>0</v>
      </c>
    </row>
    <row r="15" spans="1:9" ht="16.5" customHeight="1">
      <c r="A15" s="65" t="s">
        <v>77</v>
      </c>
      <c r="B15" s="66"/>
      <c r="C15" s="66"/>
      <c r="D15" s="66"/>
      <c r="E15" s="66"/>
      <c r="F15" s="66"/>
      <c r="G15" s="66"/>
      <c r="H15" s="66"/>
      <c r="I15" s="67"/>
    </row>
    <row r="16" spans="1:9" ht="39.75" customHeight="1">
      <c r="A16" s="44" t="s">
        <v>78</v>
      </c>
      <c r="B16" s="40">
        <f>B18+B19+B20+B21</f>
        <v>728803888.2299999</v>
      </c>
      <c r="C16" s="40">
        <f aca="true" t="shared" si="3" ref="C16:I16">C18+C19+C20+C21</f>
        <v>110684834.13999997</v>
      </c>
      <c r="D16" s="40">
        <f t="shared" si="3"/>
        <v>95965353.72999999</v>
      </c>
      <c r="E16" s="40">
        <f t="shared" si="3"/>
        <v>133425446.5</v>
      </c>
      <c r="F16" s="40">
        <f t="shared" si="3"/>
        <v>107080493.27</v>
      </c>
      <c r="G16" s="40">
        <f t="shared" si="3"/>
        <v>97080043.34</v>
      </c>
      <c r="H16" s="40">
        <f t="shared" si="3"/>
        <v>97086677.25000001</v>
      </c>
      <c r="I16" s="40">
        <f t="shared" si="3"/>
        <v>87481040</v>
      </c>
    </row>
    <row r="17" spans="1:9" ht="16.5" customHeight="1">
      <c r="A17" s="62" t="s">
        <v>72</v>
      </c>
      <c r="B17" s="63"/>
      <c r="C17" s="63"/>
      <c r="D17" s="63"/>
      <c r="E17" s="63"/>
      <c r="F17" s="63"/>
      <c r="G17" s="63"/>
      <c r="H17" s="63"/>
      <c r="I17" s="64"/>
    </row>
    <row r="18" spans="1:9" ht="16.5" customHeight="1">
      <c r="A18" s="41" t="s">
        <v>73</v>
      </c>
      <c r="B18" s="45">
        <f>C18+D18+E18+F18+G18+H18+I18</f>
        <v>694133023.3199999</v>
      </c>
      <c r="C18" s="43">
        <f>'Табл. 3'!F84</f>
        <v>101835486.41999997</v>
      </c>
      <c r="D18" s="43">
        <f>'Табл. 3'!G84</f>
        <v>95965353.72999999</v>
      </c>
      <c r="E18" s="43">
        <f>'Табл. 3'!H84</f>
        <v>107603929.31</v>
      </c>
      <c r="F18" s="43">
        <f>'Табл. 3'!I84</f>
        <v>107080493.27</v>
      </c>
      <c r="G18" s="43">
        <f>'Табл. 3'!J84</f>
        <v>97080043.34</v>
      </c>
      <c r="H18" s="43">
        <f>'Табл. 3'!K84</f>
        <v>97086677.25000001</v>
      </c>
      <c r="I18" s="43">
        <f>'Табл. 3'!L84</f>
        <v>87481040</v>
      </c>
    </row>
    <row r="19" spans="1:9" ht="16.5" customHeight="1">
      <c r="A19" s="41" t="s">
        <v>74</v>
      </c>
      <c r="B19" s="45">
        <f>C19+D19+E19+F19+G19+H19+I19</f>
        <v>34670864.910000004</v>
      </c>
      <c r="C19" s="43">
        <f>'Табл. 3'!F85</f>
        <v>8849347.72</v>
      </c>
      <c r="D19" s="43">
        <f>'Табл. 3'!G85</f>
        <v>0</v>
      </c>
      <c r="E19" s="43">
        <f>'Табл. 3'!H85</f>
        <v>25821517.19</v>
      </c>
      <c r="F19" s="43">
        <f>'Табл. 3'!I85</f>
        <v>0</v>
      </c>
      <c r="G19" s="43">
        <f>'Табл. 3'!J85</f>
        <v>0</v>
      </c>
      <c r="H19" s="43">
        <f>'Табл. 3'!K85</f>
        <v>0</v>
      </c>
      <c r="I19" s="43">
        <f>'Табл. 3'!L85</f>
        <v>0</v>
      </c>
    </row>
    <row r="20" spans="1:9" ht="16.5" customHeight="1">
      <c r="A20" s="41" t="s">
        <v>75</v>
      </c>
      <c r="B20" s="45">
        <f>C20+D20+E20+F20+G20+H20+I20</f>
        <v>0</v>
      </c>
      <c r="C20" s="43">
        <f>'[1]Табл. 3'!F80</f>
        <v>0</v>
      </c>
      <c r="D20" s="43">
        <f>'[1]Табл. 3'!G80</f>
        <v>0</v>
      </c>
      <c r="E20" s="43">
        <f>'[1]Табл. 3'!H80</f>
        <v>0</v>
      </c>
      <c r="F20" s="43">
        <f>'[1]Табл. 3'!N80</f>
        <v>0</v>
      </c>
      <c r="G20" s="43">
        <f>'[1]Табл. 3'!O80</f>
        <v>0</v>
      </c>
      <c r="H20" s="43">
        <f>'[1]Табл. 3'!P80</f>
        <v>0</v>
      </c>
      <c r="I20" s="43">
        <f>'[1]Табл. 3'!Q80</f>
        <v>0</v>
      </c>
    </row>
    <row r="21" spans="1:9" ht="16.5" customHeight="1">
      <c r="A21" s="41" t="s">
        <v>76</v>
      </c>
      <c r="B21" s="45">
        <f>C21+D21+E21+F21+G21+H21+I21</f>
        <v>0</v>
      </c>
      <c r="C21" s="43">
        <f>'[1]Табл. 3'!F81</f>
        <v>0</v>
      </c>
      <c r="D21" s="43">
        <f>'[1]Табл. 3'!G81</f>
        <v>0</v>
      </c>
      <c r="E21" s="43">
        <f>'[1]Табл. 3'!H81</f>
        <v>0</v>
      </c>
      <c r="F21" s="43">
        <f>'[1]Табл. 3'!N81</f>
        <v>0</v>
      </c>
      <c r="G21" s="43">
        <f>'[1]Табл. 3'!O81</f>
        <v>0</v>
      </c>
      <c r="H21" s="43">
        <f>'[1]Табл. 3'!P81</f>
        <v>0</v>
      </c>
      <c r="I21" s="43">
        <f>'[1]Табл. 3'!Q81</f>
        <v>0</v>
      </c>
    </row>
    <row r="22" spans="1:9" ht="15">
      <c r="A22" s="46" t="s">
        <v>79</v>
      </c>
      <c r="B22" s="45">
        <f>C22+D22+E22+F22+G22+H22+I22</f>
        <v>2472547.91</v>
      </c>
      <c r="C22" s="43">
        <v>1749667.74</v>
      </c>
      <c r="D22" s="43">
        <v>722880.17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</row>
  </sheetData>
  <sheetProtection/>
  <mergeCells count="9">
    <mergeCell ref="H1:I1"/>
    <mergeCell ref="A10:I10"/>
    <mergeCell ref="A15:I15"/>
    <mergeCell ref="A17:I17"/>
    <mergeCell ref="G2:I2"/>
    <mergeCell ref="A4:I4"/>
    <mergeCell ref="A6:A7"/>
    <mergeCell ref="B6:B7"/>
    <mergeCell ref="C6:I6"/>
  </mergeCells>
  <printOptions/>
  <pageMargins left="0.7" right="0.7" top="0.33" bottom="0.16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7"/>
  <sheetViews>
    <sheetView tabSelected="1" zoomScaleSheetLayoutView="100" zoomScalePageLayoutView="0" workbookViewId="0" topLeftCell="K2">
      <selection activeCell="R2" sqref="R2:U2"/>
    </sheetView>
  </sheetViews>
  <sheetFormatPr defaultColWidth="9.140625" defaultRowHeight="15"/>
  <cols>
    <col min="1" max="1" width="4.7109375" style="22" customWidth="1"/>
    <col min="2" max="2" width="33.8515625" style="12" customWidth="1"/>
    <col min="3" max="3" width="10.7109375" style="13" customWidth="1"/>
    <col min="4" max="4" width="8.57421875" style="13" customWidth="1"/>
    <col min="5" max="5" width="14.00390625" style="13" customWidth="1"/>
    <col min="6" max="6" width="14.00390625" style="13" bestFit="1" customWidth="1"/>
    <col min="7" max="7" width="12.8515625" style="13" bestFit="1" customWidth="1"/>
    <col min="8" max="8" width="15.00390625" style="13" customWidth="1"/>
    <col min="9" max="9" width="15.140625" style="13" customWidth="1"/>
    <col min="10" max="12" width="12.8515625" style="13" bestFit="1" customWidth="1"/>
    <col min="13" max="13" width="33.7109375" style="13" customWidth="1"/>
    <col min="14" max="14" width="7.8515625" style="12" bestFit="1" customWidth="1"/>
    <col min="15" max="15" width="7.421875" style="12" bestFit="1" customWidth="1"/>
    <col min="16" max="17" width="7.8515625" style="12" bestFit="1" customWidth="1"/>
    <col min="18" max="20" width="7.421875" style="12" bestFit="1" customWidth="1"/>
    <col min="21" max="21" width="15.57421875" style="12" customWidth="1"/>
    <col min="22" max="16384" width="9.140625" style="12" customWidth="1"/>
  </cols>
  <sheetData>
    <row r="1" ht="24" customHeight="1" hidden="1">
      <c r="A1" s="12"/>
    </row>
    <row r="2" spans="1:21" ht="63" customHeight="1">
      <c r="A2" s="12"/>
      <c r="R2" s="49" t="s">
        <v>96</v>
      </c>
      <c r="S2" s="75"/>
      <c r="T2" s="75"/>
      <c r="U2" s="75"/>
    </row>
    <row r="3" spans="1:21" ht="10.5" customHeight="1">
      <c r="A3" s="12"/>
      <c r="S3" s="47"/>
      <c r="T3" s="47"/>
      <c r="U3" s="47"/>
    </row>
    <row r="4" spans="13:21" s="6" customFormat="1" ht="12.75">
      <c r="M4" s="123" t="s">
        <v>52</v>
      </c>
      <c r="N4" s="123"/>
      <c r="O4" s="123"/>
      <c r="P4" s="123"/>
      <c r="Q4" s="123"/>
      <c r="R4" s="123"/>
      <c r="S4" s="123"/>
      <c r="T4" s="123"/>
      <c r="U4" s="123"/>
    </row>
    <row r="5" spans="1:21" s="6" customFormat="1" ht="15" customHeight="1">
      <c r="A5" s="124" t="s">
        <v>59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</row>
    <row r="6" spans="1:21" s="6" customFormat="1" ht="33.75" customHeight="1">
      <c r="A6" s="125" t="s">
        <v>33</v>
      </c>
      <c r="B6" s="125" t="s">
        <v>36</v>
      </c>
      <c r="C6" s="125" t="s">
        <v>37</v>
      </c>
      <c r="D6" s="126" t="s">
        <v>32</v>
      </c>
      <c r="E6" s="125" t="s">
        <v>38</v>
      </c>
      <c r="F6" s="125"/>
      <c r="G6" s="125"/>
      <c r="H6" s="125"/>
      <c r="I6" s="125"/>
      <c r="J6" s="125"/>
      <c r="K6" s="125"/>
      <c r="L6" s="125"/>
      <c r="M6" s="125" t="s">
        <v>34</v>
      </c>
      <c r="N6" s="125"/>
      <c r="O6" s="125"/>
      <c r="P6" s="125"/>
      <c r="Q6" s="125"/>
      <c r="R6" s="125"/>
      <c r="S6" s="125"/>
      <c r="T6" s="125"/>
      <c r="U6" s="128" t="s">
        <v>39</v>
      </c>
    </row>
    <row r="7" spans="1:21" s="6" customFormat="1" ht="41.25" customHeight="1">
      <c r="A7" s="125"/>
      <c r="B7" s="125"/>
      <c r="C7" s="125"/>
      <c r="D7" s="127"/>
      <c r="E7" s="14" t="s">
        <v>4</v>
      </c>
      <c r="F7" s="1">
        <v>2014</v>
      </c>
      <c r="G7" s="1">
        <v>2015</v>
      </c>
      <c r="H7" s="1">
        <v>2016</v>
      </c>
      <c r="I7" s="1">
        <v>2017</v>
      </c>
      <c r="J7" s="1">
        <v>2018</v>
      </c>
      <c r="K7" s="1">
        <v>2019</v>
      </c>
      <c r="L7" s="2">
        <v>2020</v>
      </c>
      <c r="M7" s="2" t="s">
        <v>35</v>
      </c>
      <c r="N7" s="1">
        <v>2014</v>
      </c>
      <c r="O7" s="1">
        <v>2015</v>
      </c>
      <c r="P7" s="1">
        <v>2016</v>
      </c>
      <c r="Q7" s="1">
        <v>2017</v>
      </c>
      <c r="R7" s="1">
        <v>2018</v>
      </c>
      <c r="S7" s="1">
        <v>2019</v>
      </c>
      <c r="T7" s="2">
        <v>2020</v>
      </c>
      <c r="U7" s="129"/>
    </row>
    <row r="8" spans="1:21" s="6" customFormat="1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</row>
    <row r="9" spans="1:21" s="6" customFormat="1" ht="16.5" customHeight="1">
      <c r="A9" s="15"/>
      <c r="B9" s="130" t="s">
        <v>31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2"/>
    </row>
    <row r="10" spans="1:21" s="6" customFormat="1" ht="24" customHeight="1">
      <c r="A10" s="4" t="s">
        <v>6</v>
      </c>
      <c r="B10" s="112" t="s">
        <v>63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4"/>
    </row>
    <row r="11" spans="1:21" s="6" customFormat="1" ht="12.75" customHeight="1">
      <c r="A11" s="82" t="s">
        <v>5</v>
      </c>
      <c r="B11" s="83" t="s">
        <v>62</v>
      </c>
      <c r="C11" s="82" t="s">
        <v>64</v>
      </c>
      <c r="D11" s="7" t="s">
        <v>4</v>
      </c>
      <c r="E11" s="8">
        <f aca="true" t="shared" si="0" ref="E11:L11">E12+E13+E14+E15</f>
        <v>61636704.410000004</v>
      </c>
      <c r="F11" s="8">
        <f t="shared" si="0"/>
        <v>11383547.72</v>
      </c>
      <c r="G11" s="8">
        <f t="shared" si="0"/>
        <v>2258879.5</v>
      </c>
      <c r="H11" s="8">
        <f t="shared" si="0"/>
        <v>35821517.19</v>
      </c>
      <c r="I11" s="8">
        <f t="shared" si="0"/>
        <v>10000000</v>
      </c>
      <c r="J11" s="8">
        <f t="shared" si="0"/>
        <v>0</v>
      </c>
      <c r="K11" s="8">
        <f t="shared" si="0"/>
        <v>0</v>
      </c>
      <c r="L11" s="8">
        <f t="shared" si="0"/>
        <v>2172760</v>
      </c>
      <c r="M11" s="86" t="s">
        <v>61</v>
      </c>
      <c r="N11" s="76">
        <v>10216</v>
      </c>
      <c r="O11" s="76">
        <v>1850</v>
      </c>
      <c r="P11" s="76">
        <v>41322.3</v>
      </c>
      <c r="Q11" s="76">
        <v>21690</v>
      </c>
      <c r="R11" s="76">
        <v>0</v>
      </c>
      <c r="S11" s="76">
        <v>0</v>
      </c>
      <c r="T11" s="76">
        <v>1945.85</v>
      </c>
      <c r="U11" s="79" t="s">
        <v>89</v>
      </c>
    </row>
    <row r="12" spans="1:21" s="6" customFormat="1" ht="12.75">
      <c r="A12" s="82"/>
      <c r="B12" s="84"/>
      <c r="C12" s="82"/>
      <c r="D12" s="7" t="s">
        <v>2</v>
      </c>
      <c r="E12" s="8">
        <f>F12+G12+H12+I12+J12+K12+L12</f>
        <v>26965839.5</v>
      </c>
      <c r="F12" s="8">
        <v>2534200</v>
      </c>
      <c r="G12" s="8">
        <f>2400000-92051-49069.5</f>
        <v>2258879.5</v>
      </c>
      <c r="H12" s="8">
        <v>10000000</v>
      </c>
      <c r="I12" s="8">
        <v>10000000</v>
      </c>
      <c r="J12" s="8">
        <v>0</v>
      </c>
      <c r="K12" s="8">
        <v>0</v>
      </c>
      <c r="L12" s="8">
        <v>2172760</v>
      </c>
      <c r="M12" s="87"/>
      <c r="N12" s="77"/>
      <c r="O12" s="77"/>
      <c r="P12" s="77"/>
      <c r="Q12" s="77"/>
      <c r="R12" s="77"/>
      <c r="S12" s="77"/>
      <c r="T12" s="77"/>
      <c r="U12" s="80"/>
    </row>
    <row r="13" spans="1:21" s="6" customFormat="1" ht="12.75">
      <c r="A13" s="82"/>
      <c r="B13" s="84"/>
      <c r="C13" s="82"/>
      <c r="D13" s="7" t="s">
        <v>0</v>
      </c>
      <c r="E13" s="8">
        <f>F13+G13+H13+I13+J13+K13+L13</f>
        <v>34670864.910000004</v>
      </c>
      <c r="F13" s="8">
        <f>8873027.17-23679.45</f>
        <v>8849347.72</v>
      </c>
      <c r="G13" s="8">
        <v>0</v>
      </c>
      <c r="H13" s="8">
        <v>25821517.19</v>
      </c>
      <c r="I13" s="8">
        <v>0</v>
      </c>
      <c r="J13" s="8">
        <v>0</v>
      </c>
      <c r="K13" s="8">
        <v>0</v>
      </c>
      <c r="L13" s="8">
        <v>0</v>
      </c>
      <c r="M13" s="87"/>
      <c r="N13" s="77"/>
      <c r="O13" s="77"/>
      <c r="P13" s="77"/>
      <c r="Q13" s="77"/>
      <c r="R13" s="77"/>
      <c r="S13" s="77"/>
      <c r="T13" s="77"/>
      <c r="U13" s="80"/>
    </row>
    <row r="14" spans="1:21" s="6" customFormat="1" ht="12.75" customHeight="1">
      <c r="A14" s="82"/>
      <c r="B14" s="84"/>
      <c r="C14" s="82"/>
      <c r="D14" s="7" t="s">
        <v>1</v>
      </c>
      <c r="E14" s="8">
        <f>F14+G14+H14+I14+J14+K14+L14</f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7"/>
      <c r="N14" s="77"/>
      <c r="O14" s="77"/>
      <c r="P14" s="77"/>
      <c r="Q14" s="77"/>
      <c r="R14" s="77"/>
      <c r="S14" s="77"/>
      <c r="T14" s="77"/>
      <c r="U14" s="80"/>
    </row>
    <row r="15" spans="1:21" s="6" customFormat="1" ht="14.25" customHeight="1">
      <c r="A15" s="82"/>
      <c r="B15" s="85"/>
      <c r="C15" s="82"/>
      <c r="D15" s="7" t="s">
        <v>3</v>
      </c>
      <c r="E15" s="8">
        <f>F15+G15+H15+I15+J15+K15+L15</f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8"/>
      <c r="N15" s="78"/>
      <c r="O15" s="78"/>
      <c r="P15" s="78"/>
      <c r="Q15" s="78"/>
      <c r="R15" s="78"/>
      <c r="S15" s="78"/>
      <c r="T15" s="78"/>
      <c r="U15" s="81"/>
    </row>
    <row r="16" spans="1:21" s="6" customFormat="1" ht="22.5" customHeight="1">
      <c r="A16" s="82" t="s">
        <v>13</v>
      </c>
      <c r="B16" s="122" t="s">
        <v>60</v>
      </c>
      <c r="C16" s="82" t="s">
        <v>64</v>
      </c>
      <c r="D16" s="7" t="s">
        <v>4</v>
      </c>
      <c r="E16" s="103" t="s">
        <v>14</v>
      </c>
      <c r="F16" s="104"/>
      <c r="G16" s="104"/>
      <c r="H16" s="104"/>
      <c r="I16" s="104"/>
      <c r="J16" s="104"/>
      <c r="K16" s="104"/>
      <c r="L16" s="105"/>
      <c r="M16" s="86" t="s">
        <v>47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1</v>
      </c>
      <c r="U16" s="79" t="s">
        <v>89</v>
      </c>
    </row>
    <row r="17" spans="1:21" s="6" customFormat="1" ht="22.5" customHeight="1">
      <c r="A17" s="82"/>
      <c r="B17" s="122"/>
      <c r="C17" s="82"/>
      <c r="D17" s="7" t="s">
        <v>2</v>
      </c>
      <c r="E17" s="106"/>
      <c r="F17" s="107"/>
      <c r="G17" s="107"/>
      <c r="H17" s="107"/>
      <c r="I17" s="107"/>
      <c r="J17" s="107"/>
      <c r="K17" s="107"/>
      <c r="L17" s="108"/>
      <c r="M17" s="87"/>
      <c r="N17" s="77"/>
      <c r="O17" s="77"/>
      <c r="P17" s="77"/>
      <c r="Q17" s="77"/>
      <c r="R17" s="77"/>
      <c r="S17" s="77"/>
      <c r="T17" s="77"/>
      <c r="U17" s="80"/>
    </row>
    <row r="18" spans="1:21" s="6" customFormat="1" ht="16.5" customHeight="1">
      <c r="A18" s="82"/>
      <c r="B18" s="122"/>
      <c r="C18" s="82"/>
      <c r="D18" s="7" t="s">
        <v>0</v>
      </c>
      <c r="E18" s="106"/>
      <c r="F18" s="107"/>
      <c r="G18" s="107"/>
      <c r="H18" s="107"/>
      <c r="I18" s="107"/>
      <c r="J18" s="107"/>
      <c r="K18" s="107"/>
      <c r="L18" s="108"/>
      <c r="M18" s="87"/>
      <c r="N18" s="77"/>
      <c r="O18" s="77"/>
      <c r="P18" s="77"/>
      <c r="Q18" s="77"/>
      <c r="R18" s="77"/>
      <c r="S18" s="77"/>
      <c r="T18" s="77"/>
      <c r="U18" s="80"/>
    </row>
    <row r="19" spans="1:21" s="6" customFormat="1" ht="18.75" customHeight="1">
      <c r="A19" s="82"/>
      <c r="B19" s="122"/>
      <c r="C19" s="82"/>
      <c r="D19" s="7" t="s">
        <v>1</v>
      </c>
      <c r="E19" s="106"/>
      <c r="F19" s="107"/>
      <c r="G19" s="107"/>
      <c r="H19" s="107"/>
      <c r="I19" s="107"/>
      <c r="J19" s="107"/>
      <c r="K19" s="107"/>
      <c r="L19" s="108"/>
      <c r="M19" s="87"/>
      <c r="N19" s="77"/>
      <c r="O19" s="77"/>
      <c r="P19" s="77"/>
      <c r="Q19" s="77"/>
      <c r="R19" s="77"/>
      <c r="S19" s="77"/>
      <c r="T19" s="77"/>
      <c r="U19" s="80"/>
    </row>
    <row r="20" spans="1:21" s="6" customFormat="1" ht="23.25" customHeight="1">
      <c r="A20" s="82"/>
      <c r="B20" s="122"/>
      <c r="C20" s="82"/>
      <c r="D20" s="7" t="s">
        <v>3</v>
      </c>
      <c r="E20" s="109"/>
      <c r="F20" s="110"/>
      <c r="G20" s="110"/>
      <c r="H20" s="110"/>
      <c r="I20" s="110"/>
      <c r="J20" s="110"/>
      <c r="K20" s="110"/>
      <c r="L20" s="111"/>
      <c r="M20" s="88"/>
      <c r="N20" s="78"/>
      <c r="O20" s="78"/>
      <c r="P20" s="78"/>
      <c r="Q20" s="78"/>
      <c r="R20" s="78"/>
      <c r="S20" s="78"/>
      <c r="T20" s="78"/>
      <c r="U20" s="81"/>
    </row>
    <row r="21" spans="1:21" s="6" customFormat="1" ht="12.75" customHeight="1">
      <c r="A21" s="82" t="s">
        <v>90</v>
      </c>
      <c r="B21" s="83" t="s">
        <v>91</v>
      </c>
      <c r="C21" s="82">
        <v>2017</v>
      </c>
      <c r="D21" s="7" t="s">
        <v>4</v>
      </c>
      <c r="E21" s="8">
        <f aca="true" t="shared" si="1" ref="E21:L21">E22+E23+E24+E25</f>
        <v>450000</v>
      </c>
      <c r="F21" s="8">
        <f t="shared" si="1"/>
        <v>0</v>
      </c>
      <c r="G21" s="8">
        <f t="shared" si="1"/>
        <v>0</v>
      </c>
      <c r="H21" s="8">
        <f t="shared" si="1"/>
        <v>0</v>
      </c>
      <c r="I21" s="8">
        <f t="shared" si="1"/>
        <v>450000</v>
      </c>
      <c r="J21" s="8">
        <f t="shared" si="1"/>
        <v>0</v>
      </c>
      <c r="K21" s="8">
        <f t="shared" si="1"/>
        <v>0</v>
      </c>
      <c r="L21" s="8">
        <f t="shared" si="1"/>
        <v>0</v>
      </c>
      <c r="M21" s="86" t="s">
        <v>93</v>
      </c>
      <c r="N21" s="76">
        <v>0</v>
      </c>
      <c r="O21" s="76">
        <v>0</v>
      </c>
      <c r="P21" s="76">
        <v>0</v>
      </c>
      <c r="Q21" s="76">
        <v>1</v>
      </c>
      <c r="R21" s="76">
        <v>0</v>
      </c>
      <c r="S21" s="76">
        <v>0</v>
      </c>
      <c r="T21" s="76">
        <v>0</v>
      </c>
      <c r="U21" s="79" t="s">
        <v>92</v>
      </c>
    </row>
    <row r="22" spans="1:21" s="6" customFormat="1" ht="12.75">
      <c r="A22" s="82"/>
      <c r="B22" s="84"/>
      <c r="C22" s="82"/>
      <c r="D22" s="7" t="s">
        <v>2</v>
      </c>
      <c r="E22" s="8">
        <f>F22+G22+H22+I22+J22+K22+L22</f>
        <v>450000</v>
      </c>
      <c r="F22" s="8">
        <v>0</v>
      </c>
      <c r="G22" s="8">
        <v>0</v>
      </c>
      <c r="H22" s="8">
        <v>0</v>
      </c>
      <c r="I22" s="8">
        <v>450000</v>
      </c>
      <c r="J22" s="8">
        <v>0</v>
      </c>
      <c r="K22" s="8">
        <v>0</v>
      </c>
      <c r="L22" s="8">
        <v>0</v>
      </c>
      <c r="M22" s="87"/>
      <c r="N22" s="77"/>
      <c r="O22" s="77"/>
      <c r="P22" s="77"/>
      <c r="Q22" s="77"/>
      <c r="R22" s="77"/>
      <c r="S22" s="77"/>
      <c r="T22" s="77"/>
      <c r="U22" s="80"/>
    </row>
    <row r="23" spans="1:21" s="6" customFormat="1" ht="12.75">
      <c r="A23" s="82"/>
      <c r="B23" s="84"/>
      <c r="C23" s="82"/>
      <c r="D23" s="7" t="s">
        <v>0</v>
      </c>
      <c r="E23" s="8">
        <f>F23+G23+H23+I23+J23+K23+L23</f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7"/>
      <c r="N23" s="77"/>
      <c r="O23" s="77"/>
      <c r="P23" s="77"/>
      <c r="Q23" s="77"/>
      <c r="R23" s="77"/>
      <c r="S23" s="77"/>
      <c r="T23" s="77"/>
      <c r="U23" s="80"/>
    </row>
    <row r="24" spans="1:21" s="6" customFormat="1" ht="12.75" customHeight="1">
      <c r="A24" s="82"/>
      <c r="B24" s="84"/>
      <c r="C24" s="82"/>
      <c r="D24" s="7" t="s">
        <v>1</v>
      </c>
      <c r="E24" s="8">
        <f>F24+G24+H24+I24+J24+K24+L24</f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7"/>
      <c r="N24" s="77"/>
      <c r="O24" s="77"/>
      <c r="P24" s="77"/>
      <c r="Q24" s="77"/>
      <c r="R24" s="77"/>
      <c r="S24" s="77"/>
      <c r="T24" s="77"/>
      <c r="U24" s="80"/>
    </row>
    <row r="25" spans="1:21" s="6" customFormat="1" ht="14.25" customHeight="1">
      <c r="A25" s="82"/>
      <c r="B25" s="85"/>
      <c r="C25" s="82"/>
      <c r="D25" s="7" t="s">
        <v>3</v>
      </c>
      <c r="E25" s="8">
        <f>F25+G25+H25+I25+J25+K25+L25</f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8"/>
      <c r="N25" s="78"/>
      <c r="O25" s="78"/>
      <c r="P25" s="78"/>
      <c r="Q25" s="78"/>
      <c r="R25" s="78"/>
      <c r="S25" s="78"/>
      <c r="T25" s="78"/>
      <c r="U25" s="81"/>
    </row>
    <row r="26" spans="1:21" s="6" customFormat="1" ht="12.75" customHeight="1">
      <c r="A26" s="82"/>
      <c r="B26" s="101" t="s">
        <v>40</v>
      </c>
      <c r="C26" s="82"/>
      <c r="D26" s="16" t="s">
        <v>4</v>
      </c>
      <c r="E26" s="17">
        <f>E27+E28+E29+E30</f>
        <v>62086704.410000004</v>
      </c>
      <c r="F26" s="17">
        <f aca="true" t="shared" si="2" ref="F26:L26">F27+F28+F29+F30</f>
        <v>11383547.72</v>
      </c>
      <c r="G26" s="17">
        <f t="shared" si="2"/>
        <v>2258879.5</v>
      </c>
      <c r="H26" s="17">
        <f t="shared" si="2"/>
        <v>35821517.19</v>
      </c>
      <c r="I26" s="17">
        <f t="shared" si="2"/>
        <v>10450000</v>
      </c>
      <c r="J26" s="17">
        <f t="shared" si="2"/>
        <v>0</v>
      </c>
      <c r="K26" s="17">
        <f t="shared" si="2"/>
        <v>0</v>
      </c>
      <c r="L26" s="17">
        <f t="shared" si="2"/>
        <v>2172760</v>
      </c>
      <c r="M26" s="86"/>
      <c r="N26" s="89"/>
      <c r="O26" s="89"/>
      <c r="P26" s="89"/>
      <c r="Q26" s="89"/>
      <c r="R26" s="89"/>
      <c r="S26" s="89"/>
      <c r="T26" s="89"/>
      <c r="U26" s="92"/>
    </row>
    <row r="27" spans="1:23" s="6" customFormat="1" ht="12.75">
      <c r="A27" s="82"/>
      <c r="B27" s="101"/>
      <c r="C27" s="82"/>
      <c r="D27" s="7" t="s">
        <v>2</v>
      </c>
      <c r="E27" s="17">
        <f>F27+G27+H27+I27+J27+K27+L27</f>
        <v>27415839.5</v>
      </c>
      <c r="F27" s="8">
        <f>F12</f>
        <v>2534200</v>
      </c>
      <c r="G27" s="8">
        <f aca="true" t="shared" si="3" ref="G27:L27">G11+G17</f>
        <v>2258879.5</v>
      </c>
      <c r="H27" s="8">
        <f>H12</f>
        <v>10000000</v>
      </c>
      <c r="I27" s="8">
        <f>I11+I17+I22</f>
        <v>10450000</v>
      </c>
      <c r="J27" s="8">
        <f t="shared" si="3"/>
        <v>0</v>
      </c>
      <c r="K27" s="8">
        <f t="shared" si="3"/>
        <v>0</v>
      </c>
      <c r="L27" s="8">
        <f t="shared" si="3"/>
        <v>2172760</v>
      </c>
      <c r="M27" s="87"/>
      <c r="N27" s="90"/>
      <c r="O27" s="90"/>
      <c r="P27" s="90"/>
      <c r="Q27" s="90"/>
      <c r="R27" s="90"/>
      <c r="S27" s="90"/>
      <c r="T27" s="90"/>
      <c r="U27" s="93"/>
      <c r="W27" s="9"/>
    </row>
    <row r="28" spans="1:21" s="6" customFormat="1" ht="12.75">
      <c r="A28" s="82"/>
      <c r="B28" s="101"/>
      <c r="C28" s="82"/>
      <c r="D28" s="7" t="s">
        <v>0</v>
      </c>
      <c r="E28" s="17">
        <f>F28+G28+H28+I28+J28+K28+L28</f>
        <v>34670864.910000004</v>
      </c>
      <c r="F28" s="8">
        <f>F13</f>
        <v>8849347.72</v>
      </c>
      <c r="G28" s="8">
        <f aca="true" t="shared" si="4" ref="G28:L28">G13</f>
        <v>0</v>
      </c>
      <c r="H28" s="8">
        <f t="shared" si="4"/>
        <v>25821517.19</v>
      </c>
      <c r="I28" s="8">
        <f t="shared" si="4"/>
        <v>0</v>
      </c>
      <c r="J28" s="8">
        <f t="shared" si="4"/>
        <v>0</v>
      </c>
      <c r="K28" s="8">
        <f t="shared" si="4"/>
        <v>0</v>
      </c>
      <c r="L28" s="8">
        <f t="shared" si="4"/>
        <v>0</v>
      </c>
      <c r="M28" s="87"/>
      <c r="N28" s="90"/>
      <c r="O28" s="90"/>
      <c r="P28" s="90"/>
      <c r="Q28" s="90"/>
      <c r="R28" s="90"/>
      <c r="S28" s="90"/>
      <c r="T28" s="90"/>
      <c r="U28" s="93"/>
    </row>
    <row r="29" spans="1:21" s="6" customFormat="1" ht="12.75">
      <c r="A29" s="82"/>
      <c r="B29" s="101"/>
      <c r="C29" s="82"/>
      <c r="D29" s="7" t="s">
        <v>1</v>
      </c>
      <c r="E29" s="17">
        <f>F29+G29+H29+I29+J29+K29+L29</f>
        <v>0</v>
      </c>
      <c r="F29" s="8">
        <f>F14</f>
        <v>0</v>
      </c>
      <c r="G29" s="8">
        <f aca="true" t="shared" si="5" ref="G29:L29">G13+G19</f>
        <v>0</v>
      </c>
      <c r="H29" s="8">
        <f>H14</f>
        <v>0</v>
      </c>
      <c r="I29" s="8">
        <f t="shared" si="5"/>
        <v>0</v>
      </c>
      <c r="J29" s="8">
        <f t="shared" si="5"/>
        <v>0</v>
      </c>
      <c r="K29" s="8">
        <f t="shared" si="5"/>
        <v>0</v>
      </c>
      <c r="L29" s="8">
        <f t="shared" si="5"/>
        <v>0</v>
      </c>
      <c r="M29" s="87"/>
      <c r="N29" s="90"/>
      <c r="O29" s="90"/>
      <c r="P29" s="90"/>
      <c r="Q29" s="90"/>
      <c r="R29" s="90"/>
      <c r="S29" s="90"/>
      <c r="T29" s="90"/>
      <c r="U29" s="93"/>
    </row>
    <row r="30" spans="1:21" s="6" customFormat="1" ht="12.75">
      <c r="A30" s="82"/>
      <c r="B30" s="101"/>
      <c r="C30" s="82"/>
      <c r="D30" s="7" t="s">
        <v>3</v>
      </c>
      <c r="E30" s="17">
        <f>F30+G30+H30+I30+J30+K30+L30</f>
        <v>0</v>
      </c>
      <c r="F30" s="8">
        <f>F15</f>
        <v>0</v>
      </c>
      <c r="G30" s="8">
        <f aca="true" t="shared" si="6" ref="G30:L30">G14+G20</f>
        <v>0</v>
      </c>
      <c r="H30" s="8">
        <f t="shared" si="6"/>
        <v>0</v>
      </c>
      <c r="I30" s="8">
        <f t="shared" si="6"/>
        <v>0</v>
      </c>
      <c r="J30" s="8">
        <f t="shared" si="6"/>
        <v>0</v>
      </c>
      <c r="K30" s="8">
        <f t="shared" si="6"/>
        <v>0</v>
      </c>
      <c r="L30" s="8">
        <f t="shared" si="6"/>
        <v>0</v>
      </c>
      <c r="M30" s="88"/>
      <c r="N30" s="91"/>
      <c r="O30" s="91"/>
      <c r="P30" s="91"/>
      <c r="Q30" s="91"/>
      <c r="R30" s="91"/>
      <c r="S30" s="91"/>
      <c r="T30" s="91"/>
      <c r="U30" s="94"/>
    </row>
    <row r="31" spans="1:21" s="6" customFormat="1" ht="19.5" customHeight="1">
      <c r="A31" s="3" t="s">
        <v>7</v>
      </c>
      <c r="B31" s="112" t="s">
        <v>44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4"/>
    </row>
    <row r="32" spans="1:21" s="6" customFormat="1" ht="15" customHeight="1">
      <c r="A32" s="82" t="s">
        <v>8</v>
      </c>
      <c r="B32" s="119" t="s">
        <v>85</v>
      </c>
      <c r="C32" s="82" t="s">
        <v>64</v>
      </c>
      <c r="D32" s="7" t="s">
        <v>4</v>
      </c>
      <c r="E32" s="8">
        <f aca="true" t="shared" si="7" ref="E32:L32">E33+E34+E35+E36</f>
        <v>666417183.8199999</v>
      </c>
      <c r="F32" s="8">
        <f t="shared" si="7"/>
        <v>99301286.41999997</v>
      </c>
      <c r="G32" s="8">
        <f t="shared" si="7"/>
        <v>93706474.22999999</v>
      </c>
      <c r="H32" s="8">
        <f t="shared" si="7"/>
        <v>97603929.31</v>
      </c>
      <c r="I32" s="8">
        <f t="shared" si="7"/>
        <v>96330493.27</v>
      </c>
      <c r="J32" s="8">
        <f t="shared" si="7"/>
        <v>97080043.34</v>
      </c>
      <c r="K32" s="8">
        <f t="shared" si="7"/>
        <v>97086677.25000001</v>
      </c>
      <c r="L32" s="8">
        <f t="shared" si="7"/>
        <v>85308280</v>
      </c>
      <c r="M32" s="86" t="s">
        <v>49</v>
      </c>
      <c r="N32" s="102">
        <v>52.8</v>
      </c>
      <c r="O32" s="102">
        <v>54.28</v>
      </c>
      <c r="P32" s="95">
        <v>46.502</v>
      </c>
      <c r="Q32" s="95">
        <v>46.502</v>
      </c>
      <c r="R32" s="95">
        <v>46.502</v>
      </c>
      <c r="S32" s="95">
        <v>46.502</v>
      </c>
      <c r="T32" s="95">
        <v>46.502</v>
      </c>
      <c r="U32" s="100" t="s">
        <v>89</v>
      </c>
    </row>
    <row r="33" spans="1:21" s="6" customFormat="1" ht="12.75">
      <c r="A33" s="82"/>
      <c r="B33" s="120"/>
      <c r="C33" s="82"/>
      <c r="D33" s="7" t="s">
        <v>2</v>
      </c>
      <c r="E33" s="8">
        <f>F33+G33+H33+I33+J33+K33+L33</f>
        <v>666417183.8199999</v>
      </c>
      <c r="F33" s="8">
        <f>F39+F44+F49+F54+F59+F64+F69</f>
        <v>99301286.41999997</v>
      </c>
      <c r="G33" s="8">
        <f>G39+G44+G49+G54+G59+G64+G69</f>
        <v>93706474.22999999</v>
      </c>
      <c r="H33" s="8">
        <v>97603929.31</v>
      </c>
      <c r="I33" s="8">
        <v>96330493.27</v>
      </c>
      <c r="J33" s="8">
        <f>94609376.12+358644.6+2112022.62</f>
        <v>97080043.34</v>
      </c>
      <c r="K33" s="8">
        <f>94609376.12+364075.43+2113225.7</f>
        <v>97086677.25000001</v>
      </c>
      <c r="L33" s="8">
        <f>L39+L44+L49+L54+L59+L64</f>
        <v>85308280</v>
      </c>
      <c r="M33" s="87"/>
      <c r="N33" s="102"/>
      <c r="O33" s="102"/>
      <c r="P33" s="95"/>
      <c r="Q33" s="95"/>
      <c r="R33" s="95"/>
      <c r="S33" s="95"/>
      <c r="T33" s="95"/>
      <c r="U33" s="100"/>
    </row>
    <row r="34" spans="1:21" s="6" customFormat="1" ht="12.75">
      <c r="A34" s="82"/>
      <c r="B34" s="120"/>
      <c r="C34" s="82"/>
      <c r="D34" s="7" t="s">
        <v>0</v>
      </c>
      <c r="E34" s="8">
        <f>F34+G34+H34+I34+J34+K34+L34</f>
        <v>0</v>
      </c>
      <c r="F34" s="8">
        <f>F40+F45+F50+F55+F60+F65</f>
        <v>0</v>
      </c>
      <c r="G34" s="8">
        <f aca="true" t="shared" si="8" ref="G34:L36">G40+G45+G50+G55+G60+G65</f>
        <v>0</v>
      </c>
      <c r="H34" s="8">
        <f t="shared" si="8"/>
        <v>0</v>
      </c>
      <c r="I34" s="8">
        <f t="shared" si="8"/>
        <v>0</v>
      </c>
      <c r="J34" s="8">
        <f t="shared" si="8"/>
        <v>0</v>
      </c>
      <c r="K34" s="8">
        <f t="shared" si="8"/>
        <v>0</v>
      </c>
      <c r="L34" s="8">
        <f t="shared" si="8"/>
        <v>0</v>
      </c>
      <c r="M34" s="87"/>
      <c r="N34" s="102"/>
      <c r="O34" s="102"/>
      <c r="P34" s="95"/>
      <c r="Q34" s="95"/>
      <c r="R34" s="95"/>
      <c r="S34" s="95"/>
      <c r="T34" s="95"/>
      <c r="U34" s="100"/>
    </row>
    <row r="35" spans="1:21" s="6" customFormat="1" ht="12.75">
      <c r="A35" s="82"/>
      <c r="B35" s="120"/>
      <c r="C35" s="82"/>
      <c r="D35" s="7" t="s">
        <v>1</v>
      </c>
      <c r="E35" s="8">
        <f>F35+G35+H35+I35+J35+K35+L35</f>
        <v>0</v>
      </c>
      <c r="F35" s="8">
        <f>F41+F46+F51+F56+F61+F66</f>
        <v>0</v>
      </c>
      <c r="G35" s="8">
        <f t="shared" si="8"/>
        <v>0</v>
      </c>
      <c r="H35" s="8">
        <f t="shared" si="8"/>
        <v>0</v>
      </c>
      <c r="I35" s="8">
        <f t="shared" si="8"/>
        <v>0</v>
      </c>
      <c r="J35" s="8">
        <f t="shared" si="8"/>
        <v>0</v>
      </c>
      <c r="K35" s="8">
        <f t="shared" si="8"/>
        <v>0</v>
      </c>
      <c r="L35" s="8">
        <f t="shared" si="8"/>
        <v>0</v>
      </c>
      <c r="M35" s="87"/>
      <c r="N35" s="102"/>
      <c r="O35" s="102"/>
      <c r="P35" s="95"/>
      <c r="Q35" s="95"/>
      <c r="R35" s="95"/>
      <c r="S35" s="95"/>
      <c r="T35" s="95"/>
      <c r="U35" s="100"/>
    </row>
    <row r="36" spans="1:21" s="6" customFormat="1" ht="12.75">
      <c r="A36" s="82"/>
      <c r="B36" s="121"/>
      <c r="C36" s="82"/>
      <c r="D36" s="7" t="s">
        <v>3</v>
      </c>
      <c r="E36" s="8">
        <f>F36+G36+H36+I36+J36+K36+L36</f>
        <v>0</v>
      </c>
      <c r="F36" s="8">
        <f>F42+F47+F52+F57+F62+F67</f>
        <v>0</v>
      </c>
      <c r="G36" s="8">
        <f t="shared" si="8"/>
        <v>0</v>
      </c>
      <c r="H36" s="8">
        <f t="shared" si="8"/>
        <v>0</v>
      </c>
      <c r="I36" s="8">
        <f t="shared" si="8"/>
        <v>0</v>
      </c>
      <c r="J36" s="8">
        <f t="shared" si="8"/>
        <v>0</v>
      </c>
      <c r="K36" s="8">
        <f t="shared" si="8"/>
        <v>0</v>
      </c>
      <c r="L36" s="8">
        <f t="shared" si="8"/>
        <v>0</v>
      </c>
      <c r="M36" s="88"/>
      <c r="N36" s="102"/>
      <c r="O36" s="102"/>
      <c r="P36" s="95"/>
      <c r="Q36" s="95"/>
      <c r="R36" s="95"/>
      <c r="S36" s="95"/>
      <c r="T36" s="95"/>
      <c r="U36" s="100"/>
    </row>
    <row r="37" spans="1:21" s="6" customFormat="1" ht="12.75" hidden="1">
      <c r="A37" s="3"/>
      <c r="B37" s="5" t="s">
        <v>41</v>
      </c>
      <c r="C37" s="3"/>
      <c r="D37" s="7"/>
      <c r="E37" s="8"/>
      <c r="F37" s="8"/>
      <c r="G37" s="8"/>
      <c r="H37" s="8"/>
      <c r="I37" s="8"/>
      <c r="J37" s="8"/>
      <c r="K37" s="8"/>
      <c r="L37" s="8"/>
      <c r="M37" s="10"/>
      <c r="N37" s="11"/>
      <c r="O37" s="11"/>
      <c r="P37" s="11"/>
      <c r="Q37" s="11"/>
      <c r="R37" s="11"/>
      <c r="S37" s="11"/>
      <c r="T37" s="11"/>
      <c r="U37" s="48"/>
    </row>
    <row r="38" spans="1:21" s="6" customFormat="1" ht="12.75" hidden="1">
      <c r="A38" s="115" t="s">
        <v>10</v>
      </c>
      <c r="B38" s="117" t="s">
        <v>15</v>
      </c>
      <c r="C38" s="82" t="s">
        <v>64</v>
      </c>
      <c r="D38" s="7" t="s">
        <v>4</v>
      </c>
      <c r="E38" s="8">
        <f aca="true" t="shared" si="9" ref="E38:L38">E39+E40+E41+E42</f>
        <v>645431963.48</v>
      </c>
      <c r="F38" s="8">
        <f t="shared" si="9"/>
        <v>94589466.44999999</v>
      </c>
      <c r="G38" s="8">
        <f t="shared" si="9"/>
        <v>89464662.55</v>
      </c>
      <c r="H38" s="8">
        <f t="shared" si="9"/>
        <v>94609376.12</v>
      </c>
      <c r="I38" s="8">
        <f t="shared" si="9"/>
        <v>94609376.12</v>
      </c>
      <c r="J38" s="8">
        <f t="shared" si="9"/>
        <v>94609376.12</v>
      </c>
      <c r="K38" s="8">
        <f t="shared" si="9"/>
        <v>94609376.12</v>
      </c>
      <c r="L38" s="8">
        <f t="shared" si="9"/>
        <v>82940330</v>
      </c>
      <c r="M38" s="79"/>
      <c r="N38" s="79"/>
      <c r="O38" s="79"/>
      <c r="P38" s="79"/>
      <c r="Q38" s="79"/>
      <c r="R38" s="79"/>
      <c r="S38" s="79"/>
      <c r="T38" s="79"/>
      <c r="U38" s="79"/>
    </row>
    <row r="39" spans="1:21" s="6" customFormat="1" ht="12.75" hidden="1">
      <c r="A39" s="116"/>
      <c r="B39" s="117"/>
      <c r="C39" s="82"/>
      <c r="D39" s="7" t="s">
        <v>2</v>
      </c>
      <c r="E39" s="8">
        <f>F39+G39+H39+I39+J39+K39+L39</f>
        <v>645431963.48</v>
      </c>
      <c r="F39" s="8">
        <f>72226585.02+22520081.43-157200</f>
        <v>94589466.44999999</v>
      </c>
      <c r="G39" s="8">
        <f>89288352.08-8556.28+184866.75</f>
        <v>89464662.55</v>
      </c>
      <c r="H39" s="8">
        <v>94609376.12</v>
      </c>
      <c r="I39" s="8">
        <v>94609376.12</v>
      </c>
      <c r="J39" s="8">
        <v>94609376.12</v>
      </c>
      <c r="K39" s="8">
        <v>94609376.12</v>
      </c>
      <c r="L39" s="8">
        <v>82940330</v>
      </c>
      <c r="M39" s="80"/>
      <c r="N39" s="80"/>
      <c r="O39" s="80"/>
      <c r="P39" s="80"/>
      <c r="Q39" s="80"/>
      <c r="R39" s="80"/>
      <c r="S39" s="80"/>
      <c r="T39" s="80"/>
      <c r="U39" s="80"/>
    </row>
    <row r="40" spans="1:21" s="6" customFormat="1" ht="12.75" hidden="1">
      <c r="A40" s="116"/>
      <c r="B40" s="117"/>
      <c r="C40" s="82"/>
      <c r="D40" s="7" t="s">
        <v>0</v>
      </c>
      <c r="E40" s="8">
        <f>F40+G40+H40+I40+J40+K40+L40</f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0"/>
      <c r="N40" s="80"/>
      <c r="O40" s="80"/>
      <c r="P40" s="80"/>
      <c r="Q40" s="80"/>
      <c r="R40" s="80"/>
      <c r="S40" s="80"/>
      <c r="T40" s="80"/>
      <c r="U40" s="80"/>
    </row>
    <row r="41" spans="1:21" s="6" customFormat="1" ht="12.75" hidden="1">
      <c r="A41" s="116"/>
      <c r="B41" s="117"/>
      <c r="C41" s="82"/>
      <c r="D41" s="7" t="s">
        <v>1</v>
      </c>
      <c r="E41" s="8">
        <f>F41+G41+H41+I41+J41+K41+L41</f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0"/>
      <c r="N41" s="80"/>
      <c r="O41" s="80"/>
      <c r="P41" s="80"/>
      <c r="Q41" s="80"/>
      <c r="R41" s="80"/>
      <c r="S41" s="80"/>
      <c r="T41" s="80"/>
      <c r="U41" s="80"/>
    </row>
    <row r="42" spans="1:21" s="6" customFormat="1" ht="12.75" hidden="1">
      <c r="A42" s="116"/>
      <c r="B42" s="117"/>
      <c r="C42" s="82"/>
      <c r="D42" s="7" t="s">
        <v>3</v>
      </c>
      <c r="E42" s="8">
        <f>F42+G42+H42+I42+J42+K42+L42</f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0"/>
      <c r="N42" s="80"/>
      <c r="O42" s="80"/>
      <c r="P42" s="80"/>
      <c r="Q42" s="80"/>
      <c r="R42" s="80"/>
      <c r="S42" s="80"/>
      <c r="T42" s="80"/>
      <c r="U42" s="80"/>
    </row>
    <row r="43" spans="1:21" s="6" customFormat="1" ht="12.75" hidden="1">
      <c r="A43" s="116" t="s">
        <v>11</v>
      </c>
      <c r="B43" s="117" t="s">
        <v>16</v>
      </c>
      <c r="C43" s="82" t="s">
        <v>64</v>
      </c>
      <c r="D43" s="7" t="s">
        <v>4</v>
      </c>
      <c r="E43" s="8">
        <f aca="true" t="shared" si="10" ref="E43:L43">E44+E45+E46+E47</f>
        <v>22436375.04</v>
      </c>
      <c r="F43" s="8">
        <f t="shared" si="10"/>
        <v>2417143.46</v>
      </c>
      <c r="G43" s="8">
        <f t="shared" si="10"/>
        <v>2170072.2</v>
      </c>
      <c r="H43" s="8">
        <f t="shared" si="10"/>
        <v>0</v>
      </c>
      <c r="I43" s="8">
        <f t="shared" si="10"/>
        <v>11360481.06</v>
      </c>
      <c r="J43" s="8">
        <f t="shared" si="10"/>
        <v>2112022.62</v>
      </c>
      <c r="K43" s="8">
        <f t="shared" si="10"/>
        <v>2113225.7</v>
      </c>
      <c r="L43" s="8">
        <f t="shared" si="10"/>
        <v>2263430</v>
      </c>
      <c r="M43" s="80"/>
      <c r="N43" s="80"/>
      <c r="O43" s="80"/>
      <c r="P43" s="80"/>
      <c r="Q43" s="80"/>
      <c r="R43" s="80"/>
      <c r="S43" s="80"/>
      <c r="T43" s="80"/>
      <c r="U43" s="80"/>
    </row>
    <row r="44" spans="1:21" s="6" customFormat="1" ht="12.75" hidden="1">
      <c r="A44" s="116"/>
      <c r="B44" s="117"/>
      <c r="C44" s="82"/>
      <c r="D44" s="7" t="s">
        <v>2</v>
      </c>
      <c r="E44" s="8">
        <f>F44+G44+H44+I44+J44+K44+L44</f>
        <v>22436375.04</v>
      </c>
      <c r="F44" s="8">
        <f>2483861.96-37950.03-28768.47</f>
        <v>2417143.46</v>
      </c>
      <c r="G44" s="8">
        <f>2180922.14-10849.94</f>
        <v>2170072.2</v>
      </c>
      <c r="H44" s="8">
        <v>0</v>
      </c>
      <c r="I44" s="8">
        <v>11360481.06</v>
      </c>
      <c r="J44" s="8">
        <v>2112022.62</v>
      </c>
      <c r="K44" s="8">
        <v>2113225.7</v>
      </c>
      <c r="L44" s="8">
        <v>2263430</v>
      </c>
      <c r="M44" s="80"/>
      <c r="N44" s="80"/>
      <c r="O44" s="80"/>
      <c r="P44" s="80"/>
      <c r="Q44" s="80"/>
      <c r="R44" s="80"/>
      <c r="S44" s="80"/>
      <c r="T44" s="80"/>
      <c r="U44" s="80"/>
    </row>
    <row r="45" spans="1:21" s="6" customFormat="1" ht="12.75" hidden="1">
      <c r="A45" s="116"/>
      <c r="B45" s="117"/>
      <c r="C45" s="82"/>
      <c r="D45" s="7" t="s">
        <v>0</v>
      </c>
      <c r="E45" s="8">
        <f>F45+G45+H45+I45+J45+K45+L45</f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0"/>
      <c r="N45" s="80"/>
      <c r="O45" s="80"/>
      <c r="P45" s="80"/>
      <c r="Q45" s="80"/>
      <c r="R45" s="80"/>
      <c r="S45" s="80"/>
      <c r="T45" s="80"/>
      <c r="U45" s="80"/>
    </row>
    <row r="46" spans="1:21" s="6" customFormat="1" ht="12.75" hidden="1">
      <c r="A46" s="116"/>
      <c r="B46" s="117"/>
      <c r="C46" s="82"/>
      <c r="D46" s="7" t="s">
        <v>1</v>
      </c>
      <c r="E46" s="8">
        <f>F46+G46+H46+I46+J46+K46+L46</f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0"/>
      <c r="N46" s="80"/>
      <c r="O46" s="80"/>
      <c r="P46" s="80"/>
      <c r="Q46" s="80"/>
      <c r="R46" s="80"/>
      <c r="S46" s="80"/>
      <c r="T46" s="80"/>
      <c r="U46" s="80"/>
    </row>
    <row r="47" spans="1:21" s="6" customFormat="1" ht="12.75" hidden="1">
      <c r="A47" s="116"/>
      <c r="B47" s="117"/>
      <c r="C47" s="82"/>
      <c r="D47" s="7" t="s">
        <v>3</v>
      </c>
      <c r="E47" s="8">
        <f>F47+G47+H47+I47+J47+K47+L47</f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0"/>
      <c r="N47" s="80"/>
      <c r="O47" s="80"/>
      <c r="P47" s="80"/>
      <c r="Q47" s="80"/>
      <c r="R47" s="80"/>
      <c r="S47" s="80"/>
      <c r="T47" s="80"/>
      <c r="U47" s="80"/>
    </row>
    <row r="48" spans="1:21" s="6" customFormat="1" ht="12.75" hidden="1">
      <c r="A48" s="116" t="s">
        <v>17</v>
      </c>
      <c r="B48" s="117" t="s">
        <v>46</v>
      </c>
      <c r="C48" s="82" t="s">
        <v>64</v>
      </c>
      <c r="D48" s="7" t="s">
        <v>4</v>
      </c>
      <c r="E48" s="8">
        <f aca="true" t="shared" si="11" ref="E48:L48">E49+E50+E51+E52</f>
        <v>2927250.71</v>
      </c>
      <c r="F48" s="8">
        <f t="shared" si="11"/>
        <v>726879.14</v>
      </c>
      <c r="G48" s="8">
        <f t="shared" si="11"/>
        <v>719265.77</v>
      </c>
      <c r="H48" s="8">
        <f t="shared" si="11"/>
        <v>392749.84</v>
      </c>
      <c r="I48" s="8">
        <f t="shared" si="11"/>
        <v>362785.32</v>
      </c>
      <c r="J48" s="8">
        <f t="shared" si="11"/>
        <v>362785.32</v>
      </c>
      <c r="K48" s="8">
        <f t="shared" si="11"/>
        <v>362785.32</v>
      </c>
      <c r="L48" s="8">
        <f t="shared" si="11"/>
        <v>0</v>
      </c>
      <c r="M48" s="80"/>
      <c r="N48" s="80"/>
      <c r="O48" s="80"/>
      <c r="P48" s="80"/>
      <c r="Q48" s="80"/>
      <c r="R48" s="80"/>
      <c r="S48" s="80"/>
      <c r="T48" s="80"/>
      <c r="U48" s="80"/>
    </row>
    <row r="49" spans="1:21" s="6" customFormat="1" ht="12.75" hidden="1">
      <c r="A49" s="116"/>
      <c r="B49" s="117"/>
      <c r="C49" s="82"/>
      <c r="D49" s="7" t="s">
        <v>2</v>
      </c>
      <c r="E49" s="8">
        <f>F49+G49+H49+I49+J49+K49+L49</f>
        <v>2927250.71</v>
      </c>
      <c r="F49" s="8">
        <f>617706.9+37950.03+71222.21</f>
        <v>726879.14</v>
      </c>
      <c r="G49" s="8">
        <f>722880.17-3614.4</f>
        <v>719265.77</v>
      </c>
      <c r="H49" s="8">
        <v>392749.84</v>
      </c>
      <c r="I49" s="8">
        <v>362785.32</v>
      </c>
      <c r="J49" s="8">
        <v>362785.32</v>
      </c>
      <c r="K49" s="8">
        <v>362785.32</v>
      </c>
      <c r="L49" s="8">
        <v>0</v>
      </c>
      <c r="M49" s="80"/>
      <c r="N49" s="80"/>
      <c r="O49" s="80"/>
      <c r="P49" s="80"/>
      <c r="Q49" s="80"/>
      <c r="R49" s="80"/>
      <c r="S49" s="80"/>
      <c r="T49" s="80"/>
      <c r="U49" s="80"/>
    </row>
    <row r="50" spans="1:21" s="6" customFormat="1" ht="12.75" hidden="1">
      <c r="A50" s="116"/>
      <c r="B50" s="117"/>
      <c r="C50" s="82"/>
      <c r="D50" s="7" t="s">
        <v>0</v>
      </c>
      <c r="E50" s="8">
        <f>F50+G50+H50+I50+J50+K50+L50</f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0"/>
      <c r="N50" s="80"/>
      <c r="O50" s="80"/>
      <c r="P50" s="80"/>
      <c r="Q50" s="80"/>
      <c r="R50" s="80"/>
      <c r="S50" s="80"/>
      <c r="T50" s="80"/>
      <c r="U50" s="80"/>
    </row>
    <row r="51" spans="1:21" s="6" customFormat="1" ht="12.75" hidden="1">
      <c r="A51" s="116"/>
      <c r="B51" s="117"/>
      <c r="C51" s="82"/>
      <c r="D51" s="7" t="s">
        <v>1</v>
      </c>
      <c r="E51" s="8">
        <f>F51+G51+H51+I51+J51+K51+L51</f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0"/>
      <c r="N51" s="80"/>
      <c r="O51" s="80"/>
      <c r="P51" s="80"/>
      <c r="Q51" s="80"/>
      <c r="R51" s="80"/>
      <c r="S51" s="80"/>
      <c r="T51" s="80"/>
      <c r="U51" s="80"/>
    </row>
    <row r="52" spans="1:21" s="6" customFormat="1" ht="12.75" hidden="1">
      <c r="A52" s="116"/>
      <c r="B52" s="117"/>
      <c r="C52" s="82"/>
      <c r="D52" s="7" t="s">
        <v>3</v>
      </c>
      <c r="E52" s="8">
        <f>F52+G52+H52+I52+J52+K52+L52</f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0"/>
      <c r="N52" s="80"/>
      <c r="O52" s="80"/>
      <c r="P52" s="80"/>
      <c r="Q52" s="80"/>
      <c r="R52" s="80"/>
      <c r="S52" s="80"/>
      <c r="T52" s="80"/>
      <c r="U52" s="80"/>
    </row>
    <row r="53" spans="1:21" s="6" customFormat="1" ht="12.75" hidden="1">
      <c r="A53" s="116" t="s">
        <v>18</v>
      </c>
      <c r="B53" s="117" t="s">
        <v>45</v>
      </c>
      <c r="C53" s="82" t="s">
        <v>64</v>
      </c>
      <c r="D53" s="7" t="s">
        <v>4</v>
      </c>
      <c r="E53" s="8">
        <f aca="true" t="shared" si="12" ref="E53:L53">E54+E55+E56+E57</f>
        <v>1400450.9100000001</v>
      </c>
      <c r="F53" s="8">
        <f t="shared" si="12"/>
        <v>1400450.9100000001</v>
      </c>
      <c r="G53" s="8">
        <f t="shared" si="12"/>
        <v>0</v>
      </c>
      <c r="H53" s="8">
        <f t="shared" si="12"/>
        <v>0</v>
      </c>
      <c r="I53" s="8">
        <f t="shared" si="12"/>
        <v>0</v>
      </c>
      <c r="J53" s="8">
        <f t="shared" si="12"/>
        <v>0</v>
      </c>
      <c r="K53" s="8">
        <f t="shared" si="12"/>
        <v>0</v>
      </c>
      <c r="L53" s="8">
        <f t="shared" si="12"/>
        <v>0</v>
      </c>
      <c r="M53" s="80"/>
      <c r="N53" s="80"/>
      <c r="O53" s="80"/>
      <c r="P53" s="80"/>
      <c r="Q53" s="80"/>
      <c r="R53" s="80"/>
      <c r="S53" s="80"/>
      <c r="T53" s="80"/>
      <c r="U53" s="80"/>
    </row>
    <row r="54" spans="1:21" s="6" customFormat="1" ht="12.75" hidden="1">
      <c r="A54" s="116"/>
      <c r="B54" s="117"/>
      <c r="C54" s="82"/>
      <c r="D54" s="7" t="s">
        <v>2</v>
      </c>
      <c r="E54" s="8">
        <f>F54+G54+H54+I54+J54+K54+L54</f>
        <v>1400450.9100000001</v>
      </c>
      <c r="F54" s="8">
        <f>1471673.12-71222.21</f>
        <v>1400450.9100000001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0"/>
      <c r="N54" s="80"/>
      <c r="O54" s="80"/>
      <c r="P54" s="80"/>
      <c r="Q54" s="80"/>
      <c r="R54" s="80"/>
      <c r="S54" s="80"/>
      <c r="T54" s="80"/>
      <c r="U54" s="80"/>
    </row>
    <row r="55" spans="1:21" s="6" customFormat="1" ht="12.75" hidden="1">
      <c r="A55" s="116"/>
      <c r="B55" s="117"/>
      <c r="C55" s="82"/>
      <c r="D55" s="7" t="s">
        <v>0</v>
      </c>
      <c r="E55" s="8">
        <f>F55+G55+H55+I55+J55+K55+L55</f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0"/>
      <c r="N55" s="80"/>
      <c r="O55" s="80"/>
      <c r="P55" s="80"/>
      <c r="Q55" s="80"/>
      <c r="R55" s="80"/>
      <c r="S55" s="80"/>
      <c r="T55" s="80"/>
      <c r="U55" s="80"/>
    </row>
    <row r="56" spans="1:21" s="6" customFormat="1" ht="12.75" hidden="1">
      <c r="A56" s="116"/>
      <c r="B56" s="117"/>
      <c r="C56" s="82"/>
      <c r="D56" s="7" t="s">
        <v>1</v>
      </c>
      <c r="E56" s="8">
        <f>F56+G56+H56+I56+J56+K56+L56</f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0"/>
      <c r="N56" s="80"/>
      <c r="O56" s="80"/>
      <c r="P56" s="80"/>
      <c r="Q56" s="80"/>
      <c r="R56" s="80"/>
      <c r="S56" s="80"/>
      <c r="T56" s="80"/>
      <c r="U56" s="80"/>
    </row>
    <row r="57" spans="1:21" s="6" customFormat="1" ht="12.75" hidden="1">
      <c r="A57" s="116"/>
      <c r="B57" s="117"/>
      <c r="C57" s="82"/>
      <c r="D57" s="7" t="s">
        <v>3</v>
      </c>
      <c r="E57" s="8">
        <f>F57+G57+H57+I57+J57+K57+L57</f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0"/>
      <c r="N57" s="80"/>
      <c r="O57" s="80"/>
      <c r="P57" s="80"/>
      <c r="Q57" s="80"/>
      <c r="R57" s="80"/>
      <c r="S57" s="80"/>
      <c r="T57" s="80"/>
      <c r="U57" s="80"/>
    </row>
    <row r="58" spans="1:21" s="6" customFormat="1" ht="12.75" hidden="1">
      <c r="A58" s="116" t="s">
        <v>19</v>
      </c>
      <c r="B58" s="117" t="s">
        <v>22</v>
      </c>
      <c r="C58" s="82" t="s">
        <v>64</v>
      </c>
      <c r="D58" s="7" t="s">
        <v>4</v>
      </c>
      <c r="E58" s="8">
        <f aca="true" t="shared" si="13" ref="E58:L58">E59+E60+E61+E62</f>
        <v>3982606.64</v>
      </c>
      <c r="F58" s="8">
        <f t="shared" si="13"/>
        <v>122346.46</v>
      </c>
      <c r="G58" s="8">
        <f t="shared" si="13"/>
        <v>1189560.71</v>
      </c>
      <c r="H58" s="8">
        <f t="shared" si="13"/>
        <v>2611179.47</v>
      </c>
      <c r="I58" s="8">
        <f t="shared" si="13"/>
        <v>0</v>
      </c>
      <c r="J58" s="8">
        <f t="shared" si="13"/>
        <v>0</v>
      </c>
      <c r="K58" s="8">
        <f t="shared" si="13"/>
        <v>0</v>
      </c>
      <c r="L58" s="8">
        <f t="shared" si="13"/>
        <v>59520</v>
      </c>
      <c r="M58" s="80"/>
      <c r="N58" s="80"/>
      <c r="O58" s="80"/>
      <c r="P58" s="80"/>
      <c r="Q58" s="80"/>
      <c r="R58" s="80"/>
      <c r="S58" s="80"/>
      <c r="T58" s="80"/>
      <c r="U58" s="80"/>
    </row>
    <row r="59" spans="1:21" s="6" customFormat="1" ht="12.75" hidden="1">
      <c r="A59" s="116"/>
      <c r="B59" s="117"/>
      <c r="C59" s="82"/>
      <c r="D59" s="7" t="s">
        <v>2</v>
      </c>
      <c r="E59" s="8">
        <f>F59+G59+H59+I59+J59+K59+L59</f>
        <v>3982606.64</v>
      </c>
      <c r="F59" s="8">
        <f>125000-2653.54</f>
        <v>122346.46</v>
      </c>
      <c r="G59" s="8">
        <f>997735.71+92051+99774</f>
        <v>1189560.71</v>
      </c>
      <c r="H59" s="8">
        <v>2611179.47</v>
      </c>
      <c r="I59" s="8">
        <v>0</v>
      </c>
      <c r="J59" s="8">
        <v>0</v>
      </c>
      <c r="K59" s="8">
        <v>0</v>
      </c>
      <c r="L59" s="8">
        <v>59520</v>
      </c>
      <c r="M59" s="80"/>
      <c r="N59" s="80"/>
      <c r="O59" s="80"/>
      <c r="P59" s="80"/>
      <c r="Q59" s="80"/>
      <c r="R59" s="80"/>
      <c r="S59" s="80"/>
      <c r="T59" s="80"/>
      <c r="U59" s="80"/>
    </row>
    <row r="60" spans="1:21" s="6" customFormat="1" ht="12.75" hidden="1">
      <c r="A60" s="116"/>
      <c r="B60" s="117"/>
      <c r="C60" s="82"/>
      <c r="D60" s="7" t="s">
        <v>0</v>
      </c>
      <c r="E60" s="8">
        <f>F60+G60+H60+I60+J60+K60+L60</f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0"/>
      <c r="N60" s="80"/>
      <c r="O60" s="80"/>
      <c r="P60" s="80"/>
      <c r="Q60" s="80"/>
      <c r="R60" s="80"/>
      <c r="S60" s="80"/>
      <c r="T60" s="80"/>
      <c r="U60" s="80"/>
    </row>
    <row r="61" spans="1:21" s="6" customFormat="1" ht="12.75" hidden="1">
      <c r="A61" s="116"/>
      <c r="B61" s="117"/>
      <c r="C61" s="82"/>
      <c r="D61" s="7" t="s">
        <v>1</v>
      </c>
      <c r="E61" s="8">
        <f>F61+G61+H61+I61+J61+K61+L61</f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0"/>
      <c r="N61" s="80"/>
      <c r="O61" s="80"/>
      <c r="P61" s="80"/>
      <c r="Q61" s="80"/>
      <c r="R61" s="80"/>
      <c r="S61" s="80"/>
      <c r="T61" s="80"/>
      <c r="U61" s="80"/>
    </row>
    <row r="62" spans="1:21" s="6" customFormat="1" ht="12.75" hidden="1">
      <c r="A62" s="116"/>
      <c r="B62" s="117"/>
      <c r="C62" s="82"/>
      <c r="D62" s="7" t="s">
        <v>3</v>
      </c>
      <c r="E62" s="8">
        <f>F62+G62+H62+I62+J62+K62+L62</f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0"/>
      <c r="N62" s="80"/>
      <c r="O62" s="80"/>
      <c r="P62" s="80"/>
      <c r="Q62" s="80"/>
      <c r="R62" s="80"/>
      <c r="S62" s="80"/>
      <c r="T62" s="80"/>
      <c r="U62" s="80"/>
    </row>
    <row r="63" spans="1:21" s="6" customFormat="1" ht="12.75" hidden="1">
      <c r="A63" s="115" t="s">
        <v>20</v>
      </c>
      <c r="B63" s="117" t="s">
        <v>21</v>
      </c>
      <c r="C63" s="82" t="s">
        <v>64</v>
      </c>
      <c r="D63" s="7" t="s">
        <v>4</v>
      </c>
      <c r="E63" s="8">
        <f aca="true" t="shared" si="14" ref="E63:L63">E64+E65+E66+E67</f>
        <v>185000</v>
      </c>
      <c r="F63" s="8">
        <f t="shared" si="14"/>
        <v>45000</v>
      </c>
      <c r="G63" s="8">
        <f t="shared" si="14"/>
        <v>95000</v>
      </c>
      <c r="H63" s="8">
        <f t="shared" si="14"/>
        <v>0</v>
      </c>
      <c r="I63" s="8">
        <f t="shared" si="14"/>
        <v>0</v>
      </c>
      <c r="J63" s="8">
        <f t="shared" si="14"/>
        <v>0</v>
      </c>
      <c r="K63" s="8">
        <f t="shared" si="14"/>
        <v>0</v>
      </c>
      <c r="L63" s="8">
        <f t="shared" si="14"/>
        <v>45000</v>
      </c>
      <c r="M63" s="80"/>
      <c r="N63" s="80"/>
      <c r="O63" s="80"/>
      <c r="P63" s="80"/>
      <c r="Q63" s="80"/>
      <c r="R63" s="80"/>
      <c r="S63" s="80"/>
      <c r="T63" s="80"/>
      <c r="U63" s="80"/>
    </row>
    <row r="64" spans="1:21" s="6" customFormat="1" ht="12.75" hidden="1">
      <c r="A64" s="116"/>
      <c r="B64" s="117"/>
      <c r="C64" s="82"/>
      <c r="D64" s="7" t="s">
        <v>2</v>
      </c>
      <c r="E64" s="8">
        <f>F64+G64+H64+I64+J64+K64+L64</f>
        <v>185000</v>
      </c>
      <c r="F64" s="8">
        <v>45000</v>
      </c>
      <c r="G64" s="8">
        <f>45000+50000</f>
        <v>95000</v>
      </c>
      <c r="H64" s="8"/>
      <c r="I64" s="8">
        <v>0</v>
      </c>
      <c r="J64" s="8">
        <v>0</v>
      </c>
      <c r="K64" s="8">
        <v>0</v>
      </c>
      <c r="L64" s="8">
        <v>45000</v>
      </c>
      <c r="M64" s="80"/>
      <c r="N64" s="80"/>
      <c r="O64" s="80"/>
      <c r="P64" s="80"/>
      <c r="Q64" s="80"/>
      <c r="R64" s="80"/>
      <c r="S64" s="80"/>
      <c r="T64" s="80"/>
      <c r="U64" s="80"/>
    </row>
    <row r="65" spans="1:21" s="6" customFormat="1" ht="12.75" hidden="1">
      <c r="A65" s="116"/>
      <c r="B65" s="117"/>
      <c r="C65" s="82"/>
      <c r="D65" s="7" t="s">
        <v>0</v>
      </c>
      <c r="E65" s="8">
        <f>F65+G65+H65+I65+J65+K65+L65</f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0"/>
      <c r="N65" s="80"/>
      <c r="O65" s="80"/>
      <c r="P65" s="80"/>
      <c r="Q65" s="80"/>
      <c r="R65" s="80"/>
      <c r="S65" s="80"/>
      <c r="T65" s="80"/>
      <c r="U65" s="80"/>
    </row>
    <row r="66" spans="1:21" s="6" customFormat="1" ht="12.75" hidden="1">
      <c r="A66" s="116"/>
      <c r="B66" s="117"/>
      <c r="C66" s="82"/>
      <c r="D66" s="7" t="s">
        <v>1</v>
      </c>
      <c r="E66" s="8">
        <f>F66+G66+H66+I66+J66+K66+L66</f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0"/>
      <c r="N66" s="80"/>
      <c r="O66" s="80"/>
      <c r="P66" s="80"/>
      <c r="Q66" s="80"/>
      <c r="R66" s="80"/>
      <c r="S66" s="80"/>
      <c r="T66" s="80"/>
      <c r="U66" s="80"/>
    </row>
    <row r="67" spans="1:21" s="6" customFormat="1" ht="12.75" hidden="1">
      <c r="A67" s="116"/>
      <c r="B67" s="117"/>
      <c r="C67" s="82"/>
      <c r="D67" s="7" t="s">
        <v>3</v>
      </c>
      <c r="E67" s="8">
        <f>F67+G67+H67+I67+J67+K67+L67</f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1"/>
      <c r="N67" s="81"/>
      <c r="O67" s="81"/>
      <c r="P67" s="81"/>
      <c r="Q67" s="81"/>
      <c r="R67" s="81"/>
      <c r="S67" s="81"/>
      <c r="T67" s="81"/>
      <c r="U67" s="81"/>
    </row>
    <row r="68" spans="1:21" s="6" customFormat="1" ht="12.75" hidden="1">
      <c r="A68" s="115" t="s">
        <v>66</v>
      </c>
      <c r="B68" s="117" t="s">
        <v>65</v>
      </c>
      <c r="C68" s="82" t="s">
        <v>64</v>
      </c>
      <c r="D68" s="7" t="s">
        <v>4</v>
      </c>
      <c r="E68" s="8">
        <f aca="true" t="shared" si="15" ref="E68:L68">E69+E70+E71+E72</f>
        <v>0</v>
      </c>
      <c r="F68" s="8">
        <f t="shared" si="15"/>
        <v>0</v>
      </c>
      <c r="G68" s="8">
        <f t="shared" si="15"/>
        <v>67913</v>
      </c>
      <c r="H68" s="8">
        <f t="shared" si="15"/>
        <v>0</v>
      </c>
      <c r="I68" s="8">
        <f t="shared" si="15"/>
        <v>0</v>
      </c>
      <c r="J68" s="8">
        <f t="shared" si="15"/>
        <v>0</v>
      </c>
      <c r="K68" s="8">
        <f t="shared" si="15"/>
        <v>0</v>
      </c>
      <c r="L68" s="8">
        <f t="shared" si="15"/>
        <v>0</v>
      </c>
      <c r="M68" s="31"/>
      <c r="N68" s="31"/>
      <c r="O68" s="31"/>
      <c r="P68" s="31"/>
      <c r="Q68" s="31"/>
      <c r="R68" s="31"/>
      <c r="S68" s="31"/>
      <c r="T68" s="31"/>
      <c r="U68" s="31"/>
    </row>
    <row r="69" spans="1:21" s="6" customFormat="1" ht="12.75" hidden="1">
      <c r="A69" s="116"/>
      <c r="B69" s="117"/>
      <c r="C69" s="82"/>
      <c r="D69" s="7" t="s">
        <v>2</v>
      </c>
      <c r="E69" s="8">
        <v>0</v>
      </c>
      <c r="F69" s="8">
        <v>0</v>
      </c>
      <c r="G69" s="8">
        <v>67913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31"/>
      <c r="N69" s="31"/>
      <c r="O69" s="31"/>
      <c r="P69" s="31"/>
      <c r="Q69" s="31"/>
      <c r="R69" s="31"/>
      <c r="S69" s="31"/>
      <c r="T69" s="31"/>
      <c r="U69" s="31"/>
    </row>
    <row r="70" spans="1:21" s="6" customFormat="1" ht="12.75" hidden="1">
      <c r="A70" s="116"/>
      <c r="B70" s="117"/>
      <c r="C70" s="82"/>
      <c r="D70" s="7" t="s">
        <v>0</v>
      </c>
      <c r="E70" s="8">
        <f>F70+G70+H70+I70+J70+K70+L70</f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31"/>
      <c r="N70" s="31"/>
      <c r="O70" s="31"/>
      <c r="P70" s="31"/>
      <c r="Q70" s="31"/>
      <c r="R70" s="31"/>
      <c r="S70" s="31"/>
      <c r="T70" s="31"/>
      <c r="U70" s="31"/>
    </row>
    <row r="71" spans="1:21" s="6" customFormat="1" ht="12.75" hidden="1">
      <c r="A71" s="116"/>
      <c r="B71" s="117"/>
      <c r="C71" s="82"/>
      <c r="D71" s="7" t="s">
        <v>1</v>
      </c>
      <c r="E71" s="8">
        <f>F71+G71+H71+I71+J71+K71+L71</f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31"/>
      <c r="N71" s="31"/>
      <c r="O71" s="31"/>
      <c r="P71" s="31"/>
      <c r="Q71" s="31"/>
      <c r="R71" s="31"/>
      <c r="S71" s="31"/>
      <c r="T71" s="31"/>
      <c r="U71" s="31"/>
    </row>
    <row r="72" spans="1:21" s="6" customFormat="1" ht="12.75" hidden="1">
      <c r="A72" s="116"/>
      <c r="B72" s="117"/>
      <c r="C72" s="82"/>
      <c r="D72" s="7" t="s">
        <v>3</v>
      </c>
      <c r="E72" s="8">
        <f>F72+G72+H72+I72+J72+K72+L72</f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31"/>
      <c r="N72" s="31"/>
      <c r="O72" s="31"/>
      <c r="P72" s="31"/>
      <c r="Q72" s="31"/>
      <c r="R72" s="31"/>
      <c r="S72" s="31"/>
      <c r="T72" s="31"/>
      <c r="U72" s="31"/>
    </row>
    <row r="73" spans="1:21" s="6" customFormat="1" ht="18" customHeight="1">
      <c r="A73" s="118" t="s">
        <v>9</v>
      </c>
      <c r="B73" s="117" t="s">
        <v>53</v>
      </c>
      <c r="C73" s="82" t="s">
        <v>64</v>
      </c>
      <c r="D73" s="7" t="s">
        <v>4</v>
      </c>
      <c r="E73" s="8">
        <f aca="true" t="shared" si="16" ref="E73:L73">E74+E75+E76+E77</f>
        <v>300000</v>
      </c>
      <c r="F73" s="8">
        <f t="shared" si="16"/>
        <v>0</v>
      </c>
      <c r="G73" s="8">
        <f t="shared" si="16"/>
        <v>0</v>
      </c>
      <c r="H73" s="8">
        <f t="shared" si="16"/>
        <v>0</v>
      </c>
      <c r="I73" s="8">
        <f t="shared" si="16"/>
        <v>300000</v>
      </c>
      <c r="J73" s="8">
        <f t="shared" si="16"/>
        <v>0</v>
      </c>
      <c r="K73" s="8">
        <f t="shared" si="16"/>
        <v>0</v>
      </c>
      <c r="L73" s="8">
        <f t="shared" si="16"/>
        <v>0</v>
      </c>
      <c r="M73" s="86" t="s">
        <v>48</v>
      </c>
      <c r="N73" s="76">
        <v>0</v>
      </c>
      <c r="O73" s="76">
        <v>0</v>
      </c>
      <c r="P73" s="76">
        <v>0</v>
      </c>
      <c r="Q73" s="76">
        <v>1</v>
      </c>
      <c r="R73" s="76">
        <v>0</v>
      </c>
      <c r="S73" s="76">
        <v>0</v>
      </c>
      <c r="T73" s="76">
        <v>0</v>
      </c>
      <c r="U73" s="79" t="s">
        <v>89</v>
      </c>
    </row>
    <row r="74" spans="1:21" s="6" customFormat="1" ht="18" customHeight="1">
      <c r="A74" s="82"/>
      <c r="B74" s="117"/>
      <c r="C74" s="82"/>
      <c r="D74" s="7" t="s">
        <v>2</v>
      </c>
      <c r="E74" s="8">
        <f>F74+G74+H74+I74+J74+K74+L74</f>
        <v>300000</v>
      </c>
      <c r="F74" s="8">
        <v>0</v>
      </c>
      <c r="G74" s="8">
        <v>0</v>
      </c>
      <c r="H74" s="8">
        <v>0</v>
      </c>
      <c r="I74" s="8">
        <v>300000</v>
      </c>
      <c r="J74" s="8">
        <f>J80+J85+J90+J95+J100+J105</f>
        <v>0</v>
      </c>
      <c r="K74" s="8">
        <f>K80+K85+K90+K95+K100+K105</f>
        <v>0</v>
      </c>
      <c r="L74" s="8">
        <f>L80+L85+L90+L95+L100+L105</f>
        <v>0</v>
      </c>
      <c r="M74" s="87"/>
      <c r="N74" s="77"/>
      <c r="O74" s="77"/>
      <c r="P74" s="77"/>
      <c r="Q74" s="77"/>
      <c r="R74" s="77"/>
      <c r="S74" s="77"/>
      <c r="T74" s="77"/>
      <c r="U74" s="80"/>
    </row>
    <row r="75" spans="1:21" s="6" customFormat="1" ht="16.5" customHeight="1">
      <c r="A75" s="82"/>
      <c r="B75" s="117"/>
      <c r="C75" s="82"/>
      <c r="D75" s="7" t="s">
        <v>0</v>
      </c>
      <c r="E75" s="8">
        <f>F75+G75+H75+I75+J75+K75+L75</f>
        <v>0</v>
      </c>
      <c r="F75" s="8">
        <f>F81+F86+F91+F96+F101+F106</f>
        <v>0</v>
      </c>
      <c r="G75" s="8">
        <f aca="true" t="shared" si="17" ref="G75:L75">G81+G86+G91+G96+G101+G106</f>
        <v>0</v>
      </c>
      <c r="H75" s="8">
        <v>0</v>
      </c>
      <c r="I75" s="8">
        <f t="shared" si="17"/>
        <v>0</v>
      </c>
      <c r="J75" s="8">
        <f t="shared" si="17"/>
        <v>0</v>
      </c>
      <c r="K75" s="8">
        <f t="shared" si="17"/>
        <v>0</v>
      </c>
      <c r="L75" s="8">
        <f t="shared" si="17"/>
        <v>0</v>
      </c>
      <c r="M75" s="87"/>
      <c r="N75" s="77"/>
      <c r="O75" s="77"/>
      <c r="P75" s="77"/>
      <c r="Q75" s="77"/>
      <c r="R75" s="77"/>
      <c r="S75" s="77"/>
      <c r="T75" s="77"/>
      <c r="U75" s="80"/>
    </row>
    <row r="76" spans="1:21" s="6" customFormat="1" ht="12.75">
      <c r="A76" s="82"/>
      <c r="B76" s="117"/>
      <c r="C76" s="82"/>
      <c r="D76" s="7" t="s">
        <v>1</v>
      </c>
      <c r="E76" s="8">
        <f>F76+G76+H76+I76+J76+K76+L76</f>
        <v>0</v>
      </c>
      <c r="F76" s="8">
        <f>F82+F87+F92+F97+F102+F107</f>
        <v>0</v>
      </c>
      <c r="G76" s="8">
        <f aca="true" t="shared" si="18" ref="G76:L76">G82+G87+G92+G97+G102+G107</f>
        <v>0</v>
      </c>
      <c r="H76" s="8">
        <f t="shared" si="18"/>
        <v>0</v>
      </c>
      <c r="I76" s="8">
        <f t="shared" si="18"/>
        <v>0</v>
      </c>
      <c r="J76" s="8">
        <f t="shared" si="18"/>
        <v>0</v>
      </c>
      <c r="K76" s="8">
        <f t="shared" si="18"/>
        <v>0</v>
      </c>
      <c r="L76" s="8">
        <f t="shared" si="18"/>
        <v>0</v>
      </c>
      <c r="M76" s="87"/>
      <c r="N76" s="77"/>
      <c r="O76" s="77"/>
      <c r="P76" s="77"/>
      <c r="Q76" s="77"/>
      <c r="R76" s="77"/>
      <c r="S76" s="77"/>
      <c r="T76" s="77"/>
      <c r="U76" s="80"/>
    </row>
    <row r="77" spans="1:21" s="6" customFormat="1" ht="24.75" customHeight="1">
      <c r="A77" s="82"/>
      <c r="B77" s="117"/>
      <c r="C77" s="82"/>
      <c r="D77" s="7" t="s">
        <v>3</v>
      </c>
      <c r="E77" s="8">
        <f>F77+G77+H77+I77+J77+K77+L77</f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8"/>
      <c r="N77" s="78"/>
      <c r="O77" s="78"/>
      <c r="P77" s="78"/>
      <c r="Q77" s="78"/>
      <c r="R77" s="78"/>
      <c r="S77" s="78"/>
      <c r="T77" s="78"/>
      <c r="U77" s="81"/>
    </row>
    <row r="78" spans="1:21" s="6" customFormat="1" ht="12.75" customHeight="1">
      <c r="A78" s="82"/>
      <c r="B78" s="101" t="s">
        <v>42</v>
      </c>
      <c r="C78" s="82"/>
      <c r="D78" s="16" t="s">
        <v>4</v>
      </c>
      <c r="E78" s="17">
        <f aca="true" t="shared" si="19" ref="E78:L78">E79+E80+E81+E82</f>
        <v>666717183.8199999</v>
      </c>
      <c r="F78" s="17">
        <f t="shared" si="19"/>
        <v>99301286.41999997</v>
      </c>
      <c r="G78" s="17">
        <f t="shared" si="19"/>
        <v>93706474.22999999</v>
      </c>
      <c r="H78" s="17">
        <f t="shared" si="19"/>
        <v>97603929.31</v>
      </c>
      <c r="I78" s="17">
        <f t="shared" si="19"/>
        <v>96630493.27</v>
      </c>
      <c r="J78" s="17">
        <f t="shared" si="19"/>
        <v>97080043.34</v>
      </c>
      <c r="K78" s="17">
        <f t="shared" si="19"/>
        <v>97086677.25000001</v>
      </c>
      <c r="L78" s="17">
        <f t="shared" si="19"/>
        <v>85308280</v>
      </c>
      <c r="M78" s="86"/>
      <c r="N78" s="89"/>
      <c r="O78" s="89"/>
      <c r="P78" s="89"/>
      <c r="Q78" s="89"/>
      <c r="R78" s="89"/>
      <c r="S78" s="89"/>
      <c r="T78" s="89"/>
      <c r="U78" s="92"/>
    </row>
    <row r="79" spans="1:23" s="6" customFormat="1" ht="12.75">
      <c r="A79" s="82"/>
      <c r="B79" s="101"/>
      <c r="C79" s="82"/>
      <c r="D79" s="7" t="s">
        <v>2</v>
      </c>
      <c r="E79" s="17">
        <f>F79+G79+H79+I79+J79+K79+L79</f>
        <v>666717183.8199999</v>
      </c>
      <c r="F79" s="8">
        <f>F33</f>
        <v>99301286.41999997</v>
      </c>
      <c r="G79" s="8">
        <f aca="true" t="shared" si="20" ref="G79:L79">G33</f>
        <v>93706474.22999999</v>
      </c>
      <c r="H79" s="8">
        <f t="shared" si="20"/>
        <v>97603929.31</v>
      </c>
      <c r="I79" s="8">
        <f>I33+I74</f>
        <v>96630493.27</v>
      </c>
      <c r="J79" s="8">
        <f t="shared" si="20"/>
        <v>97080043.34</v>
      </c>
      <c r="K79" s="8">
        <f t="shared" si="20"/>
        <v>97086677.25000001</v>
      </c>
      <c r="L79" s="8">
        <f t="shared" si="20"/>
        <v>85308280</v>
      </c>
      <c r="M79" s="87"/>
      <c r="N79" s="90"/>
      <c r="O79" s="90"/>
      <c r="P79" s="90"/>
      <c r="Q79" s="90"/>
      <c r="R79" s="90"/>
      <c r="S79" s="90"/>
      <c r="T79" s="90"/>
      <c r="U79" s="93"/>
      <c r="W79" s="9"/>
    </row>
    <row r="80" spans="1:21" s="6" customFormat="1" ht="12.75">
      <c r="A80" s="82"/>
      <c r="B80" s="101"/>
      <c r="C80" s="82"/>
      <c r="D80" s="7" t="s">
        <v>0</v>
      </c>
      <c r="E80" s="17">
        <f>F80+G80+H80+I80+J80+K80+L80</f>
        <v>0</v>
      </c>
      <c r="F80" s="8">
        <f aca="true" t="shared" si="21" ref="F80:L82">F34</f>
        <v>0</v>
      </c>
      <c r="G80" s="8">
        <f t="shared" si="21"/>
        <v>0</v>
      </c>
      <c r="H80" s="8">
        <f t="shared" si="21"/>
        <v>0</v>
      </c>
      <c r="I80" s="8">
        <f t="shared" si="21"/>
        <v>0</v>
      </c>
      <c r="J80" s="8">
        <f t="shared" si="21"/>
        <v>0</v>
      </c>
      <c r="K80" s="8">
        <f t="shared" si="21"/>
        <v>0</v>
      </c>
      <c r="L80" s="8">
        <f t="shared" si="21"/>
        <v>0</v>
      </c>
      <c r="M80" s="87"/>
      <c r="N80" s="90"/>
      <c r="O80" s="90"/>
      <c r="P80" s="90"/>
      <c r="Q80" s="90"/>
      <c r="R80" s="90"/>
      <c r="S80" s="90"/>
      <c r="T80" s="90"/>
      <c r="U80" s="93"/>
    </row>
    <row r="81" spans="1:21" s="6" customFormat="1" ht="12.75">
      <c r="A81" s="82"/>
      <c r="B81" s="101"/>
      <c r="C81" s="82"/>
      <c r="D81" s="7" t="s">
        <v>1</v>
      </c>
      <c r="E81" s="17">
        <f>F81+G81+H81+I81+J81+K81+L81</f>
        <v>0</v>
      </c>
      <c r="F81" s="8">
        <f t="shared" si="21"/>
        <v>0</v>
      </c>
      <c r="G81" s="8">
        <f t="shared" si="21"/>
        <v>0</v>
      </c>
      <c r="H81" s="8">
        <f t="shared" si="21"/>
        <v>0</v>
      </c>
      <c r="I81" s="8">
        <f t="shared" si="21"/>
        <v>0</v>
      </c>
      <c r="J81" s="8">
        <f t="shared" si="21"/>
        <v>0</v>
      </c>
      <c r="K81" s="8">
        <f t="shared" si="21"/>
        <v>0</v>
      </c>
      <c r="L81" s="8">
        <f t="shared" si="21"/>
        <v>0</v>
      </c>
      <c r="M81" s="87"/>
      <c r="N81" s="90"/>
      <c r="O81" s="90"/>
      <c r="P81" s="90"/>
      <c r="Q81" s="90"/>
      <c r="R81" s="90"/>
      <c r="S81" s="90"/>
      <c r="T81" s="90"/>
      <c r="U81" s="93"/>
    </row>
    <row r="82" spans="1:21" s="6" customFormat="1" ht="12.75">
      <c r="A82" s="82"/>
      <c r="B82" s="101"/>
      <c r="C82" s="82"/>
      <c r="D82" s="7" t="s">
        <v>3</v>
      </c>
      <c r="E82" s="17">
        <f>F82+G82+H82+I82+J82+K82+L82</f>
        <v>0</v>
      </c>
      <c r="F82" s="8">
        <f t="shared" si="21"/>
        <v>0</v>
      </c>
      <c r="G82" s="8">
        <f t="shared" si="21"/>
        <v>0</v>
      </c>
      <c r="H82" s="8">
        <f t="shared" si="21"/>
        <v>0</v>
      </c>
      <c r="I82" s="8">
        <f t="shared" si="21"/>
        <v>0</v>
      </c>
      <c r="J82" s="8">
        <f t="shared" si="21"/>
        <v>0</v>
      </c>
      <c r="K82" s="8">
        <f t="shared" si="21"/>
        <v>0</v>
      </c>
      <c r="L82" s="8">
        <f t="shared" si="21"/>
        <v>0</v>
      </c>
      <c r="M82" s="88"/>
      <c r="N82" s="91"/>
      <c r="O82" s="91"/>
      <c r="P82" s="91"/>
      <c r="Q82" s="91"/>
      <c r="R82" s="91"/>
      <c r="S82" s="91"/>
      <c r="T82" s="91"/>
      <c r="U82" s="94"/>
    </row>
    <row r="83" spans="1:21" s="6" customFormat="1" ht="13.5" customHeight="1">
      <c r="A83" s="82"/>
      <c r="B83" s="96" t="s">
        <v>43</v>
      </c>
      <c r="C83" s="82"/>
      <c r="D83" s="18" t="s">
        <v>4</v>
      </c>
      <c r="E83" s="19">
        <f aca="true" t="shared" si="22" ref="E83:L83">E84+E85+E86+E87</f>
        <v>728803888.2299999</v>
      </c>
      <c r="F83" s="19">
        <f t="shared" si="22"/>
        <v>110684834.13999997</v>
      </c>
      <c r="G83" s="19">
        <f t="shared" si="22"/>
        <v>95965353.72999999</v>
      </c>
      <c r="H83" s="19">
        <f t="shared" si="22"/>
        <v>133425446.5</v>
      </c>
      <c r="I83" s="19">
        <f t="shared" si="22"/>
        <v>107080493.27</v>
      </c>
      <c r="J83" s="19">
        <f t="shared" si="22"/>
        <v>97080043.34</v>
      </c>
      <c r="K83" s="19">
        <f t="shared" si="22"/>
        <v>97086677.25000001</v>
      </c>
      <c r="L83" s="19">
        <f t="shared" si="22"/>
        <v>87481040</v>
      </c>
      <c r="M83" s="97"/>
      <c r="N83" s="89"/>
      <c r="O83" s="89"/>
      <c r="P83" s="89"/>
      <c r="Q83" s="89"/>
      <c r="R83" s="89"/>
      <c r="S83" s="89"/>
      <c r="T83" s="89"/>
      <c r="U83" s="92"/>
    </row>
    <row r="84" spans="1:21" s="6" customFormat="1" ht="13.5">
      <c r="A84" s="82"/>
      <c r="B84" s="96"/>
      <c r="C84" s="82"/>
      <c r="D84" s="20" t="s">
        <v>2</v>
      </c>
      <c r="E84" s="19">
        <f>F84+G84+H84+I84+J84+K84+L84</f>
        <v>694133023.3199999</v>
      </c>
      <c r="F84" s="21">
        <f aca="true" t="shared" si="23" ref="F84:L87">F27+F79</f>
        <v>101835486.41999997</v>
      </c>
      <c r="G84" s="21">
        <f t="shared" si="23"/>
        <v>95965353.72999999</v>
      </c>
      <c r="H84" s="21">
        <f>H27+H79</f>
        <v>107603929.31</v>
      </c>
      <c r="I84" s="21">
        <f t="shared" si="23"/>
        <v>107080493.27</v>
      </c>
      <c r="J84" s="21">
        <f t="shared" si="23"/>
        <v>97080043.34</v>
      </c>
      <c r="K84" s="21">
        <f t="shared" si="23"/>
        <v>97086677.25000001</v>
      </c>
      <c r="L84" s="21">
        <f t="shared" si="23"/>
        <v>87481040</v>
      </c>
      <c r="M84" s="98"/>
      <c r="N84" s="90"/>
      <c r="O84" s="90"/>
      <c r="P84" s="90"/>
      <c r="Q84" s="90"/>
      <c r="R84" s="90"/>
      <c r="S84" s="90"/>
      <c r="T84" s="90"/>
      <c r="U84" s="93"/>
    </row>
    <row r="85" spans="1:21" s="6" customFormat="1" ht="13.5">
      <c r="A85" s="82"/>
      <c r="B85" s="96"/>
      <c r="C85" s="82"/>
      <c r="D85" s="20" t="s">
        <v>0</v>
      </c>
      <c r="E85" s="19">
        <f>F85+G85+H85+I85+J85+K85+L85</f>
        <v>34670864.910000004</v>
      </c>
      <c r="F85" s="21">
        <f t="shared" si="23"/>
        <v>8849347.72</v>
      </c>
      <c r="G85" s="21">
        <f t="shared" si="23"/>
        <v>0</v>
      </c>
      <c r="H85" s="21">
        <f t="shared" si="23"/>
        <v>25821517.19</v>
      </c>
      <c r="I85" s="21">
        <f t="shared" si="23"/>
        <v>0</v>
      </c>
      <c r="J85" s="21">
        <f t="shared" si="23"/>
        <v>0</v>
      </c>
      <c r="K85" s="21">
        <f t="shared" si="23"/>
        <v>0</v>
      </c>
      <c r="L85" s="21">
        <f t="shared" si="23"/>
        <v>0</v>
      </c>
      <c r="M85" s="98"/>
      <c r="N85" s="90"/>
      <c r="O85" s="90"/>
      <c r="P85" s="90"/>
      <c r="Q85" s="90"/>
      <c r="R85" s="90"/>
      <c r="S85" s="90"/>
      <c r="T85" s="90"/>
      <c r="U85" s="93"/>
    </row>
    <row r="86" spans="1:21" s="6" customFormat="1" ht="13.5">
      <c r="A86" s="82"/>
      <c r="B86" s="96"/>
      <c r="C86" s="82"/>
      <c r="D86" s="20" t="s">
        <v>1</v>
      </c>
      <c r="E86" s="19">
        <f>F86+G86+H86+I86+J86+K86+L86</f>
        <v>0</v>
      </c>
      <c r="F86" s="21">
        <f t="shared" si="23"/>
        <v>0</v>
      </c>
      <c r="G86" s="21">
        <f t="shared" si="23"/>
        <v>0</v>
      </c>
      <c r="H86" s="21">
        <f>H29+H81</f>
        <v>0</v>
      </c>
      <c r="I86" s="21">
        <f t="shared" si="23"/>
        <v>0</v>
      </c>
      <c r="J86" s="21">
        <f t="shared" si="23"/>
        <v>0</v>
      </c>
      <c r="K86" s="21">
        <f t="shared" si="23"/>
        <v>0</v>
      </c>
      <c r="L86" s="21">
        <f t="shared" si="23"/>
        <v>0</v>
      </c>
      <c r="M86" s="98"/>
      <c r="N86" s="90"/>
      <c r="O86" s="90"/>
      <c r="P86" s="90"/>
      <c r="Q86" s="90"/>
      <c r="R86" s="90"/>
      <c r="S86" s="90"/>
      <c r="T86" s="90"/>
      <c r="U86" s="93"/>
    </row>
    <row r="87" spans="1:21" s="6" customFormat="1" ht="13.5">
      <c r="A87" s="82"/>
      <c r="B87" s="96"/>
      <c r="C87" s="82"/>
      <c r="D87" s="20" t="s">
        <v>3</v>
      </c>
      <c r="E87" s="19">
        <f>F87+G87+H87+I87+J87+K87+L87</f>
        <v>0</v>
      </c>
      <c r="F87" s="21">
        <f t="shared" si="23"/>
        <v>0</v>
      </c>
      <c r="G87" s="21">
        <f t="shared" si="23"/>
        <v>0</v>
      </c>
      <c r="H87" s="21">
        <f t="shared" si="23"/>
        <v>0</v>
      </c>
      <c r="I87" s="21">
        <f t="shared" si="23"/>
        <v>0</v>
      </c>
      <c r="J87" s="21">
        <f t="shared" si="23"/>
        <v>0</v>
      </c>
      <c r="K87" s="21">
        <f t="shared" si="23"/>
        <v>0</v>
      </c>
      <c r="L87" s="21">
        <f t="shared" si="23"/>
        <v>0</v>
      </c>
      <c r="M87" s="99"/>
      <c r="N87" s="91"/>
      <c r="O87" s="91"/>
      <c r="P87" s="91"/>
      <c r="Q87" s="91"/>
      <c r="R87" s="91"/>
      <c r="S87" s="91"/>
      <c r="T87" s="91"/>
      <c r="U87" s="94"/>
    </row>
    <row r="88" s="6" customFormat="1" ht="12.75"/>
  </sheetData>
  <sheetProtection/>
  <mergeCells count="140">
    <mergeCell ref="A68:A72"/>
    <mergeCell ref="B68:B72"/>
    <mergeCell ref="C68:C72"/>
    <mergeCell ref="A11:A15"/>
    <mergeCell ref="B11:B15"/>
    <mergeCell ref="C11:C15"/>
    <mergeCell ref="C48:C52"/>
    <mergeCell ref="A43:A47"/>
    <mergeCell ref="A32:A36"/>
    <mergeCell ref="C38:C42"/>
    <mergeCell ref="B9:U9"/>
    <mergeCell ref="U11:U15"/>
    <mergeCell ref="M11:M15"/>
    <mergeCell ref="R11:R15"/>
    <mergeCell ref="T11:T15"/>
    <mergeCell ref="Q11:Q15"/>
    <mergeCell ref="N11:N15"/>
    <mergeCell ref="O11:O15"/>
    <mergeCell ref="P11:P15"/>
    <mergeCell ref="S11:S15"/>
    <mergeCell ref="R16:R20"/>
    <mergeCell ref="T16:T20"/>
    <mergeCell ref="U16:U20"/>
    <mergeCell ref="S16:S20"/>
    <mergeCell ref="B10:U10"/>
    <mergeCell ref="B6:B7"/>
    <mergeCell ref="C6:C7"/>
    <mergeCell ref="M6:T6"/>
    <mergeCell ref="D6:D7"/>
    <mergeCell ref="E6:L6"/>
    <mergeCell ref="U6:U7"/>
    <mergeCell ref="B43:B47"/>
    <mergeCell ref="C43:C47"/>
    <mergeCell ref="N16:N20"/>
    <mergeCell ref="O16:O20"/>
    <mergeCell ref="P16:P20"/>
    <mergeCell ref="U26:U30"/>
    <mergeCell ref="C26:C30"/>
    <mergeCell ref="M26:M30"/>
    <mergeCell ref="R26:R30"/>
    <mergeCell ref="S26:S30"/>
    <mergeCell ref="B58:B62"/>
    <mergeCell ref="C58:C62"/>
    <mergeCell ref="A16:A20"/>
    <mergeCell ref="B16:B20"/>
    <mergeCell ref="C16:C20"/>
    <mergeCell ref="A48:A52"/>
    <mergeCell ref="B48:B52"/>
    <mergeCell ref="A58:A62"/>
    <mergeCell ref="A26:A30"/>
    <mergeCell ref="B26:B30"/>
    <mergeCell ref="C63:C67"/>
    <mergeCell ref="A73:A77"/>
    <mergeCell ref="B73:B77"/>
    <mergeCell ref="C73:C77"/>
    <mergeCell ref="B32:B36"/>
    <mergeCell ref="C32:C36"/>
    <mergeCell ref="A53:A57"/>
    <mergeCell ref="B53:B57"/>
    <mergeCell ref="A38:A42"/>
    <mergeCell ref="B38:B42"/>
    <mergeCell ref="T73:T77"/>
    <mergeCell ref="Q73:Q77"/>
    <mergeCell ref="O38:O67"/>
    <mergeCell ref="P38:P67"/>
    <mergeCell ref="R38:R67"/>
    <mergeCell ref="M38:M67"/>
    <mergeCell ref="A63:A67"/>
    <mergeCell ref="B63:B67"/>
    <mergeCell ref="U38:U67"/>
    <mergeCell ref="N73:N77"/>
    <mergeCell ref="O73:O77"/>
    <mergeCell ref="P73:P77"/>
    <mergeCell ref="S73:S77"/>
    <mergeCell ref="Q38:Q67"/>
    <mergeCell ref="S38:S67"/>
    <mergeCell ref="T38:T67"/>
    <mergeCell ref="U73:U77"/>
    <mergeCell ref="N38:N67"/>
    <mergeCell ref="Q16:Q20"/>
    <mergeCell ref="M73:M77"/>
    <mergeCell ref="N26:N30"/>
    <mergeCell ref="O26:O30"/>
    <mergeCell ref="P26:P30"/>
    <mergeCell ref="Q26:Q30"/>
    <mergeCell ref="B31:U31"/>
    <mergeCell ref="C53:C57"/>
    <mergeCell ref="T78:T82"/>
    <mergeCell ref="E16:L20"/>
    <mergeCell ref="M16:M20"/>
    <mergeCell ref="R78:R82"/>
    <mergeCell ref="N78:N82"/>
    <mergeCell ref="O78:O82"/>
    <mergeCell ref="P78:P82"/>
    <mergeCell ref="Q78:Q82"/>
    <mergeCell ref="Q32:Q36"/>
    <mergeCell ref="R73:R77"/>
    <mergeCell ref="T26:T30"/>
    <mergeCell ref="A78:A82"/>
    <mergeCell ref="B78:B82"/>
    <mergeCell ref="C78:C82"/>
    <mergeCell ref="M78:M82"/>
    <mergeCell ref="M32:M36"/>
    <mergeCell ref="N32:N36"/>
    <mergeCell ref="O32:O36"/>
    <mergeCell ref="P32:P36"/>
    <mergeCell ref="S78:S82"/>
    <mergeCell ref="U83:U87"/>
    <mergeCell ref="U78:U82"/>
    <mergeCell ref="S32:S36"/>
    <mergeCell ref="T32:T36"/>
    <mergeCell ref="A83:A87"/>
    <mergeCell ref="B83:B87"/>
    <mergeCell ref="C83:C87"/>
    <mergeCell ref="M83:M87"/>
    <mergeCell ref="R32:R36"/>
    <mergeCell ref="U32:U36"/>
    <mergeCell ref="R83:R87"/>
    <mergeCell ref="S83:S87"/>
    <mergeCell ref="T83:T87"/>
    <mergeCell ref="N83:N87"/>
    <mergeCell ref="O83:O87"/>
    <mergeCell ref="P83:P87"/>
    <mergeCell ref="Q83:Q87"/>
    <mergeCell ref="A21:A25"/>
    <mergeCell ref="B21:B25"/>
    <mergeCell ref="C21:C25"/>
    <mergeCell ref="M21:M25"/>
    <mergeCell ref="N21:N25"/>
    <mergeCell ref="O21:O25"/>
    <mergeCell ref="R2:U2"/>
    <mergeCell ref="P21:P25"/>
    <mergeCell ref="Q21:Q25"/>
    <mergeCell ref="R21:R25"/>
    <mergeCell ref="S21:S25"/>
    <mergeCell ref="T21:T25"/>
    <mergeCell ref="U21:U25"/>
    <mergeCell ref="M4:U4"/>
    <mergeCell ref="A5:U5"/>
    <mergeCell ref="A6:A7"/>
  </mergeCells>
  <printOptions/>
  <pageMargins left="0.11811023622047245" right="0.11811023622047245" top="0.2755905511811024" bottom="0.1968503937007874" header="0.31496062992125984" footer="0.31496062992125984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2017-01-10T12:29:34Z</cp:lastPrinted>
  <dcterms:created xsi:type="dcterms:W3CDTF">2013-06-06T11:09:14Z</dcterms:created>
  <dcterms:modified xsi:type="dcterms:W3CDTF">2017-04-18T14:57:22Z</dcterms:modified>
  <cp:category/>
  <cp:version/>
  <cp:contentType/>
  <cp:contentStatus/>
</cp:coreProperties>
</file>