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0"/>
  </bookViews>
  <sheets>
    <sheet name="табл.2 (3)" sheetId="1" r:id="rId1"/>
    <sheet name="табл.3 (3)" sheetId="2" r:id="rId2"/>
    <sheet name="табл.2 (5)" sheetId="3" r:id="rId3"/>
    <sheet name="табл.3 (5)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<sst xmlns="http://schemas.openxmlformats.org/spreadsheetml/2006/main" count="288" uniqueCount="95">
  <si>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</si>
  <si>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</si>
  <si>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</si>
  <si>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</si>
  <si>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</si>
  <si>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</si>
  <si>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</si>
  <si>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</si>
  <si>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</si>
  <si>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</si>
  <si>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</si>
  <si>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</si>
  <si>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</si>
  <si>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</si>
  <si>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</si>
  <si>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</si>
  <si>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</si>
  <si>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</si>
  <si>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</si>
  <si>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</si>
  <si>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</si>
  <si>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</si>
  <si>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3.1.</t>
  </si>
  <si>
    <t>2.2.</t>
  </si>
  <si>
    <t>Показатели результативности выполнения основных мероприятий</t>
  </si>
  <si>
    <t>2.3.</t>
  </si>
  <si>
    <t>2.4.</t>
  </si>
  <si>
    <t>2017-2020</t>
  </si>
  <si>
    <t>Предоставление социальных гарантий работникам</t>
  </si>
  <si>
    <t>Количество работников, чел.</t>
  </si>
  <si>
    <t>Таблица  № 2 (3)</t>
  </si>
  <si>
    <t>4. Обоснование ресурсного обеспечения Подпрограммы 3 "Музейное дело ЗАТО Александровск" на 2014-2020 годы</t>
  </si>
  <si>
    <t>Всего, руб.коп.</t>
  </si>
  <si>
    <t>в том числе по годам реализации, руб.коп.</t>
  </si>
  <si>
    <t>Всего по Подпрограмме 3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</si>
  <si>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</si>
  <si>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</si>
  <si>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</si>
  <si>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</si>
  <si>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</si>
  <si>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</si>
  <si>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Управление культуры, спорта и молодежной политики администрации ЗАТО Александровск</t>
  </si>
  <si>
    <t>в том числе инвестиции в основной капитал</t>
  </si>
  <si>
    <t xml:space="preserve">Таблица  № 3 (3)                                                                                      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</si>
  <si>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</si>
  <si>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</si>
  <si>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</si>
  <si>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</si>
  <si>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2014-2016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</si>
  <si>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</si>
  <si>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</si>
  <si>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1.2.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</si>
  <si>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</si>
  <si>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</si>
  <si>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</si>
  <si>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</si>
  <si>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</si>
  <si>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Итого по задаче 1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</si>
  <si>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</si>
  <si>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</si>
  <si>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</si>
  <si>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</si>
  <si>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</si>
  <si>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</si>
  <si>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</si>
  <si>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</si>
  <si>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</si>
  <si>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Итого по задаче 2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</si>
  <si>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</si>
  <si>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</si>
  <si>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</si>
  <si>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Итого по задаче 3</t>
  </si>
  <si>
    <t>ВСЕГО по Подпрограмме 3: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</si>
  <si>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</t>
  </si>
  <si>
    <t>Всего по Программе</t>
  </si>
  <si>
    <t>3. Перечень основных мероприятий Подпрограммы 5 «Модернизация учреждений культуры и дополнительного образования в сфере культуры ЗАТО Александровск» на 2014 - 2020 годы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</si>
  <si>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</si>
  <si>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</si>
  <si>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Обеспечение пожарной и электрической безопасности учреждений культуры и дополнительного образования в сфере культуры</t>
  </si>
  <si>
    <t>2014-2020 годы</t>
  </si>
  <si>
    <t>Выполнение мероприятий,            %</t>
  </si>
  <si>
    <t>Учреждения, подведомственные  УКС и МП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</si>
  <si>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</si>
  <si>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</si>
  <si>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1.4.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</si>
  <si>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</si>
  <si>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</si>
  <si>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</si>
  <si>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Всего по Подпрограмме 5</t>
  </si>
  <si>
    <t xml:space="preserve">Таблица  № 2(5)                                                  </t>
  </si>
  <si>
    <t xml:space="preserve">Таблица № 3(5)                                                            </t>
  </si>
  <si>
    <t>Приложение №1  к постановлению администрации  ЗАТО Александровск от "24" сентября 2018 г.№ 1699</t>
  </si>
  <si>
    <t>Приложение №2  к постановлению администрации  ЗАТО Александровск от "24" сентября 2018 г.№ 1699</t>
  </si>
  <si>
    <t>Приложение №3  к постановлению администрации  ЗАТО Александровск от "24" сентября 2018 г.№ 1699</t>
  </si>
  <si>
    <t>Приложение №4  к постановлению администрации  ЗАТО Александровск от "24" сентября 2018 г.№ 1699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</si>
</sst>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vertical="center" wrapText="1"/>
    </xf>
    <xf numFmtId="4" fontId="7" fillId="30" borderId="13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0" fontId="15" fillId="31" borderId="10" xfId="0" applyFont="1" applyFill="1" applyBorder="1" applyAlignment="1">
      <alignment vertical="center"/>
    </xf>
    <xf numFmtId="4" fontId="15" fillId="31" borderId="10" xfId="0" applyNumberFormat="1" applyFont="1" applyFill="1" applyBorder="1" applyAlignment="1">
      <alignment vertical="center"/>
    </xf>
    <xf numFmtId="0" fontId="16" fillId="31" borderId="10" xfId="0" applyFont="1" applyFill="1" applyBorder="1" applyAlignment="1">
      <alignment vertical="center"/>
    </xf>
    <xf numFmtId="4" fontId="16" fillId="31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5" xfId="0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2" fontId="0" fillId="0" borderId="15" xfId="0" applyNumberForma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2" fontId="0" fillId="0" borderId="17" xfId="0" applyNumberForma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2" fontId="7" fillId="0" borderId="21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7" fillId="0" borderId="24" xfId="0" applyNumberFormat="1" applyFont="1" applyFill="1" applyBorder="1" applyAlignment="1">
      <alignment horizontal="left" vertical="center" wrapText="1"/>
    </xf>
    <xf numFmtId="2" fontId="11" fillId="31" borderId="18" xfId="0" applyNumberFormat="1" applyFont="1" applyFill="1" applyBorder="1" applyAlignment="1">
      <alignment horizontal="left" vertical="center" wrapText="1"/>
    </xf>
    <xf numFmtId="2" fontId="11" fillId="31" borderId="21" xfId="0" applyNumberFormat="1" applyFont="1" applyFill="1" applyBorder="1" applyAlignment="1">
      <alignment horizontal="left" vertical="center" wrapText="1"/>
    </xf>
    <xf numFmtId="2" fontId="11" fillId="31" borderId="14" xfId="0" applyNumberFormat="1" applyFont="1" applyFill="1" applyBorder="1" applyAlignment="1">
      <alignment horizontal="left" vertical="center" wrapText="1"/>
    </xf>
    <xf numFmtId="4" fontId="8" fillId="31" borderId="22" xfId="0" applyNumberFormat="1" applyFont="1" applyFill="1" applyBorder="1" applyAlignment="1">
      <alignment horizontal="center" vertical="center"/>
    </xf>
    <xf numFmtId="4" fontId="8" fillId="31" borderId="0" xfId="0" applyNumberFormat="1" applyFont="1" applyFill="1" applyBorder="1" applyAlignment="1">
      <alignment horizontal="center" vertical="center"/>
    </xf>
    <xf numFmtId="4" fontId="8" fillId="31" borderId="19" xfId="0" applyNumberFormat="1" applyFont="1" applyFill="1" applyBorder="1" applyAlignment="1">
      <alignment horizontal="center" vertical="center"/>
    </xf>
    <xf numFmtId="0" fontId="16" fillId="31" borderId="13" xfId="0" applyFont="1" applyFill="1" applyBorder="1" applyAlignment="1">
      <alignment horizontal="center" vertical="center"/>
    </xf>
    <xf numFmtId="0" fontId="16" fillId="31" borderId="16" xfId="0" applyFont="1" applyFill="1" applyBorder="1" applyAlignment="1">
      <alignment horizontal="center" vertical="center"/>
    </xf>
    <xf numFmtId="0" fontId="16" fillId="31" borderId="11" xfId="0" applyFont="1" applyFill="1" applyBorder="1" applyAlignment="1">
      <alignment horizontal="center" vertical="center"/>
    </xf>
    <xf numFmtId="2" fontId="7" fillId="31" borderId="23" xfId="0" applyNumberFormat="1" applyFont="1" applyFill="1" applyBorder="1" applyAlignment="1">
      <alignment horizontal="center" vertical="center"/>
    </xf>
    <xf numFmtId="2" fontId="7" fillId="31" borderId="24" xfId="0" applyNumberFormat="1" applyFont="1" applyFill="1" applyBorder="1" applyAlignment="1">
      <alignment horizontal="center" vertical="center"/>
    </xf>
    <xf numFmtId="2" fontId="7" fillId="31" borderId="20" xfId="0" applyNumberFormat="1" applyFont="1" applyFill="1" applyBorder="1" applyAlignment="1">
      <alignment horizontal="center" vertical="center"/>
    </xf>
    <xf numFmtId="0" fontId="14" fillId="31" borderId="12" xfId="0" applyNumberFormat="1" applyFont="1" applyFill="1" applyBorder="1" applyAlignment="1">
      <alignment horizontal="center" vertical="center" wrapText="1"/>
    </xf>
    <xf numFmtId="0" fontId="14" fillId="31" borderId="17" xfId="0" applyNumberFormat="1" applyFont="1" applyFill="1" applyBorder="1" applyAlignment="1">
      <alignment horizontal="center" vertical="center" wrapText="1"/>
    </xf>
    <xf numFmtId="0" fontId="14" fillId="31" borderId="15" xfId="0" applyNumberFormat="1" applyFont="1" applyFill="1" applyBorder="1" applyAlignment="1">
      <alignment horizontal="center" vertical="center" wrapText="1"/>
    </xf>
    <xf numFmtId="0" fontId="15" fillId="31" borderId="12" xfId="0" applyNumberFormat="1" applyFont="1" applyFill="1" applyBorder="1" applyAlignment="1">
      <alignment horizontal="center" vertical="center" wrapText="1"/>
    </xf>
    <xf numFmtId="0" fontId="15" fillId="31" borderId="17" xfId="0" applyNumberFormat="1" applyFont="1" applyFill="1" applyBorder="1" applyAlignment="1">
      <alignment horizontal="center" vertical="center" wrapText="1"/>
    </xf>
    <xf numFmtId="0" fontId="15" fillId="31" borderId="15" xfId="0" applyNumberFormat="1" applyFont="1" applyFill="1" applyBorder="1" applyAlignment="1">
      <alignment horizontal="center" vertical="center" wrapText="1"/>
    </xf>
    <xf numFmtId="0" fontId="14" fillId="31" borderId="1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3%20&#1052;&#1091;&#1079;&#1077;&#1081;&#1085;&#1086;&#1077;%20&#1076;&#1077;&#1083;&#1086;%2019.10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VE~1\AppData\Local\Temp\43367_4452314815\&#1055;&#1088;&#1080;&#1083;&#1086;&#1078;&#1077;&#1085;&#1080;&#1077;%20&#1082;%20&#1052;&#1055;%20&#1056;&#1050;%20&#1080;%20&#1057;&#1050;&#1053;%20&#1085;&#1072;%202014-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5%20&#1084;&#1086;&#1076;&#1077;&#1088;&#1085;&#1080;&#1079;&#1072;&#1094;&#1080;&#1103;%20%2005.10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8">
          <cell r="G78">
            <v>12978696.45</v>
          </cell>
          <cell r="H78">
            <v>13119814.439999998</v>
          </cell>
          <cell r="I78">
            <v>14316564.29</v>
          </cell>
        </row>
        <row r="79">
          <cell r="H79">
            <v>582512</v>
          </cell>
          <cell r="I79">
            <v>1316946.22</v>
          </cell>
        </row>
        <row r="81">
          <cell r="F81">
            <v>92037.14</v>
          </cell>
          <cell r="G81">
            <v>106000</v>
          </cell>
          <cell r="H81">
            <v>128429.5</v>
          </cell>
          <cell r="I81">
            <v>216866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 программе"/>
      <sheetName val="табл.1 (1)"/>
      <sheetName val="табл.2 (1)"/>
      <sheetName val="табл.3(1)"/>
      <sheetName val="табл.2 (2)"/>
      <sheetName val="табл.3 (2)"/>
      <sheetName val="табл.2 (3)"/>
      <sheetName val="табл.3 (3)"/>
      <sheetName val="табл.2 (4)"/>
      <sheetName val="табл.3 (4)"/>
      <sheetName val="табл.2 (5)"/>
      <sheetName val="табл.3 (5)"/>
    </sheetNames>
    <sheetDataSet>
      <sheetData sheetId="7">
        <row r="78">
          <cell r="J78">
            <v>15559805.450000001</v>
          </cell>
          <cell r="K78">
            <v>13686678.53</v>
          </cell>
          <cell r="L78">
            <v>13825619.09</v>
          </cell>
        </row>
        <row r="79">
          <cell r="J79">
            <v>1369624.07</v>
          </cell>
          <cell r="K79">
            <v>1459017.65</v>
          </cell>
          <cell r="L79">
            <v>1525553.8900000001</v>
          </cell>
        </row>
        <row r="81">
          <cell r="J81">
            <v>200000</v>
          </cell>
          <cell r="K81">
            <v>110000</v>
          </cell>
          <cell r="L81">
            <v>110000</v>
          </cell>
        </row>
      </sheetData>
      <sheetData sheetId="11">
        <row r="53">
          <cell r="J53">
            <v>4726633.33</v>
          </cell>
        </row>
        <row r="54">
          <cell r="J54">
            <v>9721200</v>
          </cell>
        </row>
        <row r="55">
          <cell r="J55">
            <v>796084</v>
          </cell>
        </row>
        <row r="56">
          <cell r="J5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53">
          <cell r="F53">
            <v>6425947.24</v>
          </cell>
          <cell r="G53">
            <v>7543264.55</v>
          </cell>
          <cell r="H53">
            <v>938357</v>
          </cell>
          <cell r="I53">
            <v>20900918.44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</row>
        <row r="55">
          <cell r="F55">
            <v>0</v>
          </cell>
          <cell r="G55">
            <v>1112400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115" zoomScaleNormal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17" customWidth="1"/>
    <col min="2" max="2" width="18.28125" style="17" customWidth="1"/>
    <col min="3" max="3" width="13.8515625" style="17" customWidth="1"/>
    <col min="4" max="6" width="13.421875" style="17" bestFit="1" customWidth="1"/>
    <col min="7" max="7" width="13.7109375" style="17" customWidth="1"/>
    <col min="8" max="8" width="14.7109375" style="17" customWidth="1"/>
    <col min="9" max="9" width="14.140625" style="17" customWidth="1"/>
    <col min="10" max="16384" width="9.140625" style="17" customWidth="1"/>
  </cols>
  <sheetData>
    <row r="1" spans="1:9" ht="15">
      <c r="A1" s="58" t="s">
        <v>91</v>
      </c>
      <c r="B1" s="58"/>
      <c r="C1" s="58"/>
      <c r="D1" s="58"/>
      <c r="E1" s="58"/>
      <c r="F1" s="58"/>
      <c r="G1" s="58"/>
      <c r="H1" s="58"/>
      <c r="I1" s="58"/>
    </row>
    <row r="2" spans="5:10" ht="15">
      <c r="E2" s="18"/>
      <c r="G2" s="59" t="s">
        <v>30</v>
      </c>
      <c r="H2" s="59"/>
      <c r="I2" s="59"/>
      <c r="J2" s="19"/>
    </row>
    <row r="3" spans="1:9" ht="15">
      <c r="A3" s="60" t="s">
        <v>31</v>
      </c>
      <c r="B3" s="60"/>
      <c r="C3" s="60"/>
      <c r="D3" s="60"/>
      <c r="E3" s="60"/>
      <c r="F3" s="60"/>
      <c r="G3" s="60"/>
      <c r="H3" s="60"/>
      <c r="I3" s="60"/>
    </row>
    <row r="4" spans="1:9" ht="30" customHeight="1">
      <c r="A4" s="61" t="s">
        <v>10</v>
      </c>
      <c r="B4" s="63" t="s">
        <v>32</v>
      </c>
      <c r="C4" s="65" t="s">
        <v>33</v>
      </c>
      <c r="D4" s="65"/>
      <c r="E4" s="65"/>
      <c r="F4" s="65"/>
      <c r="G4" s="65"/>
      <c r="H4" s="65"/>
      <c r="I4" s="65"/>
    </row>
    <row r="5" spans="1:9" ht="16.5" customHeight="1">
      <c r="A5" s="62"/>
      <c r="B5" s="64"/>
      <c r="C5" s="20">
        <v>2014</v>
      </c>
      <c r="D5" s="20">
        <v>2015</v>
      </c>
      <c r="E5" s="20">
        <v>2016</v>
      </c>
      <c r="F5" s="20">
        <v>2017</v>
      </c>
      <c r="G5" s="20">
        <v>2018</v>
      </c>
      <c r="H5" s="20">
        <v>2019</v>
      </c>
      <c r="I5" s="2">
        <v>2020</v>
      </c>
    </row>
    <row r="6" spans="1:9" ht="16.5" customHeight="1">
      <c r="A6" s="21">
        <v>1</v>
      </c>
      <c r="B6" s="22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4">
        <v>9</v>
      </c>
    </row>
    <row r="7" spans="1:9" ht="38.25" customHeight="1">
      <c r="A7" s="25" t="s">
        <v>34</v>
      </c>
      <c r="B7" s="26">
        <f>B9+B10+B11+B12</f>
        <v>103623525.02</v>
      </c>
      <c r="C7" s="26">
        <f aca="true" t="shared" si="0" ref="C7:I7">C9+C10+C11+C12</f>
        <v>12533697.440000001</v>
      </c>
      <c r="D7" s="26">
        <f t="shared" si="0"/>
        <v>13562396.45</v>
      </c>
      <c r="E7" s="26">
        <f t="shared" si="0"/>
        <v>13830755.939999998</v>
      </c>
      <c r="F7" s="26">
        <f t="shared" si="0"/>
        <v>15850376.51</v>
      </c>
      <c r="G7" s="26">
        <f t="shared" si="0"/>
        <v>17129429.52</v>
      </c>
      <c r="H7" s="26">
        <f t="shared" si="0"/>
        <v>15255696.18</v>
      </c>
      <c r="I7" s="26">
        <f t="shared" si="0"/>
        <v>15461172.98</v>
      </c>
    </row>
    <row r="8" spans="1:9" ht="15">
      <c r="A8" s="55" t="s">
        <v>35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27" t="s">
        <v>36</v>
      </c>
      <c r="B9" s="26">
        <f>C9+D9+E9+F9+G9+H9+I9</f>
        <v>95928838.55</v>
      </c>
      <c r="C9" s="28">
        <f>C16</f>
        <v>12441660.3</v>
      </c>
      <c r="D9" s="28">
        <f aca="true" t="shared" si="1" ref="D9:I12">D16</f>
        <v>12978696.45</v>
      </c>
      <c r="E9" s="28">
        <f t="shared" si="1"/>
        <v>13119814.439999998</v>
      </c>
      <c r="F9" s="28">
        <f t="shared" si="1"/>
        <v>14316564.29</v>
      </c>
      <c r="G9" s="28">
        <f t="shared" si="1"/>
        <v>15559805.450000001</v>
      </c>
      <c r="H9" s="28">
        <f t="shared" si="1"/>
        <v>13686678.53</v>
      </c>
      <c r="I9" s="28">
        <f t="shared" si="1"/>
        <v>13825619.09</v>
      </c>
    </row>
    <row r="10" spans="1:9" ht="15">
      <c r="A10" s="27" t="s">
        <v>37</v>
      </c>
      <c r="B10" s="26">
        <f>C10+D10+E10+F10+G10+H10+I10</f>
        <v>6731353.83</v>
      </c>
      <c r="C10" s="28">
        <f>C17</f>
        <v>0</v>
      </c>
      <c r="D10" s="28">
        <f t="shared" si="1"/>
        <v>477700</v>
      </c>
      <c r="E10" s="28">
        <f t="shared" si="1"/>
        <v>582512</v>
      </c>
      <c r="F10" s="28">
        <f t="shared" si="1"/>
        <v>1316946.22</v>
      </c>
      <c r="G10" s="28">
        <f t="shared" si="1"/>
        <v>1369624.07</v>
      </c>
      <c r="H10" s="28">
        <f t="shared" si="1"/>
        <v>1459017.65</v>
      </c>
      <c r="I10" s="28">
        <f t="shared" si="1"/>
        <v>1525553.8900000001</v>
      </c>
    </row>
    <row r="11" spans="1:9" ht="15">
      <c r="A11" s="27" t="s">
        <v>38</v>
      </c>
      <c r="B11" s="26">
        <f>C11+D11+E11+F11+G11+H11+I11</f>
        <v>0</v>
      </c>
      <c r="C11" s="28">
        <f>C18</f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</row>
    <row r="12" spans="1:9" ht="15">
      <c r="A12" s="27" t="s">
        <v>39</v>
      </c>
      <c r="B12" s="26">
        <f>C12+D12+E12+F12+G12+H12+I12</f>
        <v>963332.64</v>
      </c>
      <c r="C12" s="28">
        <f>+C19</f>
        <v>92037.14</v>
      </c>
      <c r="D12" s="28">
        <f>+D19</f>
        <v>106000</v>
      </c>
      <c r="E12" s="28">
        <f>+E19</f>
        <v>128429.5</v>
      </c>
      <c r="F12" s="28">
        <f>F19</f>
        <v>216866</v>
      </c>
      <c r="G12" s="28">
        <f t="shared" si="1"/>
        <v>200000</v>
      </c>
      <c r="H12" s="28">
        <f t="shared" si="1"/>
        <v>110000</v>
      </c>
      <c r="I12" s="28">
        <f t="shared" si="1"/>
        <v>110000</v>
      </c>
    </row>
    <row r="13" spans="1:9" ht="15">
      <c r="A13" s="52" t="s">
        <v>40</v>
      </c>
      <c r="B13" s="53"/>
      <c r="C13" s="53"/>
      <c r="D13" s="53"/>
      <c r="E13" s="53"/>
      <c r="F13" s="53"/>
      <c r="G13" s="53"/>
      <c r="H13" s="53"/>
      <c r="I13" s="54"/>
    </row>
    <row r="14" spans="1:9" ht="41.25" customHeight="1">
      <c r="A14" s="29" t="s">
        <v>41</v>
      </c>
      <c r="B14" s="26">
        <f>B16+B17+B18+B19</f>
        <v>103623525.02</v>
      </c>
      <c r="C14" s="26">
        <f aca="true" t="shared" si="2" ref="C14:I14">C16+C17+C18+C19</f>
        <v>12533697.440000001</v>
      </c>
      <c r="D14" s="26">
        <f t="shared" si="2"/>
        <v>13562396.45</v>
      </c>
      <c r="E14" s="26">
        <f t="shared" si="2"/>
        <v>13830755.939999998</v>
      </c>
      <c r="F14" s="26">
        <f t="shared" si="2"/>
        <v>15850376.51</v>
      </c>
      <c r="G14" s="26">
        <f t="shared" si="2"/>
        <v>17129429.52</v>
      </c>
      <c r="H14" s="26">
        <f t="shared" si="2"/>
        <v>15255696.18</v>
      </c>
      <c r="I14" s="26">
        <f t="shared" si="2"/>
        <v>15461172.98</v>
      </c>
    </row>
    <row r="15" spans="1:9" ht="19.5" customHeight="1">
      <c r="A15" s="55" t="s">
        <v>35</v>
      </c>
      <c r="B15" s="56"/>
      <c r="C15" s="56"/>
      <c r="D15" s="56"/>
      <c r="E15" s="56"/>
      <c r="F15" s="56"/>
      <c r="G15" s="56"/>
      <c r="H15" s="56"/>
      <c r="I15" s="57"/>
    </row>
    <row r="16" spans="1:9" ht="15">
      <c r="A16" s="27" t="s">
        <v>36</v>
      </c>
      <c r="B16" s="26">
        <f>C16+D16+E16+F16+G16+H16+I16</f>
        <v>95928838.55</v>
      </c>
      <c r="C16" s="28">
        <v>12441660.3</v>
      </c>
      <c r="D16" s="28">
        <f>'[1]табл.3'!G78</f>
        <v>12978696.45</v>
      </c>
      <c r="E16" s="28">
        <f>'[1]табл.3'!H78</f>
        <v>13119814.439999998</v>
      </c>
      <c r="F16" s="28">
        <f>'[1]табл.3'!I78</f>
        <v>14316564.29</v>
      </c>
      <c r="G16" s="28">
        <f>'[2]табл.3 (3)'!J78</f>
        <v>15559805.450000001</v>
      </c>
      <c r="H16" s="28">
        <f>'[2]табл.3 (3)'!K78</f>
        <v>13686678.53</v>
      </c>
      <c r="I16" s="28">
        <f>'[2]табл.3 (3)'!L78</f>
        <v>13825619.09</v>
      </c>
    </row>
    <row r="17" spans="1:9" ht="15">
      <c r="A17" s="27" t="s">
        <v>37</v>
      </c>
      <c r="B17" s="26">
        <f>C17+D17+E17+F17+G17+H17+I17</f>
        <v>6731353.83</v>
      </c>
      <c r="C17" s="28">
        <v>0</v>
      </c>
      <c r="D17" s="28">
        <v>477700</v>
      </c>
      <c r="E17" s="28">
        <f>'[1]табл.3'!H79</f>
        <v>582512</v>
      </c>
      <c r="F17" s="28">
        <f>'[1]табл.3'!I79</f>
        <v>1316946.22</v>
      </c>
      <c r="G17" s="28">
        <f>'[2]табл.3 (3)'!J79</f>
        <v>1369624.07</v>
      </c>
      <c r="H17" s="28">
        <f>'[2]табл.3 (3)'!K79</f>
        <v>1459017.65</v>
      </c>
      <c r="I17" s="28">
        <f>'[2]табл.3 (3)'!L79</f>
        <v>1525553.8900000001</v>
      </c>
    </row>
    <row r="18" spans="1:9" ht="15">
      <c r="A18" s="27" t="s">
        <v>38</v>
      </c>
      <c r="B18" s="26">
        <f>C18+D18+E18+F18+G18+H18+I18</f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</row>
    <row r="19" spans="1:9" ht="15">
      <c r="A19" s="27" t="s">
        <v>39</v>
      </c>
      <c r="B19" s="26">
        <f>C19+D19+E19+F19+G19+H19+I19</f>
        <v>963332.64</v>
      </c>
      <c r="C19" s="28">
        <f>'[1]табл.3'!F81</f>
        <v>92037.14</v>
      </c>
      <c r="D19" s="28">
        <f>'[1]табл.3'!G81</f>
        <v>106000</v>
      </c>
      <c r="E19" s="28">
        <f>'[1]табл.3'!H81</f>
        <v>128429.5</v>
      </c>
      <c r="F19" s="28">
        <f>'[1]табл.3'!I81</f>
        <v>216866</v>
      </c>
      <c r="G19" s="28">
        <f>'[2]табл.3 (3)'!J81</f>
        <v>200000</v>
      </c>
      <c r="H19" s="28">
        <f>'[2]табл.3 (3)'!K81</f>
        <v>110000</v>
      </c>
      <c r="I19" s="28">
        <f>'[2]табл.3 (3)'!L81</f>
        <v>110000</v>
      </c>
    </row>
    <row r="20" spans="1:9" ht="25.5">
      <c r="A20" s="30" t="s">
        <v>42</v>
      </c>
      <c r="B20" s="26">
        <f>C20+D20+E20+F20+G20+H20+I20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2" ht="15">
      <c r="A22" s="3"/>
    </row>
    <row r="23" ht="15">
      <c r="A23" s="3"/>
    </row>
  </sheetData>
  <sheetProtection/>
  <mergeCells count="9">
    <mergeCell ref="A13:I13"/>
    <mergeCell ref="A15:I15"/>
    <mergeCell ref="A1:I1"/>
    <mergeCell ref="G2:I2"/>
    <mergeCell ref="A3:I3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zoomScaleSheetLayoutView="100" zoomScalePageLayoutView="0" workbookViewId="0" topLeftCell="A1">
      <pane xSplit="2" ySplit="5" topLeftCell="K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U1"/>
    </sheetView>
  </sheetViews>
  <sheetFormatPr defaultColWidth="9.140625" defaultRowHeight="15"/>
  <cols>
    <col min="1" max="1" width="9.140625" style="6" customWidth="1"/>
    <col min="2" max="2" width="34.00390625" style="6" customWidth="1"/>
    <col min="3" max="3" width="10.8515625" style="6" customWidth="1"/>
    <col min="4" max="4" width="10.00390625" style="6" customWidth="1"/>
    <col min="5" max="5" width="16.28125" style="6" bestFit="1" customWidth="1"/>
    <col min="6" max="12" width="15.140625" style="6" bestFit="1" customWidth="1"/>
    <col min="13" max="13" width="25.421875" style="6" customWidth="1"/>
    <col min="14" max="14" width="5.421875" style="6" bestFit="1" customWidth="1"/>
    <col min="15" max="20" width="7.421875" style="6" bestFit="1" customWidth="1"/>
    <col min="21" max="21" width="18.57421875" style="6" customWidth="1"/>
    <col min="22" max="16384" width="9.140625" style="6" customWidth="1"/>
  </cols>
  <sheetData>
    <row r="1" spans="1:21" ht="12.75">
      <c r="A1" s="58" t="s">
        <v>92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="4" customFormat="1" ht="12.75">
      <c r="U2" s="5" t="s">
        <v>43</v>
      </c>
    </row>
    <row r="3" spans="1:21" s="4" customFormat="1" ht="20.25" customHeight="1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31.5" customHeight="1">
      <c r="A4" s="66" t="s">
        <v>7</v>
      </c>
      <c r="B4" s="65" t="s">
        <v>11</v>
      </c>
      <c r="C4" s="65" t="s">
        <v>12</v>
      </c>
      <c r="D4" s="65" t="s">
        <v>10</v>
      </c>
      <c r="E4" s="65" t="s">
        <v>19</v>
      </c>
      <c r="F4" s="65"/>
      <c r="G4" s="65"/>
      <c r="H4" s="65"/>
      <c r="I4" s="65"/>
      <c r="J4" s="65"/>
      <c r="K4" s="65"/>
      <c r="L4" s="65"/>
      <c r="M4" s="66" t="s">
        <v>24</v>
      </c>
      <c r="N4" s="66"/>
      <c r="O4" s="66"/>
      <c r="P4" s="66"/>
      <c r="Q4" s="66"/>
      <c r="R4" s="66"/>
      <c r="S4" s="66"/>
      <c r="T4" s="66"/>
      <c r="U4" s="67" t="s">
        <v>20</v>
      </c>
    </row>
    <row r="5" spans="1:21" ht="26.25" customHeight="1">
      <c r="A5" s="66"/>
      <c r="B5" s="65"/>
      <c r="C5" s="65"/>
      <c r="D5" s="65"/>
      <c r="E5" s="7" t="s">
        <v>4</v>
      </c>
      <c r="F5" s="1" t="s">
        <v>9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2" t="s">
        <v>8</v>
      </c>
      <c r="N5" s="2">
        <v>2014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68"/>
    </row>
    <row r="6" spans="1:2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2.75">
      <c r="A7" s="8"/>
      <c r="B7" s="69" t="s">
        <v>45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12.75">
      <c r="A8" s="8">
        <v>1</v>
      </c>
      <c r="B8" s="69" t="s">
        <v>46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/>
    </row>
    <row r="9" spans="1:21" ht="16.5" customHeight="1">
      <c r="A9" s="72" t="s">
        <v>5</v>
      </c>
      <c r="B9" s="73" t="s">
        <v>47</v>
      </c>
      <c r="C9" s="74" t="s">
        <v>48</v>
      </c>
      <c r="D9" s="9" t="s">
        <v>4</v>
      </c>
      <c r="E9" s="10">
        <f>E11+E12+E13+E14</f>
        <v>148378.58000000002</v>
      </c>
      <c r="F9" s="10">
        <f aca="true" t="shared" si="0" ref="F9:L9">F11+F12+F13+F14</f>
        <v>52040</v>
      </c>
      <c r="G9" s="10">
        <f t="shared" si="0"/>
        <v>49358.58</v>
      </c>
      <c r="H9" s="10">
        <f t="shared" si="0"/>
        <v>46980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77" t="s">
        <v>49</v>
      </c>
      <c r="N9" s="80">
        <v>2.2</v>
      </c>
      <c r="O9" s="80">
        <v>2.4</v>
      </c>
      <c r="P9" s="80">
        <v>2.4</v>
      </c>
      <c r="Q9" s="80">
        <v>0</v>
      </c>
      <c r="R9" s="80">
        <v>0</v>
      </c>
      <c r="S9" s="80">
        <v>0</v>
      </c>
      <c r="T9" s="80">
        <v>0</v>
      </c>
      <c r="U9" s="80"/>
    </row>
    <row r="10" spans="1:21" ht="16.5" customHeight="1">
      <c r="A10" s="72"/>
      <c r="B10" s="73"/>
      <c r="C10" s="75"/>
      <c r="D10" s="82" t="s">
        <v>21</v>
      </c>
      <c r="E10" s="83"/>
      <c r="F10" s="83"/>
      <c r="G10" s="83"/>
      <c r="H10" s="83"/>
      <c r="I10" s="83"/>
      <c r="J10" s="83"/>
      <c r="K10" s="83"/>
      <c r="L10" s="84"/>
      <c r="M10" s="78"/>
      <c r="N10" s="81"/>
      <c r="O10" s="81"/>
      <c r="P10" s="81"/>
      <c r="Q10" s="81"/>
      <c r="R10" s="81"/>
      <c r="S10" s="81"/>
      <c r="T10" s="81"/>
      <c r="U10" s="81"/>
    </row>
    <row r="11" spans="1:21" ht="12.75">
      <c r="A11" s="72"/>
      <c r="B11" s="73"/>
      <c r="C11" s="75"/>
      <c r="D11" s="11" t="s">
        <v>2</v>
      </c>
      <c r="E11" s="12">
        <f>F11+G11+H11+I11+J11+K11+L11</f>
        <v>148378.58000000002</v>
      </c>
      <c r="F11" s="12">
        <v>52040</v>
      </c>
      <c r="G11" s="12">
        <v>49358.58</v>
      </c>
      <c r="H11" s="12">
        <v>46980</v>
      </c>
      <c r="I11" s="12">
        <v>0</v>
      </c>
      <c r="J11" s="12">
        <v>0</v>
      </c>
      <c r="K11" s="12">
        <v>0</v>
      </c>
      <c r="L11" s="12">
        <v>0</v>
      </c>
      <c r="M11" s="78"/>
      <c r="N11" s="81">
        <v>557</v>
      </c>
      <c r="O11" s="81">
        <v>605</v>
      </c>
      <c r="P11" s="81">
        <v>656</v>
      </c>
      <c r="Q11" s="81">
        <v>0</v>
      </c>
      <c r="R11" s="81">
        <v>0</v>
      </c>
      <c r="S11" s="81">
        <v>0</v>
      </c>
      <c r="T11" s="81">
        <v>0</v>
      </c>
      <c r="U11" s="81" t="s">
        <v>50</v>
      </c>
    </row>
    <row r="12" spans="1:21" ht="12.75">
      <c r="A12" s="72"/>
      <c r="B12" s="73"/>
      <c r="C12" s="75"/>
      <c r="D12" s="11" t="s">
        <v>0</v>
      </c>
      <c r="E12" s="12">
        <f>F12+G12+H12+I12+J12+K12+L12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78"/>
      <c r="N12" s="81"/>
      <c r="O12" s="81"/>
      <c r="P12" s="81"/>
      <c r="Q12" s="81"/>
      <c r="R12" s="81"/>
      <c r="S12" s="81"/>
      <c r="T12" s="81"/>
      <c r="U12" s="81"/>
    </row>
    <row r="13" spans="1:21" ht="12.75">
      <c r="A13" s="72"/>
      <c r="B13" s="73"/>
      <c r="C13" s="75"/>
      <c r="D13" s="11" t="s">
        <v>1</v>
      </c>
      <c r="E13" s="12">
        <f>F13+G13+H13+I13+J13+K13+L13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78"/>
      <c r="N13" s="81"/>
      <c r="O13" s="81"/>
      <c r="P13" s="81"/>
      <c r="Q13" s="81"/>
      <c r="R13" s="81"/>
      <c r="S13" s="81"/>
      <c r="T13" s="81"/>
      <c r="U13" s="81"/>
    </row>
    <row r="14" spans="1:21" ht="12.75" customHeight="1">
      <c r="A14" s="72"/>
      <c r="B14" s="73"/>
      <c r="C14" s="76"/>
      <c r="D14" s="11" t="s">
        <v>3</v>
      </c>
      <c r="E14" s="12">
        <f>F14+G14+H14+I14+J14+K14+L14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79"/>
      <c r="N14" s="31"/>
      <c r="O14" s="31"/>
      <c r="P14" s="31"/>
      <c r="Q14" s="31"/>
      <c r="R14" s="31"/>
      <c r="S14" s="31"/>
      <c r="T14" s="31"/>
      <c r="U14" s="32"/>
    </row>
    <row r="15" spans="1:21" ht="15" customHeight="1">
      <c r="A15" s="72" t="s">
        <v>51</v>
      </c>
      <c r="B15" s="73" t="s">
        <v>52</v>
      </c>
      <c r="C15" s="74" t="s">
        <v>48</v>
      </c>
      <c r="D15" s="9" t="s">
        <v>4</v>
      </c>
      <c r="E15" s="10">
        <f>E17+E18+E19+E20</f>
        <v>1193537.9</v>
      </c>
      <c r="F15" s="10">
        <f aca="true" t="shared" si="1" ref="F15:L15">F17+F18+F19+F20</f>
        <v>418460</v>
      </c>
      <c r="G15" s="10">
        <f t="shared" si="1"/>
        <v>397520.7</v>
      </c>
      <c r="H15" s="10">
        <f t="shared" si="1"/>
        <v>377557.2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77" t="s">
        <v>53</v>
      </c>
      <c r="N15" s="80">
        <v>212</v>
      </c>
      <c r="O15" s="80">
        <v>233</v>
      </c>
      <c r="P15" s="80">
        <v>254</v>
      </c>
      <c r="Q15" s="80">
        <v>0</v>
      </c>
      <c r="R15" s="80">
        <v>0</v>
      </c>
      <c r="S15" s="80">
        <v>0</v>
      </c>
      <c r="T15" s="80">
        <v>0</v>
      </c>
      <c r="U15" s="85" t="s">
        <v>50</v>
      </c>
    </row>
    <row r="16" spans="1:21" ht="15" customHeight="1">
      <c r="A16" s="72"/>
      <c r="B16" s="73"/>
      <c r="C16" s="75"/>
      <c r="D16" s="82" t="s">
        <v>21</v>
      </c>
      <c r="E16" s="83"/>
      <c r="F16" s="83"/>
      <c r="G16" s="83"/>
      <c r="H16" s="83"/>
      <c r="I16" s="83"/>
      <c r="J16" s="83"/>
      <c r="K16" s="83"/>
      <c r="L16" s="84"/>
      <c r="M16" s="78"/>
      <c r="N16" s="81"/>
      <c r="O16" s="81"/>
      <c r="P16" s="81"/>
      <c r="Q16" s="81"/>
      <c r="R16" s="81"/>
      <c r="S16" s="81"/>
      <c r="T16" s="81"/>
      <c r="U16" s="86"/>
    </row>
    <row r="17" spans="1:21" ht="15" customHeight="1">
      <c r="A17" s="72"/>
      <c r="B17" s="73"/>
      <c r="C17" s="75"/>
      <c r="D17" s="11" t="s">
        <v>2</v>
      </c>
      <c r="E17" s="12">
        <f>F17+G17+H17+I17+J17+K17+L17</f>
        <v>1193537.9</v>
      </c>
      <c r="F17" s="12">
        <v>418460</v>
      </c>
      <c r="G17" s="12">
        <v>397520.7</v>
      </c>
      <c r="H17" s="12">
        <v>377557.2</v>
      </c>
      <c r="I17" s="12">
        <v>0</v>
      </c>
      <c r="J17" s="12">
        <v>0</v>
      </c>
      <c r="K17" s="12">
        <v>0</v>
      </c>
      <c r="L17" s="12">
        <v>0</v>
      </c>
      <c r="M17" s="78"/>
      <c r="N17" s="81"/>
      <c r="O17" s="81"/>
      <c r="P17" s="81"/>
      <c r="Q17" s="81"/>
      <c r="R17" s="81"/>
      <c r="S17" s="81"/>
      <c r="T17" s="81"/>
      <c r="U17" s="86"/>
    </row>
    <row r="18" spans="1:21" ht="14.25" customHeight="1">
      <c r="A18" s="72"/>
      <c r="B18" s="73"/>
      <c r="C18" s="75"/>
      <c r="D18" s="11" t="s">
        <v>0</v>
      </c>
      <c r="E18" s="12">
        <f>F18+G18+H18+I18+J18+K18+L18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78"/>
      <c r="N18" s="81"/>
      <c r="O18" s="81"/>
      <c r="P18" s="81"/>
      <c r="Q18" s="81"/>
      <c r="R18" s="81"/>
      <c r="S18" s="81"/>
      <c r="T18" s="81"/>
      <c r="U18" s="86"/>
    </row>
    <row r="19" spans="1:21" ht="15" customHeight="1">
      <c r="A19" s="72"/>
      <c r="B19" s="73"/>
      <c r="C19" s="75"/>
      <c r="D19" s="11" t="s">
        <v>1</v>
      </c>
      <c r="E19" s="12">
        <f>F19+G19+H19+I19+J19+K19+L19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78"/>
      <c r="N19" s="81"/>
      <c r="O19" s="81"/>
      <c r="P19" s="81"/>
      <c r="Q19" s="81"/>
      <c r="R19" s="81"/>
      <c r="S19" s="81"/>
      <c r="T19" s="81"/>
      <c r="U19" s="86"/>
    </row>
    <row r="20" spans="1:21" ht="23.25" customHeight="1">
      <c r="A20" s="72"/>
      <c r="B20" s="73"/>
      <c r="C20" s="76"/>
      <c r="D20" s="11" t="s">
        <v>3</v>
      </c>
      <c r="E20" s="12">
        <f>F20+G20+H20+I20+J20+K20+L20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78"/>
      <c r="N20" s="81"/>
      <c r="O20" s="81"/>
      <c r="P20" s="81"/>
      <c r="Q20" s="81"/>
      <c r="R20" s="81"/>
      <c r="S20" s="81"/>
      <c r="T20" s="81"/>
      <c r="U20" s="86"/>
    </row>
    <row r="21" spans="1:21" ht="20.25" customHeight="1">
      <c r="A21" s="72" t="s">
        <v>54</v>
      </c>
      <c r="B21" s="73" t="s">
        <v>55</v>
      </c>
      <c r="C21" s="74" t="s">
        <v>27</v>
      </c>
      <c r="D21" s="9" t="s">
        <v>4</v>
      </c>
      <c r="E21" s="10">
        <f>E23+E24+E25+E26</f>
        <v>1713295.35</v>
      </c>
      <c r="F21" s="10">
        <f aca="true" t="shared" si="2" ref="F21:L21">F23+F24+F25+F26</f>
        <v>0</v>
      </c>
      <c r="G21" s="10">
        <f t="shared" si="2"/>
        <v>0</v>
      </c>
      <c r="H21" s="10">
        <f t="shared" si="2"/>
        <v>0</v>
      </c>
      <c r="I21" s="10">
        <f t="shared" si="2"/>
        <v>403464</v>
      </c>
      <c r="J21" s="10">
        <f t="shared" si="2"/>
        <v>419602.56</v>
      </c>
      <c r="K21" s="10">
        <f t="shared" si="2"/>
        <v>436386.66</v>
      </c>
      <c r="L21" s="10">
        <f t="shared" si="2"/>
        <v>453842.13</v>
      </c>
      <c r="M21" s="77" t="s">
        <v>56</v>
      </c>
      <c r="N21" s="80">
        <v>0</v>
      </c>
      <c r="O21" s="80">
        <v>0</v>
      </c>
      <c r="P21" s="80">
        <v>0</v>
      </c>
      <c r="Q21" s="80">
        <v>30669</v>
      </c>
      <c r="R21" s="80">
        <v>30931</v>
      </c>
      <c r="S21" s="80">
        <v>30931</v>
      </c>
      <c r="T21" s="80">
        <v>30931</v>
      </c>
      <c r="U21" s="85" t="s">
        <v>50</v>
      </c>
    </row>
    <row r="22" spans="1:21" ht="12" customHeight="1">
      <c r="A22" s="72"/>
      <c r="B22" s="73"/>
      <c r="C22" s="75"/>
      <c r="D22" s="82" t="s">
        <v>21</v>
      </c>
      <c r="E22" s="83"/>
      <c r="F22" s="83"/>
      <c r="G22" s="83"/>
      <c r="H22" s="83"/>
      <c r="I22" s="83"/>
      <c r="J22" s="83"/>
      <c r="K22" s="83"/>
      <c r="L22" s="84"/>
      <c r="M22" s="78"/>
      <c r="N22" s="81"/>
      <c r="O22" s="81"/>
      <c r="P22" s="81"/>
      <c r="Q22" s="81"/>
      <c r="R22" s="81"/>
      <c r="S22" s="81"/>
      <c r="T22" s="81"/>
      <c r="U22" s="86"/>
    </row>
    <row r="23" spans="1:21" ht="15" customHeight="1">
      <c r="A23" s="72"/>
      <c r="B23" s="73"/>
      <c r="C23" s="75"/>
      <c r="D23" s="11" t="s">
        <v>2</v>
      </c>
      <c r="E23" s="12">
        <f>F23+G23+H23+I23+J23+K23+L23</f>
        <v>1713295.35</v>
      </c>
      <c r="F23" s="12">
        <v>0</v>
      </c>
      <c r="G23" s="12">
        <v>0</v>
      </c>
      <c r="H23" s="12">
        <v>0</v>
      </c>
      <c r="I23" s="12">
        <v>403464</v>
      </c>
      <c r="J23" s="12">
        <v>419602.56</v>
      </c>
      <c r="K23" s="12">
        <v>436386.66</v>
      </c>
      <c r="L23" s="12">
        <v>453842.13</v>
      </c>
      <c r="M23" s="78"/>
      <c r="N23" s="81"/>
      <c r="O23" s="81"/>
      <c r="P23" s="81"/>
      <c r="Q23" s="81"/>
      <c r="R23" s="81"/>
      <c r="S23" s="81"/>
      <c r="T23" s="81"/>
      <c r="U23" s="86"/>
    </row>
    <row r="24" spans="1:21" ht="12.75">
      <c r="A24" s="72"/>
      <c r="B24" s="73"/>
      <c r="C24" s="75"/>
      <c r="D24" s="11" t="s">
        <v>0</v>
      </c>
      <c r="E24" s="12">
        <f>F24+G24+H24+I24+J24+K24+L24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78"/>
      <c r="N24" s="81"/>
      <c r="O24" s="81"/>
      <c r="P24" s="81"/>
      <c r="Q24" s="81"/>
      <c r="R24" s="81"/>
      <c r="S24" s="81"/>
      <c r="T24" s="81"/>
      <c r="U24" s="86"/>
    </row>
    <row r="25" spans="1:21" ht="15" customHeight="1">
      <c r="A25" s="72"/>
      <c r="B25" s="73"/>
      <c r="C25" s="75"/>
      <c r="D25" s="11" t="s">
        <v>1</v>
      </c>
      <c r="E25" s="12">
        <f>F25+G25+H25+I25+J25+K25+L25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78"/>
      <c r="N25" s="81"/>
      <c r="O25" s="81"/>
      <c r="P25" s="81"/>
      <c r="Q25" s="81"/>
      <c r="R25" s="81"/>
      <c r="S25" s="81"/>
      <c r="T25" s="81"/>
      <c r="U25" s="86"/>
    </row>
    <row r="26" spans="1:21" ht="18.75" customHeight="1">
      <c r="A26" s="72"/>
      <c r="B26" s="73"/>
      <c r="C26" s="76"/>
      <c r="D26" s="11" t="s">
        <v>3</v>
      </c>
      <c r="E26" s="12">
        <f>F26+G26+H26+I26+J26+K26+L26</f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78"/>
      <c r="N26" s="81"/>
      <c r="O26" s="81"/>
      <c r="P26" s="81"/>
      <c r="Q26" s="81"/>
      <c r="R26" s="81"/>
      <c r="S26" s="81"/>
      <c r="T26" s="81"/>
      <c r="U26" s="86"/>
    </row>
    <row r="27" spans="1:21" ht="12.75">
      <c r="A27" s="87"/>
      <c r="B27" s="90" t="s">
        <v>57</v>
      </c>
      <c r="C27" s="74"/>
      <c r="D27" s="9" t="s">
        <v>4</v>
      </c>
      <c r="E27" s="10">
        <f>E29+E30+E31+E32</f>
        <v>3055211.83</v>
      </c>
      <c r="F27" s="10">
        <f aca="true" t="shared" si="3" ref="F27:L27">F29+F30+F31+F32</f>
        <v>470500</v>
      </c>
      <c r="G27" s="10">
        <f t="shared" si="3"/>
        <v>446879.28</v>
      </c>
      <c r="H27" s="10">
        <f t="shared" si="3"/>
        <v>424537.2</v>
      </c>
      <c r="I27" s="10">
        <f t="shared" si="3"/>
        <v>403464</v>
      </c>
      <c r="J27" s="10">
        <f t="shared" si="3"/>
        <v>419602.56</v>
      </c>
      <c r="K27" s="10">
        <f t="shared" si="3"/>
        <v>436386.66</v>
      </c>
      <c r="L27" s="33">
        <f t="shared" si="3"/>
        <v>453842.13</v>
      </c>
      <c r="M27" s="93"/>
      <c r="N27" s="93"/>
      <c r="O27" s="93"/>
      <c r="P27" s="93"/>
      <c r="Q27" s="93"/>
      <c r="R27" s="93"/>
      <c r="S27" s="93"/>
      <c r="T27" s="93"/>
      <c r="U27" s="93"/>
    </row>
    <row r="28" spans="1:21" ht="12.75">
      <c r="A28" s="88"/>
      <c r="B28" s="91"/>
      <c r="C28" s="88"/>
      <c r="D28" s="82" t="s">
        <v>21</v>
      </c>
      <c r="E28" s="83"/>
      <c r="F28" s="83"/>
      <c r="G28" s="83"/>
      <c r="H28" s="83"/>
      <c r="I28" s="83"/>
      <c r="J28" s="83"/>
      <c r="K28" s="83"/>
      <c r="L28" s="83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2.75">
      <c r="A29" s="88"/>
      <c r="B29" s="91"/>
      <c r="C29" s="88"/>
      <c r="D29" s="11" t="s">
        <v>2</v>
      </c>
      <c r="E29" s="12">
        <f>F29+G29+H29+I29+J29+K29+L29</f>
        <v>3055211.83</v>
      </c>
      <c r="F29" s="12">
        <f>F11+F17</f>
        <v>470500</v>
      </c>
      <c r="G29" s="12">
        <f>G11+G17</f>
        <v>446879.28</v>
      </c>
      <c r="H29" s="12">
        <f>H11+H17</f>
        <v>424537.2</v>
      </c>
      <c r="I29" s="12">
        <f>I23</f>
        <v>403464</v>
      </c>
      <c r="J29" s="12">
        <f>J23</f>
        <v>419602.56</v>
      </c>
      <c r="K29" s="12">
        <f>K23</f>
        <v>436386.66</v>
      </c>
      <c r="L29" s="34">
        <f>L23</f>
        <v>453842.13</v>
      </c>
      <c r="M29" s="94"/>
      <c r="N29" s="94"/>
      <c r="O29" s="94"/>
      <c r="P29" s="94"/>
      <c r="Q29" s="94"/>
      <c r="R29" s="94"/>
      <c r="S29" s="94"/>
      <c r="T29" s="94"/>
      <c r="U29" s="94"/>
    </row>
    <row r="30" spans="1:21" ht="12.75">
      <c r="A30" s="88"/>
      <c r="B30" s="91"/>
      <c r="C30" s="88"/>
      <c r="D30" s="11" t="s">
        <v>0</v>
      </c>
      <c r="E30" s="12">
        <f>F30+G30+H30+I30+J30+K30+L30</f>
        <v>0</v>
      </c>
      <c r="F30" s="12">
        <f>F12</f>
        <v>0</v>
      </c>
      <c r="G30" s="12">
        <f aca="true" t="shared" si="4" ref="G30:L32">G12</f>
        <v>0</v>
      </c>
      <c r="H30" s="12">
        <f t="shared" si="4"/>
        <v>0</v>
      </c>
      <c r="I30" s="12">
        <f t="shared" si="4"/>
        <v>0</v>
      </c>
      <c r="J30" s="12">
        <f t="shared" si="4"/>
        <v>0</v>
      </c>
      <c r="K30" s="12">
        <f t="shared" si="4"/>
        <v>0</v>
      </c>
      <c r="L30" s="34">
        <f t="shared" si="4"/>
        <v>0</v>
      </c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2.75">
      <c r="A31" s="88"/>
      <c r="B31" s="91"/>
      <c r="C31" s="88"/>
      <c r="D31" s="11" t="s">
        <v>1</v>
      </c>
      <c r="E31" s="12">
        <f>F31+G31+H31+I31+J31+K31+L31</f>
        <v>0</v>
      </c>
      <c r="F31" s="12">
        <f>F13</f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12">
        <f t="shared" si="4"/>
        <v>0</v>
      </c>
      <c r="K31" s="12">
        <f t="shared" si="4"/>
        <v>0</v>
      </c>
      <c r="L31" s="34">
        <f t="shared" si="4"/>
        <v>0</v>
      </c>
      <c r="M31" s="94"/>
      <c r="N31" s="94"/>
      <c r="O31" s="94"/>
      <c r="P31" s="94"/>
      <c r="Q31" s="94"/>
      <c r="R31" s="94"/>
      <c r="S31" s="94"/>
      <c r="T31" s="94"/>
      <c r="U31" s="94"/>
    </row>
    <row r="32" spans="1:21" ht="12.75">
      <c r="A32" s="89"/>
      <c r="B32" s="92"/>
      <c r="C32" s="89"/>
      <c r="D32" s="11" t="s">
        <v>3</v>
      </c>
      <c r="E32" s="12">
        <f>F32+G32+H32+I32+J32+K32+L32</f>
        <v>0</v>
      </c>
      <c r="F32" s="12">
        <f>F14</f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4"/>
        <v>0</v>
      </c>
      <c r="K32" s="12">
        <f t="shared" si="4"/>
        <v>0</v>
      </c>
      <c r="L32" s="34">
        <f t="shared" si="4"/>
        <v>0</v>
      </c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18.75" customHeight="1">
      <c r="A33" s="16">
        <v>2</v>
      </c>
      <c r="B33" s="69" t="s">
        <v>58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96"/>
      <c r="N33" s="96"/>
      <c r="O33" s="96"/>
      <c r="P33" s="96"/>
      <c r="Q33" s="96"/>
      <c r="R33" s="96"/>
      <c r="S33" s="96"/>
      <c r="T33" s="96"/>
      <c r="U33" s="97"/>
    </row>
    <row r="34" spans="1:21" ht="20.25" customHeight="1">
      <c r="A34" s="87" t="s">
        <v>6</v>
      </c>
      <c r="B34" s="73" t="s">
        <v>59</v>
      </c>
      <c r="C34" s="74" t="s">
        <v>48</v>
      </c>
      <c r="D34" s="9" t="s">
        <v>4</v>
      </c>
      <c r="E34" s="10">
        <f>E36+E37+E38+E39</f>
        <v>38550913.349999994</v>
      </c>
      <c r="F34" s="10">
        <f aca="true" t="shared" si="5" ref="F34:L34">F36+F37+F38+F39</f>
        <v>12029177.440000001</v>
      </c>
      <c r="G34" s="10">
        <f t="shared" si="5"/>
        <v>13115517.17</v>
      </c>
      <c r="H34" s="10">
        <f t="shared" si="5"/>
        <v>13406218.739999998</v>
      </c>
      <c r="I34" s="10">
        <f t="shared" si="5"/>
        <v>0</v>
      </c>
      <c r="J34" s="10">
        <f t="shared" si="5"/>
        <v>0</v>
      </c>
      <c r="K34" s="10">
        <f t="shared" si="5"/>
        <v>0</v>
      </c>
      <c r="L34" s="10">
        <f t="shared" si="5"/>
        <v>0</v>
      </c>
      <c r="M34" s="93" t="s">
        <v>60</v>
      </c>
      <c r="N34" s="85">
        <v>13.65</v>
      </c>
      <c r="O34" s="74">
        <v>14.16</v>
      </c>
      <c r="P34" s="74">
        <v>14.59</v>
      </c>
      <c r="Q34" s="74">
        <v>0</v>
      </c>
      <c r="R34" s="74">
        <v>0</v>
      </c>
      <c r="S34" s="74">
        <v>0</v>
      </c>
      <c r="T34" s="74">
        <v>0</v>
      </c>
      <c r="U34" s="74" t="s">
        <v>50</v>
      </c>
    </row>
    <row r="35" spans="1:21" ht="34.5" customHeight="1">
      <c r="A35" s="88"/>
      <c r="B35" s="73"/>
      <c r="C35" s="75"/>
      <c r="D35" s="82" t="s">
        <v>21</v>
      </c>
      <c r="E35" s="83"/>
      <c r="F35" s="83"/>
      <c r="G35" s="83"/>
      <c r="H35" s="83"/>
      <c r="I35" s="83"/>
      <c r="J35" s="83"/>
      <c r="K35" s="83"/>
      <c r="L35" s="84"/>
      <c r="M35" s="95"/>
      <c r="N35" s="98"/>
      <c r="O35" s="89"/>
      <c r="P35" s="89"/>
      <c r="Q35" s="89"/>
      <c r="R35" s="89"/>
      <c r="S35" s="89"/>
      <c r="T35" s="89"/>
      <c r="U35" s="89"/>
    </row>
    <row r="36" spans="1:21" ht="18.75" customHeight="1">
      <c r="A36" s="88"/>
      <c r="B36" s="73"/>
      <c r="C36" s="75"/>
      <c r="D36" s="11" t="s">
        <v>2</v>
      </c>
      <c r="E36" s="12">
        <f>F36+G36+H36+I36+J36+K36+L36</f>
        <v>37164234.70999999</v>
      </c>
      <c r="F36" s="12">
        <v>11937140.3</v>
      </c>
      <c r="G36" s="12">
        <f>12326155.91+205661.26</f>
        <v>12531817.17</v>
      </c>
      <c r="H36" s="12">
        <f>12687854.62+7422.62</f>
        <v>12695277.239999998</v>
      </c>
      <c r="I36" s="12">
        <v>0</v>
      </c>
      <c r="J36" s="12">
        <v>0</v>
      </c>
      <c r="K36" s="12">
        <v>0</v>
      </c>
      <c r="L36" s="12">
        <v>0</v>
      </c>
      <c r="M36" s="99" t="s">
        <v>61</v>
      </c>
      <c r="N36" s="74">
        <v>37</v>
      </c>
      <c r="O36" s="74">
        <v>43</v>
      </c>
      <c r="P36" s="74">
        <v>50</v>
      </c>
      <c r="Q36" s="74">
        <v>0</v>
      </c>
      <c r="R36" s="74">
        <v>0</v>
      </c>
      <c r="S36" s="74">
        <v>0</v>
      </c>
      <c r="T36" s="74">
        <v>0</v>
      </c>
      <c r="U36" s="74" t="s">
        <v>50</v>
      </c>
    </row>
    <row r="37" spans="1:21" ht="15.75" customHeight="1">
      <c r="A37" s="88"/>
      <c r="B37" s="73"/>
      <c r="C37" s="75"/>
      <c r="D37" s="11" t="s">
        <v>0</v>
      </c>
      <c r="E37" s="12">
        <f>G37+H37</f>
        <v>1060212</v>
      </c>
      <c r="F37" s="12">
        <v>0</v>
      </c>
      <c r="G37" s="12">
        <v>477700</v>
      </c>
      <c r="H37" s="12">
        <v>582512</v>
      </c>
      <c r="I37" s="12">
        <v>0</v>
      </c>
      <c r="J37" s="12">
        <v>0</v>
      </c>
      <c r="K37" s="12">
        <v>0</v>
      </c>
      <c r="L37" s="12">
        <v>0</v>
      </c>
      <c r="M37" s="100"/>
      <c r="N37" s="76"/>
      <c r="O37" s="76"/>
      <c r="P37" s="76"/>
      <c r="Q37" s="76"/>
      <c r="R37" s="76"/>
      <c r="S37" s="76"/>
      <c r="T37" s="76"/>
      <c r="U37" s="76"/>
    </row>
    <row r="38" spans="1:21" ht="19.5" customHeight="1">
      <c r="A38" s="88"/>
      <c r="B38" s="73"/>
      <c r="C38" s="75"/>
      <c r="D38" s="11" t="s">
        <v>1</v>
      </c>
      <c r="E38" s="12">
        <f>F38+G38+H38+I38+J38+K38+L38</f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99" t="s">
        <v>62</v>
      </c>
      <c r="N38" s="74">
        <v>300</v>
      </c>
      <c r="O38" s="74">
        <v>305</v>
      </c>
      <c r="P38" s="74">
        <v>310</v>
      </c>
      <c r="Q38" s="74">
        <v>0</v>
      </c>
      <c r="R38" s="74">
        <v>0</v>
      </c>
      <c r="S38" s="74">
        <v>0</v>
      </c>
      <c r="T38" s="74">
        <v>0</v>
      </c>
      <c r="U38" s="74" t="s">
        <v>50</v>
      </c>
    </row>
    <row r="39" spans="1:21" ht="21.75" customHeight="1">
      <c r="A39" s="89"/>
      <c r="B39" s="73"/>
      <c r="C39" s="76"/>
      <c r="D39" s="11" t="s">
        <v>3</v>
      </c>
      <c r="E39" s="12">
        <f>F39+G39+H39+I39+J39+K39+L39</f>
        <v>326466.64</v>
      </c>
      <c r="F39" s="12">
        <v>92037.14</v>
      </c>
      <c r="G39" s="12">
        <f>92000+14000</f>
        <v>106000</v>
      </c>
      <c r="H39" s="12">
        <f>125000+3429+0.5</f>
        <v>128429.5</v>
      </c>
      <c r="I39" s="12">
        <v>0</v>
      </c>
      <c r="J39" s="12">
        <v>0</v>
      </c>
      <c r="K39" s="12">
        <v>0</v>
      </c>
      <c r="L39" s="12">
        <v>0</v>
      </c>
      <c r="M39" s="101"/>
      <c r="N39" s="75"/>
      <c r="O39" s="75"/>
      <c r="P39" s="75"/>
      <c r="Q39" s="75"/>
      <c r="R39" s="75"/>
      <c r="S39" s="75"/>
      <c r="T39" s="75"/>
      <c r="U39" s="75"/>
    </row>
    <row r="40" spans="1:21" ht="15" customHeight="1">
      <c r="A40" s="87" t="s">
        <v>23</v>
      </c>
      <c r="B40" s="73" t="s">
        <v>63</v>
      </c>
      <c r="C40" s="74" t="s">
        <v>27</v>
      </c>
      <c r="D40" s="9" t="s">
        <v>4</v>
      </c>
      <c r="E40" s="10">
        <f>E42+E43+E44+E45</f>
        <v>40990461.19</v>
      </c>
      <c r="F40" s="10">
        <f aca="true" t="shared" si="6" ref="F40:L40">F42+F43+F44+F45</f>
        <v>0</v>
      </c>
      <c r="G40" s="10">
        <f t="shared" si="6"/>
        <v>0</v>
      </c>
      <c r="H40" s="10">
        <f t="shared" si="6"/>
        <v>0</v>
      </c>
      <c r="I40" s="10">
        <f t="shared" si="6"/>
        <v>10869877.07</v>
      </c>
      <c r="J40" s="10">
        <f t="shared" si="6"/>
        <v>12053758.73</v>
      </c>
      <c r="K40" s="10">
        <f t="shared" si="6"/>
        <v>10036849.309999999</v>
      </c>
      <c r="L40" s="10">
        <f t="shared" si="6"/>
        <v>10168889.36</v>
      </c>
      <c r="M40" s="93" t="s">
        <v>64</v>
      </c>
      <c r="N40" s="85">
        <v>0</v>
      </c>
      <c r="O40" s="74">
        <v>0</v>
      </c>
      <c r="P40" s="74">
        <v>0</v>
      </c>
      <c r="Q40" s="74">
        <v>16455</v>
      </c>
      <c r="R40" s="74">
        <v>17364</v>
      </c>
      <c r="S40" s="74">
        <v>17556</v>
      </c>
      <c r="T40" s="74">
        <v>17556</v>
      </c>
      <c r="U40" s="74" t="s">
        <v>50</v>
      </c>
    </row>
    <row r="41" spans="1:21" ht="13.5" customHeight="1">
      <c r="A41" s="88"/>
      <c r="B41" s="73"/>
      <c r="C41" s="75"/>
      <c r="D41" s="82" t="s">
        <v>21</v>
      </c>
      <c r="E41" s="83"/>
      <c r="F41" s="83"/>
      <c r="G41" s="83"/>
      <c r="H41" s="83"/>
      <c r="I41" s="83"/>
      <c r="J41" s="83"/>
      <c r="K41" s="83"/>
      <c r="L41" s="84"/>
      <c r="M41" s="94"/>
      <c r="N41" s="102"/>
      <c r="O41" s="88"/>
      <c r="P41" s="88"/>
      <c r="Q41" s="88"/>
      <c r="R41" s="88"/>
      <c r="S41" s="88"/>
      <c r="T41" s="88"/>
      <c r="U41" s="88"/>
    </row>
    <row r="42" spans="1:21" ht="13.5" customHeight="1">
      <c r="A42" s="88"/>
      <c r="B42" s="73"/>
      <c r="C42" s="75"/>
      <c r="D42" s="11" t="s">
        <v>2</v>
      </c>
      <c r="E42" s="12">
        <f>F42+G42+H42+I42+J42+K42+L42</f>
        <v>38435557.43</v>
      </c>
      <c r="F42" s="12">
        <v>0</v>
      </c>
      <c r="G42" s="12">
        <v>0</v>
      </c>
      <c r="H42" s="12">
        <v>0</v>
      </c>
      <c r="I42" s="12">
        <f>9623952.76+88843.72</f>
        <v>9712796.48</v>
      </c>
      <c r="J42" s="12">
        <f>10215192.99+660742.57</f>
        <v>10875935.56</v>
      </c>
      <c r="K42" s="12">
        <v>8881181.61</v>
      </c>
      <c r="L42" s="12">
        <v>8965643.78</v>
      </c>
      <c r="M42" s="94"/>
      <c r="N42" s="88"/>
      <c r="O42" s="88"/>
      <c r="P42" s="88"/>
      <c r="Q42" s="88"/>
      <c r="R42" s="88"/>
      <c r="S42" s="88"/>
      <c r="T42" s="88"/>
      <c r="U42" s="88"/>
    </row>
    <row r="43" spans="1:21" ht="12.75" customHeight="1">
      <c r="A43" s="88"/>
      <c r="B43" s="73"/>
      <c r="C43" s="75"/>
      <c r="D43" s="11" t="s">
        <v>0</v>
      </c>
      <c r="E43" s="12">
        <f>I43+J43</f>
        <v>1918037.76</v>
      </c>
      <c r="F43" s="12">
        <v>0</v>
      </c>
      <c r="G43" s="12">
        <v>0</v>
      </c>
      <c r="H43" s="12">
        <v>0</v>
      </c>
      <c r="I43" s="12">
        <f>757305.37+182909.22</f>
        <v>940214.59</v>
      </c>
      <c r="J43" s="12">
        <v>977823.17</v>
      </c>
      <c r="K43" s="12">
        <v>1045667.7</v>
      </c>
      <c r="L43" s="12">
        <v>1093245.58</v>
      </c>
      <c r="M43" s="94"/>
      <c r="N43" s="88"/>
      <c r="O43" s="88"/>
      <c r="P43" s="88"/>
      <c r="Q43" s="88"/>
      <c r="R43" s="88"/>
      <c r="S43" s="88"/>
      <c r="T43" s="88"/>
      <c r="U43" s="88"/>
    </row>
    <row r="44" spans="1:21" ht="13.5" customHeight="1">
      <c r="A44" s="88"/>
      <c r="B44" s="73"/>
      <c r="C44" s="75"/>
      <c r="D44" s="11" t="s">
        <v>1</v>
      </c>
      <c r="E44" s="12">
        <f>F44+G44+H44+I44+J44+K44+L44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94"/>
      <c r="N44" s="88"/>
      <c r="O44" s="88"/>
      <c r="P44" s="88"/>
      <c r="Q44" s="88"/>
      <c r="R44" s="88"/>
      <c r="S44" s="88"/>
      <c r="T44" s="88"/>
      <c r="U44" s="88"/>
    </row>
    <row r="45" spans="1:21" ht="12" customHeight="1">
      <c r="A45" s="89"/>
      <c r="B45" s="73"/>
      <c r="C45" s="76"/>
      <c r="D45" s="11" t="s">
        <v>3</v>
      </c>
      <c r="E45" s="12">
        <f>F45+G45+H45+I45+J45+K45+L45</f>
        <v>636866</v>
      </c>
      <c r="F45" s="12">
        <v>0</v>
      </c>
      <c r="G45" s="12">
        <v>0</v>
      </c>
      <c r="H45" s="12">
        <v>0</v>
      </c>
      <c r="I45" s="12">
        <f>106000+94000+15000+1866</f>
        <v>216866</v>
      </c>
      <c r="J45" s="12">
        <v>200000</v>
      </c>
      <c r="K45" s="12">
        <v>110000</v>
      </c>
      <c r="L45" s="12">
        <v>110000</v>
      </c>
      <c r="M45" s="95"/>
      <c r="N45" s="89"/>
      <c r="O45" s="89"/>
      <c r="P45" s="89"/>
      <c r="Q45" s="89"/>
      <c r="R45" s="89"/>
      <c r="S45" s="89"/>
      <c r="T45" s="89"/>
      <c r="U45" s="89"/>
    </row>
    <row r="46" spans="1:21" ht="15" customHeight="1">
      <c r="A46" s="87" t="s">
        <v>25</v>
      </c>
      <c r="B46" s="73" t="s">
        <v>65</v>
      </c>
      <c r="C46" s="74" t="s">
        <v>27</v>
      </c>
      <c r="D46" s="9" t="s">
        <v>4</v>
      </c>
      <c r="E46" s="10">
        <f>E48+E49+E50+E51</f>
        <v>16680878.409999998</v>
      </c>
      <c r="F46" s="10">
        <f aca="true" t="shared" si="7" ref="F46:L46">F48+F49+F50+F51</f>
        <v>0</v>
      </c>
      <c r="G46" s="10">
        <f t="shared" si="7"/>
        <v>0</v>
      </c>
      <c r="H46" s="10">
        <f t="shared" si="7"/>
        <v>0</v>
      </c>
      <c r="I46" s="10">
        <f t="shared" si="7"/>
        <v>4226312.74</v>
      </c>
      <c r="J46" s="10">
        <f t="shared" si="7"/>
        <v>4367094.23</v>
      </c>
      <c r="K46" s="10">
        <f t="shared" si="7"/>
        <v>4438574.21</v>
      </c>
      <c r="L46" s="10">
        <f t="shared" si="7"/>
        <v>4494555.49</v>
      </c>
      <c r="M46" s="93" t="s">
        <v>66</v>
      </c>
      <c r="N46" s="85">
        <v>0</v>
      </c>
      <c r="O46" s="74">
        <v>0</v>
      </c>
      <c r="P46" s="74">
        <v>0</v>
      </c>
      <c r="Q46" s="74">
        <v>56</v>
      </c>
      <c r="R46" s="74">
        <v>64</v>
      </c>
      <c r="S46" s="74">
        <v>64</v>
      </c>
      <c r="T46" s="74">
        <v>64</v>
      </c>
      <c r="U46" s="74" t="s">
        <v>50</v>
      </c>
    </row>
    <row r="47" spans="1:21" ht="12" customHeight="1">
      <c r="A47" s="88"/>
      <c r="B47" s="73"/>
      <c r="C47" s="75"/>
      <c r="D47" s="82" t="s">
        <v>21</v>
      </c>
      <c r="E47" s="83"/>
      <c r="F47" s="83"/>
      <c r="G47" s="83"/>
      <c r="H47" s="83"/>
      <c r="I47" s="83"/>
      <c r="J47" s="83"/>
      <c r="K47" s="83"/>
      <c r="L47" s="84"/>
      <c r="M47" s="94"/>
      <c r="N47" s="102"/>
      <c r="O47" s="88"/>
      <c r="P47" s="88"/>
      <c r="Q47" s="88"/>
      <c r="R47" s="88"/>
      <c r="S47" s="88"/>
      <c r="T47" s="88"/>
      <c r="U47" s="88"/>
    </row>
    <row r="48" spans="1:21" ht="12.75" customHeight="1">
      <c r="A48" s="88"/>
      <c r="B48" s="73"/>
      <c r="C48" s="75"/>
      <c r="D48" s="11" t="s">
        <v>2</v>
      </c>
      <c r="E48" s="12">
        <f>F48+G48+H48+I48+J48+K48+L48</f>
        <v>15912345.879999999</v>
      </c>
      <c r="F48" s="12">
        <v>0</v>
      </c>
      <c r="G48" s="12">
        <v>0</v>
      </c>
      <c r="H48" s="12">
        <v>0</v>
      </c>
      <c r="I48" s="12">
        <v>3849581.11</v>
      </c>
      <c r="J48" s="12">
        <v>3975293.33</v>
      </c>
      <c r="K48" s="12">
        <v>4025224.26</v>
      </c>
      <c r="L48" s="12">
        <v>4062247.18</v>
      </c>
      <c r="M48" s="94"/>
      <c r="N48" s="88"/>
      <c r="O48" s="88"/>
      <c r="P48" s="88"/>
      <c r="Q48" s="88"/>
      <c r="R48" s="88"/>
      <c r="S48" s="88"/>
      <c r="T48" s="88"/>
      <c r="U48" s="88"/>
    </row>
    <row r="49" spans="1:21" ht="12.75" customHeight="1">
      <c r="A49" s="88"/>
      <c r="B49" s="73"/>
      <c r="C49" s="75"/>
      <c r="D49" s="11" t="s">
        <v>0</v>
      </c>
      <c r="E49" s="12">
        <f>I49+J49</f>
        <v>768532.53</v>
      </c>
      <c r="F49" s="12">
        <v>0</v>
      </c>
      <c r="G49" s="12">
        <v>0</v>
      </c>
      <c r="H49" s="12">
        <v>0</v>
      </c>
      <c r="I49" s="12">
        <v>376731.63</v>
      </c>
      <c r="J49" s="12">
        <v>391800.9</v>
      </c>
      <c r="K49" s="12">
        <v>413349.95</v>
      </c>
      <c r="L49" s="12">
        <v>432308.31</v>
      </c>
      <c r="M49" s="94"/>
      <c r="N49" s="88"/>
      <c r="O49" s="88"/>
      <c r="P49" s="88"/>
      <c r="Q49" s="88"/>
      <c r="R49" s="88"/>
      <c r="S49" s="88"/>
      <c r="T49" s="88"/>
      <c r="U49" s="88"/>
    </row>
    <row r="50" spans="1:21" ht="12" customHeight="1">
      <c r="A50" s="88"/>
      <c r="B50" s="73"/>
      <c r="C50" s="75"/>
      <c r="D50" s="11" t="s">
        <v>1</v>
      </c>
      <c r="E50" s="12">
        <f>F50+G50+H50+I50+J50+K50+L50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94"/>
      <c r="N50" s="88"/>
      <c r="O50" s="88"/>
      <c r="P50" s="88"/>
      <c r="Q50" s="88"/>
      <c r="R50" s="88"/>
      <c r="S50" s="88"/>
      <c r="T50" s="88"/>
      <c r="U50" s="88"/>
    </row>
    <row r="51" spans="1:21" ht="15" customHeight="1">
      <c r="A51" s="89"/>
      <c r="B51" s="73"/>
      <c r="C51" s="76"/>
      <c r="D51" s="11" t="s">
        <v>3</v>
      </c>
      <c r="E51" s="12">
        <f>F51+G51+H51+I51+J51+K51+L51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95"/>
      <c r="N51" s="89"/>
      <c r="O51" s="89"/>
      <c r="P51" s="89"/>
      <c r="Q51" s="89"/>
      <c r="R51" s="89"/>
      <c r="S51" s="89"/>
      <c r="T51" s="89"/>
      <c r="U51" s="89"/>
    </row>
    <row r="52" spans="1:21" ht="12.75" customHeight="1">
      <c r="A52" s="87" t="s">
        <v>26</v>
      </c>
      <c r="B52" s="73" t="s">
        <v>28</v>
      </c>
      <c r="C52" s="74" t="s">
        <v>27</v>
      </c>
      <c r="D52" s="9" t="s">
        <v>4</v>
      </c>
      <c r="E52" s="10">
        <f>E54+E55+E56+E57</f>
        <v>1327468.7</v>
      </c>
      <c r="F52" s="10">
        <f aca="true" t="shared" si="8" ref="F52:L52">F54+F55+F56+F57</f>
        <v>0</v>
      </c>
      <c r="G52" s="10">
        <f t="shared" si="8"/>
        <v>0</v>
      </c>
      <c r="H52" s="10">
        <f t="shared" si="8"/>
        <v>0</v>
      </c>
      <c r="I52" s="10">
        <f t="shared" si="8"/>
        <v>350722.7</v>
      </c>
      <c r="J52" s="10">
        <f t="shared" si="8"/>
        <v>288974</v>
      </c>
      <c r="K52" s="10">
        <f t="shared" si="8"/>
        <v>343886</v>
      </c>
      <c r="L52" s="10">
        <f t="shared" si="8"/>
        <v>343886</v>
      </c>
      <c r="M52" s="93" t="s">
        <v>29</v>
      </c>
      <c r="N52" s="85">
        <v>0</v>
      </c>
      <c r="O52" s="74">
        <v>0</v>
      </c>
      <c r="P52" s="74">
        <v>0</v>
      </c>
      <c r="Q52" s="74">
        <v>20</v>
      </c>
      <c r="R52" s="74">
        <v>10</v>
      </c>
      <c r="S52" s="74">
        <v>26</v>
      </c>
      <c r="T52" s="74">
        <v>26</v>
      </c>
      <c r="U52" s="74" t="s">
        <v>50</v>
      </c>
    </row>
    <row r="53" spans="1:21" ht="12.75" customHeight="1">
      <c r="A53" s="88"/>
      <c r="B53" s="73"/>
      <c r="C53" s="75"/>
      <c r="D53" s="82" t="s">
        <v>21</v>
      </c>
      <c r="E53" s="83"/>
      <c r="F53" s="83"/>
      <c r="G53" s="83"/>
      <c r="H53" s="83"/>
      <c r="I53" s="83"/>
      <c r="J53" s="83"/>
      <c r="K53" s="83"/>
      <c r="L53" s="84"/>
      <c r="M53" s="94"/>
      <c r="N53" s="102"/>
      <c r="O53" s="88"/>
      <c r="P53" s="88"/>
      <c r="Q53" s="88"/>
      <c r="R53" s="88"/>
      <c r="S53" s="88"/>
      <c r="T53" s="88"/>
      <c r="U53" s="88"/>
    </row>
    <row r="54" spans="1:21" ht="12.75" customHeight="1">
      <c r="A54" s="88"/>
      <c r="B54" s="73"/>
      <c r="C54" s="75"/>
      <c r="D54" s="11" t="s">
        <v>2</v>
      </c>
      <c r="E54" s="12">
        <f>F54+G54+H54+I54+J54+K54+L54</f>
        <v>1327468.7</v>
      </c>
      <c r="F54" s="12">
        <v>0</v>
      </c>
      <c r="G54" s="12">
        <v>0</v>
      </c>
      <c r="H54" s="12">
        <v>0</v>
      </c>
      <c r="I54" s="12">
        <f>343886+6836.7</f>
        <v>350722.7</v>
      </c>
      <c r="J54" s="12">
        <f>343886-54912</f>
        <v>288974</v>
      </c>
      <c r="K54" s="12">
        <v>343886</v>
      </c>
      <c r="L54" s="12">
        <v>343886</v>
      </c>
      <c r="M54" s="94"/>
      <c r="N54" s="88"/>
      <c r="O54" s="88"/>
      <c r="P54" s="88"/>
      <c r="Q54" s="88"/>
      <c r="R54" s="88"/>
      <c r="S54" s="88"/>
      <c r="T54" s="88"/>
      <c r="U54" s="88"/>
    </row>
    <row r="55" spans="1:21" ht="13.5" customHeight="1">
      <c r="A55" s="88"/>
      <c r="B55" s="73"/>
      <c r="C55" s="75"/>
      <c r="D55" s="11" t="s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94"/>
      <c r="N55" s="88"/>
      <c r="O55" s="88"/>
      <c r="P55" s="88"/>
      <c r="Q55" s="88"/>
      <c r="R55" s="88"/>
      <c r="S55" s="88"/>
      <c r="T55" s="88"/>
      <c r="U55" s="88"/>
    </row>
    <row r="56" spans="1:21" ht="15" customHeight="1">
      <c r="A56" s="88"/>
      <c r="B56" s="73"/>
      <c r="C56" s="75"/>
      <c r="D56" s="11" t="s">
        <v>1</v>
      </c>
      <c r="E56" s="12">
        <f>F56+G56+H56+I56+J56+K56+L56</f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94"/>
      <c r="N56" s="88"/>
      <c r="O56" s="88"/>
      <c r="P56" s="88"/>
      <c r="Q56" s="88"/>
      <c r="R56" s="88"/>
      <c r="S56" s="88"/>
      <c r="T56" s="88"/>
      <c r="U56" s="88"/>
    </row>
    <row r="57" spans="1:21" ht="12.75">
      <c r="A57" s="89"/>
      <c r="B57" s="73"/>
      <c r="C57" s="76"/>
      <c r="D57" s="11" t="s">
        <v>3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95"/>
      <c r="N57" s="89"/>
      <c r="O57" s="89"/>
      <c r="P57" s="89"/>
      <c r="Q57" s="89"/>
      <c r="R57" s="89"/>
      <c r="S57" s="89"/>
      <c r="T57" s="89"/>
      <c r="U57" s="89"/>
    </row>
    <row r="58" spans="1:21" ht="12.75">
      <c r="A58" s="87"/>
      <c r="B58" s="90" t="s">
        <v>67</v>
      </c>
      <c r="C58" s="74"/>
      <c r="D58" s="9" t="s">
        <v>4</v>
      </c>
      <c r="E58" s="10">
        <f>E60+E61+E62+E63</f>
        <v>100534293.18999998</v>
      </c>
      <c r="F58" s="10">
        <f aca="true" t="shared" si="9" ref="F58:L58">F60+F61+F62+F63</f>
        <v>12029177.440000001</v>
      </c>
      <c r="G58" s="10">
        <f t="shared" si="9"/>
        <v>13115517.17</v>
      </c>
      <c r="H58" s="10">
        <f t="shared" si="9"/>
        <v>13406218.739999998</v>
      </c>
      <c r="I58" s="10">
        <f t="shared" si="9"/>
        <v>15446912.51</v>
      </c>
      <c r="J58" s="10">
        <f t="shared" si="9"/>
        <v>16709826.96</v>
      </c>
      <c r="K58" s="10">
        <f t="shared" si="9"/>
        <v>14819309.52</v>
      </c>
      <c r="L58" s="33">
        <f t="shared" si="9"/>
        <v>15007330.85</v>
      </c>
      <c r="M58" s="103"/>
      <c r="N58" s="106"/>
      <c r="O58" s="106"/>
      <c r="P58" s="106"/>
      <c r="Q58" s="106"/>
      <c r="R58" s="106"/>
      <c r="S58" s="106"/>
      <c r="T58" s="106"/>
      <c r="U58" s="109"/>
    </row>
    <row r="59" spans="1:21" ht="12.75">
      <c r="A59" s="88"/>
      <c r="B59" s="91"/>
      <c r="C59" s="88"/>
      <c r="D59" s="82" t="s">
        <v>21</v>
      </c>
      <c r="E59" s="83"/>
      <c r="F59" s="83"/>
      <c r="G59" s="83"/>
      <c r="H59" s="83"/>
      <c r="I59" s="83"/>
      <c r="J59" s="83"/>
      <c r="K59" s="83"/>
      <c r="L59" s="83"/>
      <c r="M59" s="104"/>
      <c r="N59" s="107"/>
      <c r="O59" s="107"/>
      <c r="P59" s="107"/>
      <c r="Q59" s="107"/>
      <c r="R59" s="107"/>
      <c r="S59" s="107"/>
      <c r="T59" s="107"/>
      <c r="U59" s="110"/>
    </row>
    <row r="60" spans="1:21" ht="12.75">
      <c r="A60" s="88"/>
      <c r="B60" s="91"/>
      <c r="C60" s="88"/>
      <c r="D60" s="11" t="s">
        <v>2</v>
      </c>
      <c r="E60" s="12">
        <f>F60+G60+H60+I60+J60+K60+L60</f>
        <v>92839606.71999998</v>
      </c>
      <c r="F60" s="12">
        <f>F36</f>
        <v>11937140.3</v>
      </c>
      <c r="G60" s="12">
        <f>G36</f>
        <v>12531817.17</v>
      </c>
      <c r="H60" s="12">
        <f>H36</f>
        <v>12695277.239999998</v>
      </c>
      <c r="I60" s="12">
        <f>I42+I48+I54</f>
        <v>13913100.29</v>
      </c>
      <c r="J60" s="12">
        <f>J42+J48+J54</f>
        <v>15140202.89</v>
      </c>
      <c r="K60" s="12">
        <f>K42+K48+K54</f>
        <v>13250291.87</v>
      </c>
      <c r="L60" s="12">
        <f>L42+L48+L54</f>
        <v>13371776.959999999</v>
      </c>
      <c r="M60" s="104"/>
      <c r="N60" s="107"/>
      <c r="O60" s="107"/>
      <c r="P60" s="107"/>
      <c r="Q60" s="107"/>
      <c r="R60" s="107"/>
      <c r="S60" s="107"/>
      <c r="T60" s="107"/>
      <c r="U60" s="110"/>
    </row>
    <row r="61" spans="1:21" ht="12.75">
      <c r="A61" s="88"/>
      <c r="B61" s="91"/>
      <c r="C61" s="88"/>
      <c r="D61" s="11" t="s">
        <v>0</v>
      </c>
      <c r="E61" s="12">
        <f>F61+G61+H61+I61+J61+K61+L61</f>
        <v>6731353.83</v>
      </c>
      <c r="F61" s="12">
        <v>0</v>
      </c>
      <c r="G61" s="12">
        <f>G37</f>
        <v>477700</v>
      </c>
      <c r="H61" s="12">
        <f>H37</f>
        <v>582512</v>
      </c>
      <c r="I61" s="12">
        <f>I43+I49</f>
        <v>1316946.22</v>
      </c>
      <c r="J61" s="12">
        <f>J43+J49</f>
        <v>1369624.07</v>
      </c>
      <c r="K61" s="12">
        <f>K43+K49</f>
        <v>1459017.65</v>
      </c>
      <c r="L61" s="12">
        <f>L43+L49</f>
        <v>1525553.8900000001</v>
      </c>
      <c r="M61" s="104"/>
      <c r="N61" s="107"/>
      <c r="O61" s="107"/>
      <c r="P61" s="107"/>
      <c r="Q61" s="107"/>
      <c r="R61" s="107"/>
      <c r="S61" s="107"/>
      <c r="T61" s="107"/>
      <c r="U61" s="110"/>
    </row>
    <row r="62" spans="1:21" ht="12.75">
      <c r="A62" s="88"/>
      <c r="B62" s="91"/>
      <c r="C62" s="88"/>
      <c r="D62" s="11" t="s">
        <v>1</v>
      </c>
      <c r="E62" s="12">
        <f>F62+G62+H62+I62+J62+K62+L62</f>
        <v>0</v>
      </c>
      <c r="F62" s="12">
        <v>0</v>
      </c>
      <c r="G62" s="12">
        <v>0</v>
      </c>
      <c r="H62" s="12"/>
      <c r="I62" s="12">
        <v>0</v>
      </c>
      <c r="J62" s="12">
        <v>0</v>
      </c>
      <c r="K62" s="12">
        <v>0</v>
      </c>
      <c r="L62" s="12">
        <v>0</v>
      </c>
      <c r="M62" s="104"/>
      <c r="N62" s="107"/>
      <c r="O62" s="107"/>
      <c r="P62" s="107"/>
      <c r="Q62" s="107"/>
      <c r="R62" s="107"/>
      <c r="S62" s="107"/>
      <c r="T62" s="107"/>
      <c r="U62" s="110"/>
    </row>
    <row r="63" spans="1:21" ht="12.75">
      <c r="A63" s="89"/>
      <c r="B63" s="92"/>
      <c r="C63" s="89"/>
      <c r="D63" s="11" t="s">
        <v>3</v>
      </c>
      <c r="E63" s="12">
        <f>F63+G63+H63+I63+J63+K63+L63</f>
        <v>963332.64</v>
      </c>
      <c r="F63" s="12">
        <f>F39</f>
        <v>92037.14</v>
      </c>
      <c r="G63" s="12">
        <f>G39</f>
        <v>106000</v>
      </c>
      <c r="H63" s="12">
        <f>H39</f>
        <v>128429.5</v>
      </c>
      <c r="I63" s="12">
        <f>I45</f>
        <v>216866</v>
      </c>
      <c r="J63" s="12">
        <f>J45</f>
        <v>200000</v>
      </c>
      <c r="K63" s="12">
        <f>K45</f>
        <v>110000</v>
      </c>
      <c r="L63" s="12">
        <f>L45</f>
        <v>110000</v>
      </c>
      <c r="M63" s="105"/>
      <c r="N63" s="108"/>
      <c r="O63" s="108"/>
      <c r="P63" s="108"/>
      <c r="Q63" s="108"/>
      <c r="R63" s="108"/>
      <c r="S63" s="108"/>
      <c r="T63" s="108"/>
      <c r="U63" s="111"/>
    </row>
    <row r="64" spans="1:21" ht="12.75">
      <c r="A64" s="16">
        <v>3</v>
      </c>
      <c r="B64" s="69" t="s">
        <v>68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96"/>
      <c r="N64" s="96"/>
      <c r="O64" s="96"/>
      <c r="P64" s="96"/>
      <c r="Q64" s="96"/>
      <c r="R64" s="96"/>
      <c r="S64" s="96"/>
      <c r="T64" s="96"/>
      <c r="U64" s="97"/>
    </row>
    <row r="65" spans="1:21" ht="12.75">
      <c r="A65" s="87" t="s">
        <v>22</v>
      </c>
      <c r="B65" s="73" t="s">
        <v>69</v>
      </c>
      <c r="C65" s="74">
        <v>2014</v>
      </c>
      <c r="D65" s="9" t="s">
        <v>4</v>
      </c>
      <c r="E65" s="10">
        <f>E67+E68+E69+E70</f>
        <v>34020</v>
      </c>
      <c r="F65" s="10">
        <f aca="true" t="shared" si="10" ref="F65:L65">F67+F68+F69+F70</f>
        <v>34020</v>
      </c>
      <c r="G65" s="10">
        <f t="shared" si="10"/>
        <v>0</v>
      </c>
      <c r="H65" s="10">
        <f t="shared" si="10"/>
        <v>0</v>
      </c>
      <c r="I65" s="10">
        <f t="shared" si="10"/>
        <v>0</v>
      </c>
      <c r="J65" s="10">
        <f t="shared" si="10"/>
        <v>0</v>
      </c>
      <c r="K65" s="10">
        <f t="shared" si="10"/>
        <v>0</v>
      </c>
      <c r="L65" s="10">
        <f t="shared" si="10"/>
        <v>0</v>
      </c>
      <c r="M65" s="77" t="s">
        <v>70</v>
      </c>
      <c r="N65" s="112">
        <v>81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85" t="s">
        <v>50</v>
      </c>
    </row>
    <row r="66" spans="1:21" ht="12.75" customHeight="1">
      <c r="A66" s="88"/>
      <c r="B66" s="73"/>
      <c r="C66" s="75"/>
      <c r="D66" s="82" t="s">
        <v>21</v>
      </c>
      <c r="E66" s="83"/>
      <c r="F66" s="83"/>
      <c r="G66" s="83"/>
      <c r="H66" s="83"/>
      <c r="I66" s="83"/>
      <c r="J66" s="83"/>
      <c r="K66" s="83"/>
      <c r="L66" s="84"/>
      <c r="M66" s="78"/>
      <c r="N66" s="113"/>
      <c r="O66" s="113"/>
      <c r="P66" s="113"/>
      <c r="Q66" s="113"/>
      <c r="R66" s="113"/>
      <c r="S66" s="113"/>
      <c r="T66" s="113"/>
      <c r="U66" s="86"/>
    </row>
    <row r="67" spans="1:21" ht="12.75" customHeight="1">
      <c r="A67" s="88"/>
      <c r="B67" s="73"/>
      <c r="C67" s="75"/>
      <c r="D67" s="11" t="s">
        <v>2</v>
      </c>
      <c r="E67" s="12">
        <f>F67+G67+H67+I67+J67+K67+L67</f>
        <v>34020</v>
      </c>
      <c r="F67" s="12">
        <v>34020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78"/>
      <c r="N67" s="113"/>
      <c r="O67" s="113"/>
      <c r="P67" s="113"/>
      <c r="Q67" s="113"/>
      <c r="R67" s="113"/>
      <c r="S67" s="113"/>
      <c r="T67" s="113"/>
      <c r="U67" s="86"/>
    </row>
    <row r="68" spans="1:21" ht="12.75" customHeight="1">
      <c r="A68" s="88"/>
      <c r="B68" s="73"/>
      <c r="C68" s="75"/>
      <c r="D68" s="11" t="s">
        <v>0</v>
      </c>
      <c r="E68" s="12">
        <f>F68+G68+H68+I68+J68+K68+L68</f>
        <v>0</v>
      </c>
      <c r="F68" s="12"/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78"/>
      <c r="N68" s="113"/>
      <c r="O68" s="113"/>
      <c r="P68" s="113"/>
      <c r="Q68" s="113"/>
      <c r="R68" s="113"/>
      <c r="S68" s="113"/>
      <c r="T68" s="113"/>
      <c r="U68" s="86"/>
    </row>
    <row r="69" spans="1:21" ht="12.75" customHeight="1">
      <c r="A69" s="88"/>
      <c r="B69" s="73"/>
      <c r="C69" s="75"/>
      <c r="D69" s="11" t="s">
        <v>1</v>
      </c>
      <c r="E69" s="12">
        <f>F69+G69+H69+I69+J69+K69+L69</f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78"/>
      <c r="N69" s="113"/>
      <c r="O69" s="113"/>
      <c r="P69" s="113"/>
      <c r="Q69" s="113"/>
      <c r="R69" s="113"/>
      <c r="S69" s="113"/>
      <c r="T69" s="113"/>
      <c r="U69" s="86"/>
    </row>
    <row r="70" spans="1:21" ht="12.75" customHeight="1">
      <c r="A70" s="89"/>
      <c r="B70" s="73"/>
      <c r="C70" s="76"/>
      <c r="D70" s="11" t="s">
        <v>3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78"/>
      <c r="N70" s="113"/>
      <c r="O70" s="113"/>
      <c r="P70" s="113"/>
      <c r="Q70" s="113"/>
      <c r="R70" s="113"/>
      <c r="S70" s="113"/>
      <c r="T70" s="113"/>
      <c r="U70" s="86"/>
    </row>
    <row r="71" spans="1:21" ht="12.75">
      <c r="A71" s="72"/>
      <c r="B71" s="90" t="s">
        <v>71</v>
      </c>
      <c r="C71" s="74"/>
      <c r="D71" s="9" t="s">
        <v>4</v>
      </c>
      <c r="E71" s="10">
        <f>E73+E74+E75+E76</f>
        <v>34020</v>
      </c>
      <c r="F71" s="10">
        <f aca="true" t="shared" si="11" ref="F71:L71">F73+F74+F75+F76</f>
        <v>34020</v>
      </c>
      <c r="G71" s="10">
        <f t="shared" si="11"/>
        <v>0</v>
      </c>
      <c r="H71" s="10">
        <f t="shared" si="11"/>
        <v>0</v>
      </c>
      <c r="I71" s="10">
        <f t="shared" si="11"/>
        <v>0</v>
      </c>
      <c r="J71" s="10">
        <f t="shared" si="11"/>
        <v>0</v>
      </c>
      <c r="K71" s="10">
        <f t="shared" si="11"/>
        <v>0</v>
      </c>
      <c r="L71" s="33">
        <f t="shared" si="11"/>
        <v>0</v>
      </c>
      <c r="M71" s="103"/>
      <c r="N71" s="106"/>
      <c r="O71" s="106"/>
      <c r="P71" s="106"/>
      <c r="Q71" s="106"/>
      <c r="R71" s="106"/>
      <c r="S71" s="106"/>
      <c r="T71" s="106"/>
      <c r="U71" s="114"/>
    </row>
    <row r="72" spans="1:21" ht="12.75">
      <c r="A72" s="72"/>
      <c r="B72" s="91"/>
      <c r="C72" s="75"/>
      <c r="D72" s="82" t="s">
        <v>21</v>
      </c>
      <c r="E72" s="83"/>
      <c r="F72" s="83"/>
      <c r="G72" s="83"/>
      <c r="H72" s="83"/>
      <c r="I72" s="83"/>
      <c r="J72" s="83"/>
      <c r="K72" s="83"/>
      <c r="L72" s="83"/>
      <c r="M72" s="104"/>
      <c r="N72" s="107"/>
      <c r="O72" s="107"/>
      <c r="P72" s="107"/>
      <c r="Q72" s="107"/>
      <c r="R72" s="107"/>
      <c r="S72" s="107"/>
      <c r="T72" s="107"/>
      <c r="U72" s="115"/>
    </row>
    <row r="73" spans="1:21" ht="12.75">
      <c r="A73" s="72"/>
      <c r="B73" s="91"/>
      <c r="C73" s="75"/>
      <c r="D73" s="11" t="s">
        <v>2</v>
      </c>
      <c r="E73" s="12">
        <f>F73+G73+H73+I73+J73+K73+L73</f>
        <v>34020</v>
      </c>
      <c r="F73" s="12">
        <f>F67</f>
        <v>34020</v>
      </c>
      <c r="G73" s="12">
        <f aca="true" t="shared" si="12" ref="G73:L74">G67</f>
        <v>0</v>
      </c>
      <c r="H73" s="12">
        <f t="shared" si="12"/>
        <v>0</v>
      </c>
      <c r="I73" s="12">
        <f t="shared" si="12"/>
        <v>0</v>
      </c>
      <c r="J73" s="12">
        <f t="shared" si="12"/>
        <v>0</v>
      </c>
      <c r="K73" s="12">
        <f t="shared" si="12"/>
        <v>0</v>
      </c>
      <c r="L73" s="34">
        <f t="shared" si="12"/>
        <v>0</v>
      </c>
      <c r="M73" s="104"/>
      <c r="N73" s="107"/>
      <c r="O73" s="107"/>
      <c r="P73" s="107"/>
      <c r="Q73" s="107"/>
      <c r="R73" s="107"/>
      <c r="S73" s="107"/>
      <c r="T73" s="107"/>
      <c r="U73" s="115"/>
    </row>
    <row r="74" spans="1:21" ht="12.75">
      <c r="A74" s="72"/>
      <c r="B74" s="91"/>
      <c r="C74" s="75"/>
      <c r="D74" s="11" t="s">
        <v>0</v>
      </c>
      <c r="E74" s="12">
        <f>F74+G74+H74+I74+J74+K74+L74</f>
        <v>0</v>
      </c>
      <c r="F74" s="12">
        <f>F68</f>
        <v>0</v>
      </c>
      <c r="G74" s="12">
        <f t="shared" si="12"/>
        <v>0</v>
      </c>
      <c r="H74" s="12">
        <f t="shared" si="12"/>
        <v>0</v>
      </c>
      <c r="I74" s="12">
        <f t="shared" si="12"/>
        <v>0</v>
      </c>
      <c r="J74" s="12">
        <f t="shared" si="12"/>
        <v>0</v>
      </c>
      <c r="K74" s="12">
        <f t="shared" si="12"/>
        <v>0</v>
      </c>
      <c r="L74" s="34">
        <f t="shared" si="12"/>
        <v>0</v>
      </c>
      <c r="M74" s="104"/>
      <c r="N74" s="107"/>
      <c r="O74" s="107"/>
      <c r="P74" s="107"/>
      <c r="Q74" s="107"/>
      <c r="R74" s="107"/>
      <c r="S74" s="107"/>
      <c r="T74" s="107"/>
      <c r="U74" s="115"/>
    </row>
    <row r="75" spans="1:21" ht="12.75">
      <c r="A75" s="72"/>
      <c r="B75" s="91"/>
      <c r="C75" s="75"/>
      <c r="D75" s="11" t="s">
        <v>1</v>
      </c>
      <c r="E75" s="12">
        <f>F75+G75+H75+I75+J75+K75+L75</f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34">
        <v>0</v>
      </c>
      <c r="M75" s="104"/>
      <c r="N75" s="107"/>
      <c r="O75" s="107"/>
      <c r="P75" s="107"/>
      <c r="Q75" s="107"/>
      <c r="R75" s="107"/>
      <c r="S75" s="107"/>
      <c r="T75" s="107"/>
      <c r="U75" s="115"/>
    </row>
    <row r="76" spans="1:21" ht="12.75">
      <c r="A76" s="72"/>
      <c r="B76" s="92"/>
      <c r="C76" s="76"/>
      <c r="D76" s="11" t="s">
        <v>3</v>
      </c>
      <c r="E76" s="12">
        <f>F76+G76+H76+I76+J76+K76+L76</f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34">
        <v>0</v>
      </c>
      <c r="M76" s="104"/>
      <c r="N76" s="107"/>
      <c r="O76" s="107"/>
      <c r="P76" s="107"/>
      <c r="Q76" s="107"/>
      <c r="R76" s="107"/>
      <c r="S76" s="107"/>
      <c r="T76" s="107"/>
      <c r="U76" s="115"/>
    </row>
    <row r="77" spans="1:21" s="13" customFormat="1" ht="15.75">
      <c r="A77" s="128"/>
      <c r="B77" s="131" t="s">
        <v>72</v>
      </c>
      <c r="C77" s="134"/>
      <c r="D77" s="35" t="s">
        <v>4</v>
      </c>
      <c r="E77" s="36">
        <f aca="true" t="shared" si="13" ref="E77:L77">E79+E80+E81+E82</f>
        <v>103623525.02</v>
      </c>
      <c r="F77" s="36">
        <f t="shared" si="13"/>
        <v>12533697.440000001</v>
      </c>
      <c r="G77" s="36">
        <f t="shared" si="13"/>
        <v>13562396.45</v>
      </c>
      <c r="H77" s="36">
        <f t="shared" si="13"/>
        <v>13830755.939999998</v>
      </c>
      <c r="I77" s="36">
        <f t="shared" si="13"/>
        <v>15850376.51</v>
      </c>
      <c r="J77" s="36">
        <f t="shared" si="13"/>
        <v>17129429.52</v>
      </c>
      <c r="K77" s="36">
        <f t="shared" si="13"/>
        <v>15255696.18</v>
      </c>
      <c r="L77" s="36">
        <f t="shared" si="13"/>
        <v>15461172.98</v>
      </c>
      <c r="M77" s="116"/>
      <c r="N77" s="119"/>
      <c r="O77" s="119"/>
      <c r="P77" s="119"/>
      <c r="Q77" s="119"/>
      <c r="R77" s="119"/>
      <c r="S77" s="119"/>
      <c r="T77" s="119"/>
      <c r="U77" s="125"/>
    </row>
    <row r="78" spans="1:21" s="13" customFormat="1" ht="15.75">
      <c r="A78" s="129"/>
      <c r="B78" s="132"/>
      <c r="C78" s="134"/>
      <c r="D78" s="122" t="s">
        <v>21</v>
      </c>
      <c r="E78" s="123"/>
      <c r="F78" s="123"/>
      <c r="G78" s="123"/>
      <c r="H78" s="123"/>
      <c r="I78" s="123"/>
      <c r="J78" s="123"/>
      <c r="K78" s="123"/>
      <c r="L78" s="124"/>
      <c r="M78" s="117"/>
      <c r="N78" s="120"/>
      <c r="O78" s="120"/>
      <c r="P78" s="120"/>
      <c r="Q78" s="120"/>
      <c r="R78" s="120"/>
      <c r="S78" s="120"/>
      <c r="T78" s="120"/>
      <c r="U78" s="126"/>
    </row>
    <row r="79" spans="1:21" s="13" customFormat="1" ht="15.75">
      <c r="A79" s="129"/>
      <c r="B79" s="132"/>
      <c r="C79" s="134"/>
      <c r="D79" s="37" t="s">
        <v>2</v>
      </c>
      <c r="E79" s="36">
        <f>F79+G79+H79+I79+J79+K79+L79</f>
        <v>95928838.55</v>
      </c>
      <c r="F79" s="38">
        <f>F73+F60+F29</f>
        <v>12441660.3</v>
      </c>
      <c r="G79" s="38">
        <f>G73+G60+G29</f>
        <v>12978696.45</v>
      </c>
      <c r="H79" s="38">
        <f>H73+H60+H29</f>
        <v>13119814.439999998</v>
      </c>
      <c r="I79" s="38">
        <f>I60+I29</f>
        <v>14316564.29</v>
      </c>
      <c r="J79" s="38">
        <f>J60+J29</f>
        <v>15559805.450000001</v>
      </c>
      <c r="K79" s="38">
        <f>K60+K29</f>
        <v>13686678.53</v>
      </c>
      <c r="L79" s="38">
        <f>L60+L29</f>
        <v>13825619.09</v>
      </c>
      <c r="M79" s="117"/>
      <c r="N79" s="120"/>
      <c r="O79" s="120"/>
      <c r="P79" s="120"/>
      <c r="Q79" s="120"/>
      <c r="R79" s="120"/>
      <c r="S79" s="120"/>
      <c r="T79" s="120"/>
      <c r="U79" s="126"/>
    </row>
    <row r="80" spans="1:21" s="13" customFormat="1" ht="15.75">
      <c r="A80" s="129"/>
      <c r="B80" s="132"/>
      <c r="C80" s="134"/>
      <c r="D80" s="37" t="s">
        <v>0</v>
      </c>
      <c r="E80" s="36">
        <f>F80+G80+H80+I80+J80+K80+L80</f>
        <v>6731353.83</v>
      </c>
      <c r="F80" s="38">
        <f>F30</f>
        <v>0</v>
      </c>
      <c r="G80" s="38">
        <f aca="true" t="shared" si="14" ref="G80:L80">G61</f>
        <v>477700</v>
      </c>
      <c r="H80" s="38">
        <f t="shared" si="14"/>
        <v>582512</v>
      </c>
      <c r="I80" s="38">
        <f t="shared" si="14"/>
        <v>1316946.22</v>
      </c>
      <c r="J80" s="38">
        <f t="shared" si="14"/>
        <v>1369624.07</v>
      </c>
      <c r="K80" s="38">
        <f t="shared" si="14"/>
        <v>1459017.65</v>
      </c>
      <c r="L80" s="38">
        <f t="shared" si="14"/>
        <v>1525553.8900000001</v>
      </c>
      <c r="M80" s="117"/>
      <c r="N80" s="120"/>
      <c r="O80" s="120"/>
      <c r="P80" s="120"/>
      <c r="Q80" s="120"/>
      <c r="R80" s="120"/>
      <c r="S80" s="120"/>
      <c r="T80" s="120"/>
      <c r="U80" s="126"/>
    </row>
    <row r="81" spans="1:21" s="13" customFormat="1" ht="15.75">
      <c r="A81" s="129"/>
      <c r="B81" s="132"/>
      <c r="C81" s="134"/>
      <c r="D81" s="37" t="s">
        <v>1</v>
      </c>
      <c r="E81" s="36">
        <f>F81+G81+H81+I81+J81+K81+L81</f>
        <v>0</v>
      </c>
      <c r="F81" s="38">
        <f>F31</f>
        <v>0</v>
      </c>
      <c r="G81" s="38">
        <f aca="true" t="shared" si="15" ref="G81:L81">G38</f>
        <v>0</v>
      </c>
      <c r="H81" s="38">
        <f t="shared" si="15"/>
        <v>0</v>
      </c>
      <c r="I81" s="38">
        <f t="shared" si="15"/>
        <v>0</v>
      </c>
      <c r="J81" s="38">
        <f t="shared" si="15"/>
        <v>0</v>
      </c>
      <c r="K81" s="38">
        <f t="shared" si="15"/>
        <v>0</v>
      </c>
      <c r="L81" s="38">
        <f t="shared" si="15"/>
        <v>0</v>
      </c>
      <c r="M81" s="117"/>
      <c r="N81" s="120"/>
      <c r="O81" s="120"/>
      <c r="P81" s="120"/>
      <c r="Q81" s="120"/>
      <c r="R81" s="120"/>
      <c r="S81" s="120"/>
      <c r="T81" s="120"/>
      <c r="U81" s="126"/>
    </row>
    <row r="82" spans="1:21" s="13" customFormat="1" ht="15.75">
      <c r="A82" s="130"/>
      <c r="B82" s="133"/>
      <c r="C82" s="134"/>
      <c r="D82" s="37" t="s">
        <v>3</v>
      </c>
      <c r="E82" s="36">
        <f>F82+G82+H82+I82+J82+K82+L82</f>
        <v>963332.64</v>
      </c>
      <c r="F82" s="38">
        <f aca="true" t="shared" si="16" ref="F82:L82">F63</f>
        <v>92037.14</v>
      </c>
      <c r="G82" s="38">
        <f t="shared" si="16"/>
        <v>106000</v>
      </c>
      <c r="H82" s="38">
        <f t="shared" si="16"/>
        <v>128429.5</v>
      </c>
      <c r="I82" s="38">
        <f t="shared" si="16"/>
        <v>216866</v>
      </c>
      <c r="J82" s="38">
        <f t="shared" si="16"/>
        <v>200000</v>
      </c>
      <c r="K82" s="38">
        <f t="shared" si="16"/>
        <v>110000</v>
      </c>
      <c r="L82" s="38">
        <f t="shared" si="16"/>
        <v>110000</v>
      </c>
      <c r="M82" s="118"/>
      <c r="N82" s="121"/>
      <c r="O82" s="121"/>
      <c r="P82" s="121"/>
      <c r="Q82" s="121"/>
      <c r="R82" s="121"/>
      <c r="S82" s="121"/>
      <c r="T82" s="121"/>
      <c r="U82" s="127"/>
    </row>
    <row r="84" ht="12.75">
      <c r="B84" s="3"/>
    </row>
    <row r="85" ht="12.75">
      <c r="B85" s="3"/>
    </row>
    <row r="93" ht="12.75">
      <c r="H93" s="14"/>
    </row>
    <row r="94" ht="12.75">
      <c r="H94" s="14"/>
    </row>
  </sheetData>
  <sheetProtection/>
  <mergeCells count="195">
    <mergeCell ref="A1:U1"/>
    <mergeCell ref="P77:P82"/>
    <mergeCell ref="Q77:Q82"/>
    <mergeCell ref="R77:R82"/>
    <mergeCell ref="S77:S82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P71:P76"/>
    <mergeCell ref="Q71:Q76"/>
    <mergeCell ref="D72:L72"/>
    <mergeCell ref="R71:R76"/>
    <mergeCell ref="S71:S76"/>
    <mergeCell ref="T71:T76"/>
    <mergeCell ref="U71:U76"/>
    <mergeCell ref="A71:A76"/>
    <mergeCell ref="B71:B76"/>
    <mergeCell ref="C71:C76"/>
    <mergeCell ref="M71:M76"/>
    <mergeCell ref="N71:N76"/>
    <mergeCell ref="O71:O76"/>
    <mergeCell ref="Q65:Q70"/>
    <mergeCell ref="R65:R70"/>
    <mergeCell ref="S65:S70"/>
    <mergeCell ref="T65:T70"/>
    <mergeCell ref="U65:U70"/>
    <mergeCell ref="D66:L66"/>
    <mergeCell ref="U58:U63"/>
    <mergeCell ref="D59:L59"/>
    <mergeCell ref="B64:U64"/>
    <mergeCell ref="A65:A70"/>
    <mergeCell ref="B65:B70"/>
    <mergeCell ref="C65:C70"/>
    <mergeCell ref="M65:M70"/>
    <mergeCell ref="N65:N70"/>
    <mergeCell ref="O65:O70"/>
    <mergeCell ref="P65:P70"/>
    <mergeCell ref="O58:O63"/>
    <mergeCell ref="P58:P63"/>
    <mergeCell ref="Q58:Q63"/>
    <mergeCell ref="R58:R63"/>
    <mergeCell ref="S58:S63"/>
    <mergeCell ref="T58:T63"/>
    <mergeCell ref="R52:R57"/>
    <mergeCell ref="S52:S57"/>
    <mergeCell ref="T52:T57"/>
    <mergeCell ref="U52:U57"/>
    <mergeCell ref="D53:L53"/>
    <mergeCell ref="A58:A63"/>
    <mergeCell ref="B58:B63"/>
    <mergeCell ref="C58:C63"/>
    <mergeCell ref="M58:M63"/>
    <mergeCell ref="N58:N63"/>
    <mergeCell ref="U46:U51"/>
    <mergeCell ref="D47:L47"/>
    <mergeCell ref="A52:A57"/>
    <mergeCell ref="B52:B57"/>
    <mergeCell ref="C52:C57"/>
    <mergeCell ref="M52:M57"/>
    <mergeCell ref="N52:N57"/>
    <mergeCell ref="O52:O57"/>
    <mergeCell ref="P52:P57"/>
    <mergeCell ref="Q52:Q57"/>
    <mergeCell ref="O46:O51"/>
    <mergeCell ref="P46:P51"/>
    <mergeCell ref="Q46:Q51"/>
    <mergeCell ref="R46:R51"/>
    <mergeCell ref="S46:S51"/>
    <mergeCell ref="T46:T51"/>
    <mergeCell ref="R40:R45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T38:T39"/>
    <mergeCell ref="U38:U39"/>
    <mergeCell ref="A40:A45"/>
    <mergeCell ref="B40:B45"/>
    <mergeCell ref="C40:C45"/>
    <mergeCell ref="M40:M45"/>
    <mergeCell ref="N40:N45"/>
    <mergeCell ref="O40:O45"/>
    <mergeCell ref="P40:P45"/>
    <mergeCell ref="Q40:Q45"/>
    <mergeCell ref="S36:S37"/>
    <mergeCell ref="T36:T37"/>
    <mergeCell ref="U36:U37"/>
    <mergeCell ref="M38:M39"/>
    <mergeCell ref="N38:N39"/>
    <mergeCell ref="O38:O39"/>
    <mergeCell ref="P38:P39"/>
    <mergeCell ref="Q38:Q39"/>
    <mergeCell ref="R38:R39"/>
    <mergeCell ref="S38:S39"/>
    <mergeCell ref="S34:S35"/>
    <mergeCell ref="T34:T35"/>
    <mergeCell ref="U34:U35"/>
    <mergeCell ref="D35:L35"/>
    <mergeCell ref="M36:M37"/>
    <mergeCell ref="N36:N37"/>
    <mergeCell ref="O36:O37"/>
    <mergeCell ref="P36:P37"/>
    <mergeCell ref="Q36:Q37"/>
    <mergeCell ref="R36:R37"/>
    <mergeCell ref="B33:U33"/>
    <mergeCell ref="A34:A39"/>
    <mergeCell ref="B34:B39"/>
    <mergeCell ref="C34:C39"/>
    <mergeCell ref="M34:M35"/>
    <mergeCell ref="N34:N35"/>
    <mergeCell ref="O34:O35"/>
    <mergeCell ref="P34:P35"/>
    <mergeCell ref="Q34:Q35"/>
    <mergeCell ref="R34:R35"/>
    <mergeCell ref="P27:P32"/>
    <mergeCell ref="Q27:Q32"/>
    <mergeCell ref="R27:R32"/>
    <mergeCell ref="S27:S32"/>
    <mergeCell ref="T27:T32"/>
    <mergeCell ref="U27:U32"/>
    <mergeCell ref="A27:A32"/>
    <mergeCell ref="B27:B32"/>
    <mergeCell ref="C27:C32"/>
    <mergeCell ref="M27:M32"/>
    <mergeCell ref="N27:N32"/>
    <mergeCell ref="O27:O32"/>
    <mergeCell ref="D28:L28"/>
    <mergeCell ref="P21:P26"/>
    <mergeCell ref="Q21:Q26"/>
    <mergeCell ref="R21:R26"/>
    <mergeCell ref="S21:S26"/>
    <mergeCell ref="T21:T26"/>
    <mergeCell ref="U21:U26"/>
    <mergeCell ref="A21:A26"/>
    <mergeCell ref="B21:B26"/>
    <mergeCell ref="C21:C26"/>
    <mergeCell ref="M21:M26"/>
    <mergeCell ref="N21:N26"/>
    <mergeCell ref="O21:O26"/>
    <mergeCell ref="D22:L22"/>
    <mergeCell ref="Q15:Q20"/>
    <mergeCell ref="R15:R20"/>
    <mergeCell ref="S15:S20"/>
    <mergeCell ref="T15:T20"/>
    <mergeCell ref="U15:U20"/>
    <mergeCell ref="D16:L16"/>
    <mergeCell ref="S11:S13"/>
    <mergeCell ref="T11:T13"/>
    <mergeCell ref="U11:U13"/>
    <mergeCell ref="A15:A20"/>
    <mergeCell ref="B15:B20"/>
    <mergeCell ref="C15:C20"/>
    <mergeCell ref="M15:M20"/>
    <mergeCell ref="N15:N20"/>
    <mergeCell ref="O15:O20"/>
    <mergeCell ref="P15:P20"/>
    <mergeCell ref="R9:R10"/>
    <mergeCell ref="S9:S10"/>
    <mergeCell ref="T9:T10"/>
    <mergeCell ref="U9:U10"/>
    <mergeCell ref="D10:L10"/>
    <mergeCell ref="N11:N13"/>
    <mergeCell ref="O11:O13"/>
    <mergeCell ref="P11:P13"/>
    <mergeCell ref="Q11:Q13"/>
    <mergeCell ref="R11:R13"/>
    <mergeCell ref="B7:U7"/>
    <mergeCell ref="B8:U8"/>
    <mergeCell ref="A9:A14"/>
    <mergeCell ref="B9:B14"/>
    <mergeCell ref="C9:C14"/>
    <mergeCell ref="M9:M14"/>
    <mergeCell ref="N9:N10"/>
    <mergeCell ref="O9:O10"/>
    <mergeCell ref="P9:P10"/>
    <mergeCell ref="Q9:Q10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22.28125" style="15" customWidth="1"/>
    <col min="2" max="2" width="16.28125" style="15" customWidth="1"/>
    <col min="3" max="3" width="13.8515625" style="15" customWidth="1"/>
    <col min="4" max="4" width="13.8515625" style="15" bestFit="1" customWidth="1"/>
    <col min="5" max="5" width="12.7109375" style="15" customWidth="1"/>
    <col min="6" max="6" width="14.57421875" style="15" customWidth="1"/>
    <col min="7" max="7" width="14.421875" style="15" customWidth="1"/>
    <col min="8" max="8" width="13.00390625" style="15" customWidth="1"/>
    <col min="9" max="9" width="14.7109375" style="15" customWidth="1"/>
    <col min="10" max="16384" width="9.140625" style="15" customWidth="1"/>
  </cols>
  <sheetData>
    <row r="1" spans="1:9" ht="15.75">
      <c r="A1" s="141" t="s">
        <v>93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39"/>
      <c r="B2" s="39"/>
      <c r="C2" s="39"/>
      <c r="D2" s="39"/>
      <c r="E2" s="18"/>
      <c r="F2" s="39"/>
      <c r="G2" s="142" t="s">
        <v>89</v>
      </c>
      <c r="H2" s="142"/>
      <c r="I2" s="142"/>
    </row>
    <row r="3" spans="1:9" ht="31.5" customHeight="1">
      <c r="A3" s="143" t="s">
        <v>73</v>
      </c>
      <c r="B3" s="143"/>
      <c r="C3" s="143"/>
      <c r="D3" s="143"/>
      <c r="E3" s="143"/>
      <c r="F3" s="143"/>
      <c r="G3" s="143"/>
      <c r="H3" s="143"/>
      <c r="I3" s="143"/>
    </row>
    <row r="4" spans="1:9" ht="15.75">
      <c r="A4" s="144" t="s">
        <v>10</v>
      </c>
      <c r="B4" s="146" t="s">
        <v>32</v>
      </c>
      <c r="C4" s="148" t="s">
        <v>33</v>
      </c>
      <c r="D4" s="148"/>
      <c r="E4" s="148"/>
      <c r="F4" s="148"/>
      <c r="G4" s="148"/>
      <c r="H4" s="148"/>
      <c r="I4" s="148"/>
    </row>
    <row r="5" spans="1:9" ht="15.75">
      <c r="A5" s="145"/>
      <c r="B5" s="147"/>
      <c r="C5" s="42">
        <v>2014</v>
      </c>
      <c r="D5" s="42">
        <v>2015</v>
      </c>
      <c r="E5" s="42">
        <v>2016</v>
      </c>
      <c r="F5" s="42">
        <v>2017</v>
      </c>
      <c r="G5" s="42">
        <v>2018</v>
      </c>
      <c r="H5" s="42">
        <v>2019</v>
      </c>
      <c r="I5" s="43">
        <v>2020</v>
      </c>
    </row>
    <row r="6" spans="1:9" ht="15.75">
      <c r="A6" s="40">
        <v>1</v>
      </c>
      <c r="B6" s="41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3">
        <v>9</v>
      </c>
    </row>
    <row r="7" spans="1:9" ht="15.75">
      <c r="A7" s="44" t="s">
        <v>74</v>
      </c>
      <c r="B7" s="45">
        <f>B9+B10+B11+B12</f>
        <v>52164804.56</v>
      </c>
      <c r="C7" s="45">
        <f aca="true" t="shared" si="0" ref="C7:I7">C9+C10+C11+C12</f>
        <v>6425947.24</v>
      </c>
      <c r="D7" s="45">
        <f t="shared" si="0"/>
        <v>8655664.55</v>
      </c>
      <c r="E7" s="45">
        <f t="shared" si="0"/>
        <v>938357</v>
      </c>
      <c r="F7" s="45">
        <f t="shared" si="0"/>
        <v>20900918.44</v>
      </c>
      <c r="G7" s="45">
        <f t="shared" si="0"/>
        <v>15243917.33</v>
      </c>
      <c r="H7" s="45">
        <f t="shared" si="0"/>
        <v>0</v>
      </c>
      <c r="I7" s="45">
        <f t="shared" si="0"/>
        <v>0</v>
      </c>
    </row>
    <row r="8" spans="1:9" ht="15.75">
      <c r="A8" s="138" t="s">
        <v>35</v>
      </c>
      <c r="B8" s="139"/>
      <c r="C8" s="139"/>
      <c r="D8" s="139"/>
      <c r="E8" s="139"/>
      <c r="F8" s="139"/>
      <c r="G8" s="139"/>
      <c r="H8" s="139"/>
      <c r="I8" s="140"/>
    </row>
    <row r="9" spans="1:9" ht="17.25" customHeight="1">
      <c r="A9" s="46" t="s">
        <v>36</v>
      </c>
      <c r="B9" s="47">
        <f>C9+D9+E9+F9+G9+H9+I9</f>
        <v>40535120.56</v>
      </c>
      <c r="C9" s="48">
        <f>C16</f>
        <v>6425947.24</v>
      </c>
      <c r="D9" s="48">
        <f>D16</f>
        <v>7543264.55</v>
      </c>
      <c r="E9" s="48">
        <f>E16</f>
        <v>938357</v>
      </c>
      <c r="F9" s="48">
        <f>F16</f>
        <v>20900918.44</v>
      </c>
      <c r="G9" s="48">
        <f>G16</f>
        <v>4726633.33</v>
      </c>
      <c r="H9" s="48">
        <v>0</v>
      </c>
      <c r="I9" s="48">
        <v>0</v>
      </c>
    </row>
    <row r="10" spans="1:9" ht="30" customHeight="1">
      <c r="A10" s="46" t="s">
        <v>37</v>
      </c>
      <c r="B10" s="47">
        <f>C10+D10+E10+F10+G10+H10+I10</f>
        <v>9721200</v>
      </c>
      <c r="C10" s="48">
        <f>C17</f>
        <v>0</v>
      </c>
      <c r="D10" s="48">
        <f aca="true" t="shared" si="1" ref="D10:I11">D17</f>
        <v>0</v>
      </c>
      <c r="E10" s="48">
        <f t="shared" si="1"/>
        <v>0</v>
      </c>
      <c r="F10" s="48">
        <f t="shared" si="1"/>
        <v>0</v>
      </c>
      <c r="G10" s="48">
        <f t="shared" si="1"/>
        <v>9721200</v>
      </c>
      <c r="H10" s="48">
        <f t="shared" si="1"/>
        <v>0</v>
      </c>
      <c r="I10" s="48">
        <f t="shared" si="1"/>
        <v>0</v>
      </c>
    </row>
    <row r="11" spans="1:9" ht="30" customHeight="1">
      <c r="A11" s="46" t="s">
        <v>38</v>
      </c>
      <c r="B11" s="47">
        <f>C11+D11+E11+F11+G11+H11+I11</f>
        <v>1908484</v>
      </c>
      <c r="C11" s="48">
        <f>C18</f>
        <v>0</v>
      </c>
      <c r="D11" s="48">
        <f t="shared" si="1"/>
        <v>1112400</v>
      </c>
      <c r="E11" s="48">
        <f t="shared" si="1"/>
        <v>0</v>
      </c>
      <c r="F11" s="48">
        <f t="shared" si="1"/>
        <v>0</v>
      </c>
      <c r="G11" s="48">
        <f t="shared" si="1"/>
        <v>796084</v>
      </c>
      <c r="H11" s="48">
        <f t="shared" si="1"/>
        <v>0</v>
      </c>
      <c r="I11" s="48">
        <f t="shared" si="1"/>
        <v>0</v>
      </c>
    </row>
    <row r="12" spans="1:9" ht="30" customHeight="1">
      <c r="A12" s="46" t="s">
        <v>39</v>
      </c>
      <c r="B12" s="47">
        <f>C12+D12+E12+F12+G12+H12+I12</f>
        <v>0</v>
      </c>
      <c r="C12" s="48">
        <f>+C19</f>
        <v>0</v>
      </c>
      <c r="D12" s="48">
        <f aca="true" t="shared" si="2" ref="D12:I12">+D19</f>
        <v>0</v>
      </c>
      <c r="E12" s="48">
        <f t="shared" si="2"/>
        <v>0</v>
      </c>
      <c r="F12" s="48">
        <f t="shared" si="2"/>
        <v>0</v>
      </c>
      <c r="G12" s="48">
        <f t="shared" si="2"/>
        <v>0</v>
      </c>
      <c r="H12" s="48">
        <f t="shared" si="2"/>
        <v>0</v>
      </c>
      <c r="I12" s="48">
        <f t="shared" si="2"/>
        <v>0</v>
      </c>
    </row>
    <row r="13" spans="1:9" ht="15.75">
      <c r="A13" s="135" t="s">
        <v>40</v>
      </c>
      <c r="B13" s="136"/>
      <c r="C13" s="136"/>
      <c r="D13" s="136"/>
      <c r="E13" s="136"/>
      <c r="F13" s="136"/>
      <c r="G13" s="136"/>
      <c r="H13" s="136"/>
      <c r="I13" s="137"/>
    </row>
    <row r="14" spans="1:9" ht="90" customHeight="1">
      <c r="A14" s="49" t="s">
        <v>41</v>
      </c>
      <c r="B14" s="45">
        <f>B16+B17+B18+B19</f>
        <v>52164804.56</v>
      </c>
      <c r="C14" s="45">
        <f aca="true" t="shared" si="3" ref="C14:I14">C16+C17+C18+C19</f>
        <v>6425947.24</v>
      </c>
      <c r="D14" s="45">
        <f t="shared" si="3"/>
        <v>8655664.55</v>
      </c>
      <c r="E14" s="45">
        <f t="shared" si="3"/>
        <v>938357</v>
      </c>
      <c r="F14" s="45">
        <f t="shared" si="3"/>
        <v>20900918.44</v>
      </c>
      <c r="G14" s="45">
        <f t="shared" si="3"/>
        <v>15243917.33</v>
      </c>
      <c r="H14" s="45">
        <f t="shared" si="3"/>
        <v>0</v>
      </c>
      <c r="I14" s="45">
        <f t="shared" si="3"/>
        <v>0</v>
      </c>
    </row>
    <row r="15" spans="1:9" ht="15.75">
      <c r="A15" s="138" t="s">
        <v>35</v>
      </c>
      <c r="B15" s="139"/>
      <c r="C15" s="139"/>
      <c r="D15" s="139"/>
      <c r="E15" s="139"/>
      <c r="F15" s="139"/>
      <c r="G15" s="139"/>
      <c r="H15" s="139"/>
      <c r="I15" s="140"/>
    </row>
    <row r="16" spans="1:9" ht="21.75" customHeight="1">
      <c r="A16" s="46" t="s">
        <v>36</v>
      </c>
      <c r="B16" s="47">
        <f>C16+D16+E16+F16+G16+H16+I16</f>
        <v>40535120.56</v>
      </c>
      <c r="C16" s="48">
        <f>'[3]табл.3'!F53</f>
        <v>6425947.24</v>
      </c>
      <c r="D16" s="48">
        <f>'[3]табл.3'!G53</f>
        <v>7543264.55</v>
      </c>
      <c r="E16" s="48">
        <f>'[3]табл.3'!H53</f>
        <v>938357</v>
      </c>
      <c r="F16" s="48">
        <f>'[3]табл.3'!I53</f>
        <v>20900918.44</v>
      </c>
      <c r="G16" s="48">
        <f>'[2]табл.3 (5)'!J53</f>
        <v>4726633.33</v>
      </c>
      <c r="H16" s="48">
        <f>'[3]табл.3'!K53</f>
        <v>0</v>
      </c>
      <c r="I16" s="48">
        <f>'[3]табл.3'!L53</f>
        <v>0</v>
      </c>
    </row>
    <row r="17" spans="1:9" ht="26.25" customHeight="1">
      <c r="A17" s="46" t="s">
        <v>37</v>
      </c>
      <c r="B17" s="47">
        <f>C17+D17+E17+F17+G17+H17+I17</f>
        <v>9721200</v>
      </c>
      <c r="C17" s="48">
        <f>'[3]табл.3'!F54</f>
        <v>0</v>
      </c>
      <c r="D17" s="48">
        <f>'[3]табл.3'!G54</f>
        <v>0</v>
      </c>
      <c r="E17" s="48">
        <f>'[3]табл.3'!H54</f>
        <v>0</v>
      </c>
      <c r="F17" s="48">
        <f>'[3]табл.3'!I54</f>
        <v>0</v>
      </c>
      <c r="G17" s="48">
        <f>'[2]табл.3 (5)'!J54</f>
        <v>9721200</v>
      </c>
      <c r="H17" s="48">
        <f>'[3]табл.3'!K54</f>
        <v>0</v>
      </c>
      <c r="I17" s="48">
        <f>'[3]табл.3'!L54</f>
        <v>0</v>
      </c>
    </row>
    <row r="18" spans="1:9" ht="42.75" customHeight="1">
      <c r="A18" s="46" t="s">
        <v>38</v>
      </c>
      <c r="B18" s="47">
        <f>C18+D18+E18+F18+G18+H18+I18</f>
        <v>1908484</v>
      </c>
      <c r="C18" s="48">
        <f>'[3]табл.3'!F55</f>
        <v>0</v>
      </c>
      <c r="D18" s="48">
        <f>'[3]табл.3'!G55</f>
        <v>1112400</v>
      </c>
      <c r="E18" s="48">
        <f>'[3]табл.3'!H55</f>
        <v>0</v>
      </c>
      <c r="F18" s="48">
        <f>'[3]табл.3'!I55</f>
        <v>0</v>
      </c>
      <c r="G18" s="48">
        <f>'[2]табл.3 (5)'!J55</f>
        <v>796084</v>
      </c>
      <c r="H18" s="48">
        <f>'[3]табл.3'!K55</f>
        <v>0</v>
      </c>
      <c r="I18" s="48">
        <f>'[3]табл.3'!L55</f>
        <v>0</v>
      </c>
    </row>
    <row r="19" spans="1:9" ht="30" customHeight="1">
      <c r="A19" s="46" t="s">
        <v>39</v>
      </c>
      <c r="B19" s="47">
        <f>C19+D19+E19+F19+G19+H19+I19</f>
        <v>0</v>
      </c>
      <c r="C19" s="48">
        <f>'[3]табл.3'!F56</f>
        <v>0</v>
      </c>
      <c r="D19" s="48">
        <f>'[3]табл.3'!G56</f>
        <v>0</v>
      </c>
      <c r="E19" s="48">
        <f>'[3]табл.3'!H56</f>
        <v>0</v>
      </c>
      <c r="F19" s="48">
        <f>'[3]табл.3'!I56</f>
        <v>0</v>
      </c>
      <c r="G19" s="48">
        <f>'[2]табл.3 (5)'!J56</f>
        <v>0</v>
      </c>
      <c r="H19" s="48">
        <f>'[3]табл.3'!K56</f>
        <v>0</v>
      </c>
      <c r="I19" s="48">
        <f>'[3]табл.3'!L56</f>
        <v>0</v>
      </c>
    </row>
  </sheetData>
  <sheetProtection/>
  <mergeCells count="9">
    <mergeCell ref="A13:I13"/>
    <mergeCell ref="A15:I15"/>
    <mergeCell ref="A1:I1"/>
    <mergeCell ref="G2:I2"/>
    <mergeCell ref="A3:I3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view="pageBreakPreview" zoomScale="115" zoomScaleNormal="84" zoomScaleSheetLayoutView="115" zoomScalePageLayoutView="0" workbookViewId="0" topLeftCell="A1">
      <pane xSplit="2" ySplit="5" topLeftCell="G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U1"/>
    </sheetView>
  </sheetViews>
  <sheetFormatPr defaultColWidth="9.140625" defaultRowHeight="15"/>
  <cols>
    <col min="1" max="1" width="5.00390625" style="6" customWidth="1"/>
    <col min="2" max="2" width="48.421875" style="6" customWidth="1"/>
    <col min="3" max="3" width="10.8515625" style="6" customWidth="1"/>
    <col min="4" max="4" width="10.00390625" style="6" customWidth="1"/>
    <col min="5" max="5" width="13.7109375" style="6" customWidth="1"/>
    <col min="6" max="6" width="11.8515625" style="6" bestFit="1" customWidth="1"/>
    <col min="7" max="7" width="13.140625" style="6" customWidth="1"/>
    <col min="8" max="8" width="12.57421875" style="6" customWidth="1"/>
    <col min="9" max="9" width="14.7109375" style="6" customWidth="1"/>
    <col min="10" max="10" width="12.57421875" style="6" customWidth="1"/>
    <col min="11" max="12" width="7.421875" style="6" bestFit="1" customWidth="1"/>
    <col min="13" max="13" width="16.140625" style="6" customWidth="1"/>
    <col min="14" max="14" width="6.7109375" style="6" customWidth="1"/>
    <col min="15" max="15" width="7.421875" style="6" bestFit="1" customWidth="1"/>
    <col min="16" max="16" width="8.28125" style="6" customWidth="1"/>
    <col min="17" max="17" width="8.8515625" style="6" customWidth="1"/>
    <col min="18" max="18" width="8.57421875" style="6" customWidth="1"/>
    <col min="19" max="19" width="8.7109375" style="6" customWidth="1"/>
    <col min="20" max="20" width="7.421875" style="6" bestFit="1" customWidth="1"/>
    <col min="21" max="21" width="20.140625" style="6" customWidth="1"/>
    <col min="22" max="16384" width="9.140625" style="6" customWidth="1"/>
  </cols>
  <sheetData>
    <row r="1" spans="1:21" ht="12.75">
      <c r="A1" s="174" t="s">
        <v>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ht="12.75">
      <c r="U2" s="50" t="s">
        <v>90</v>
      </c>
    </row>
    <row r="3" spans="1:21" ht="12.75">
      <c r="A3" s="149" t="s">
        <v>75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40.5" customHeight="1">
      <c r="A4" s="66" t="s">
        <v>7</v>
      </c>
      <c r="B4" s="66" t="s">
        <v>11</v>
      </c>
      <c r="C4" s="66" t="s">
        <v>12</v>
      </c>
      <c r="D4" s="66" t="s">
        <v>10</v>
      </c>
      <c r="E4" s="66" t="s">
        <v>19</v>
      </c>
      <c r="F4" s="66"/>
      <c r="G4" s="66"/>
      <c r="H4" s="66"/>
      <c r="I4" s="66"/>
      <c r="J4" s="66"/>
      <c r="K4" s="66"/>
      <c r="L4" s="66"/>
      <c r="M4" s="66" t="s">
        <v>24</v>
      </c>
      <c r="N4" s="66"/>
      <c r="O4" s="66"/>
      <c r="P4" s="66"/>
      <c r="Q4" s="66"/>
      <c r="R4" s="66"/>
      <c r="S4" s="66"/>
      <c r="T4" s="66"/>
      <c r="U4" s="150" t="s">
        <v>20</v>
      </c>
    </row>
    <row r="5" spans="1:21" ht="26.25" customHeight="1">
      <c r="A5" s="66"/>
      <c r="B5" s="66"/>
      <c r="C5" s="66"/>
      <c r="D5" s="66"/>
      <c r="E5" s="7" t="s">
        <v>4</v>
      </c>
      <c r="F5" s="2" t="s">
        <v>9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8</v>
      </c>
      <c r="N5" s="2">
        <v>2014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151"/>
    </row>
    <row r="6" spans="1:2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</row>
    <row r="7" spans="1:21" ht="12.75">
      <c r="A7" s="8"/>
      <c r="B7" s="152" t="s">
        <v>76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1:21" ht="12.75">
      <c r="A8" s="8">
        <v>1</v>
      </c>
      <c r="B8" s="152" t="s">
        <v>77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</row>
    <row r="9" spans="1:21" ht="12.75" customHeight="1">
      <c r="A9" s="155" t="s">
        <v>5</v>
      </c>
      <c r="B9" s="158" t="s">
        <v>78</v>
      </c>
      <c r="C9" s="74" t="s">
        <v>79</v>
      </c>
      <c r="D9" s="51" t="s">
        <v>4</v>
      </c>
      <c r="E9" s="31">
        <f>E11+E12+E13+E14</f>
        <v>1087794.83</v>
      </c>
      <c r="F9" s="31">
        <f aca="true" t="shared" si="0" ref="F9:L9">F11+F12+F13+F14</f>
        <v>988642.8300000001</v>
      </c>
      <c r="G9" s="31">
        <f t="shared" si="0"/>
        <v>9280</v>
      </c>
      <c r="H9" s="31">
        <f t="shared" si="0"/>
        <v>34960</v>
      </c>
      <c r="I9" s="31">
        <f t="shared" si="0"/>
        <v>0</v>
      </c>
      <c r="J9" s="31">
        <f t="shared" si="0"/>
        <v>54912</v>
      </c>
      <c r="K9" s="31">
        <f t="shared" si="0"/>
        <v>0</v>
      </c>
      <c r="L9" s="31">
        <f t="shared" si="0"/>
        <v>0</v>
      </c>
      <c r="M9" s="85" t="s">
        <v>80</v>
      </c>
      <c r="N9" s="80">
        <v>100</v>
      </c>
      <c r="O9" s="112">
        <v>100</v>
      </c>
      <c r="P9" s="112">
        <v>100</v>
      </c>
      <c r="Q9" s="112">
        <v>0</v>
      </c>
      <c r="R9" s="112">
        <v>100</v>
      </c>
      <c r="S9" s="112">
        <v>0</v>
      </c>
      <c r="T9" s="112">
        <v>0</v>
      </c>
      <c r="U9" s="85" t="s">
        <v>81</v>
      </c>
    </row>
    <row r="10" spans="1:21" ht="12.75" customHeight="1">
      <c r="A10" s="156"/>
      <c r="B10" s="158"/>
      <c r="C10" s="156"/>
      <c r="D10" s="82" t="s">
        <v>21</v>
      </c>
      <c r="E10" s="83"/>
      <c r="F10" s="83"/>
      <c r="G10" s="83"/>
      <c r="H10" s="83"/>
      <c r="I10" s="83"/>
      <c r="J10" s="83"/>
      <c r="K10" s="83"/>
      <c r="L10" s="84"/>
      <c r="M10" s="88"/>
      <c r="N10" s="160"/>
      <c r="O10" s="160"/>
      <c r="P10" s="160"/>
      <c r="Q10" s="160"/>
      <c r="R10" s="160"/>
      <c r="S10" s="160"/>
      <c r="T10" s="160"/>
      <c r="U10" s="86"/>
    </row>
    <row r="11" spans="1:21" ht="12.75" customHeight="1">
      <c r="A11" s="156"/>
      <c r="B11" s="158"/>
      <c r="C11" s="156"/>
      <c r="D11" s="11" t="s">
        <v>2</v>
      </c>
      <c r="E11" s="12">
        <f>F11+G11+H11+I11+J11+K11+L11</f>
        <v>1087794.83</v>
      </c>
      <c r="F11" s="12">
        <f>371220.8+617422.03</f>
        <v>988642.8300000001</v>
      </c>
      <c r="G11" s="12">
        <v>9280</v>
      </c>
      <c r="H11" s="12">
        <v>34960</v>
      </c>
      <c r="I11" s="12">
        <v>0</v>
      </c>
      <c r="J11" s="12">
        <v>54912</v>
      </c>
      <c r="K11" s="12">
        <v>0</v>
      </c>
      <c r="L11" s="12">
        <v>0</v>
      </c>
      <c r="M11" s="88"/>
      <c r="N11" s="160"/>
      <c r="O11" s="160"/>
      <c r="P11" s="160"/>
      <c r="Q11" s="160"/>
      <c r="R11" s="160"/>
      <c r="S11" s="160"/>
      <c r="T11" s="160"/>
      <c r="U11" s="86"/>
    </row>
    <row r="12" spans="1:21" ht="12.75" customHeight="1">
      <c r="A12" s="156"/>
      <c r="B12" s="158"/>
      <c r="C12" s="156"/>
      <c r="D12" s="11" t="s">
        <v>0</v>
      </c>
      <c r="E12" s="12">
        <f>F12+G12+H12+I12+J12+K12+L12</f>
        <v>0</v>
      </c>
      <c r="F12" s="12"/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88"/>
      <c r="N12" s="160"/>
      <c r="O12" s="160"/>
      <c r="P12" s="160"/>
      <c r="Q12" s="160"/>
      <c r="R12" s="160"/>
      <c r="S12" s="160"/>
      <c r="T12" s="160"/>
      <c r="U12" s="86"/>
    </row>
    <row r="13" spans="1:21" ht="12.75" customHeight="1">
      <c r="A13" s="156"/>
      <c r="B13" s="158"/>
      <c r="C13" s="156"/>
      <c r="D13" s="11" t="s">
        <v>1</v>
      </c>
      <c r="E13" s="12">
        <f>F13+G13+H13+I13+J13+K13+L13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88"/>
      <c r="N13" s="160"/>
      <c r="O13" s="160"/>
      <c r="P13" s="160"/>
      <c r="Q13" s="160"/>
      <c r="R13" s="160"/>
      <c r="S13" s="160"/>
      <c r="T13" s="160"/>
      <c r="U13" s="86"/>
    </row>
    <row r="14" spans="1:21" ht="48" customHeight="1">
      <c r="A14" s="157"/>
      <c r="B14" s="159"/>
      <c r="C14" s="157"/>
      <c r="D14" s="11" t="s">
        <v>3</v>
      </c>
      <c r="E14" s="12">
        <f>F14+G14+H14+I14+J14+K14+L14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89"/>
      <c r="N14" s="161"/>
      <c r="O14" s="161"/>
      <c r="P14" s="161"/>
      <c r="Q14" s="161"/>
      <c r="R14" s="161"/>
      <c r="S14" s="161"/>
      <c r="T14" s="161"/>
      <c r="U14" s="86"/>
    </row>
    <row r="15" spans="1:21" ht="12.75" customHeight="1">
      <c r="A15" s="87" t="s">
        <v>51</v>
      </c>
      <c r="B15" s="163" t="s">
        <v>82</v>
      </c>
      <c r="C15" s="74" t="s">
        <v>79</v>
      </c>
      <c r="D15" s="11" t="s">
        <v>4</v>
      </c>
      <c r="E15" s="12">
        <f>E17+E18+E19+E20</f>
        <v>44850075.34</v>
      </c>
      <c r="F15" s="12">
        <f aca="true" t="shared" si="1" ref="F15:L15">F17+F18+F19+F20</f>
        <v>1591572.35</v>
      </c>
      <c r="G15" s="12">
        <f t="shared" si="1"/>
        <v>8646384.55</v>
      </c>
      <c r="H15" s="12">
        <f t="shared" si="1"/>
        <v>0</v>
      </c>
      <c r="I15" s="12">
        <f t="shared" si="1"/>
        <v>20900918.44</v>
      </c>
      <c r="J15" s="12">
        <f t="shared" si="1"/>
        <v>13711200</v>
      </c>
      <c r="K15" s="12">
        <f t="shared" si="1"/>
        <v>0</v>
      </c>
      <c r="L15" s="12">
        <f t="shared" si="1"/>
        <v>0</v>
      </c>
      <c r="M15" s="85" t="s">
        <v>80</v>
      </c>
      <c r="N15" s="80">
        <v>100</v>
      </c>
      <c r="O15" s="112">
        <v>100</v>
      </c>
      <c r="P15" s="112">
        <v>0</v>
      </c>
      <c r="Q15" s="112">
        <v>100</v>
      </c>
      <c r="R15" s="112">
        <v>100</v>
      </c>
      <c r="S15" s="112">
        <v>0</v>
      </c>
      <c r="T15" s="112">
        <v>0</v>
      </c>
      <c r="U15" s="86"/>
    </row>
    <row r="16" spans="1:21" ht="12.75" customHeight="1">
      <c r="A16" s="156"/>
      <c r="B16" s="158"/>
      <c r="C16" s="156"/>
      <c r="D16" s="82" t="s">
        <v>21</v>
      </c>
      <c r="E16" s="83"/>
      <c r="F16" s="83"/>
      <c r="G16" s="83"/>
      <c r="H16" s="83"/>
      <c r="I16" s="83"/>
      <c r="J16" s="83"/>
      <c r="K16" s="83"/>
      <c r="L16" s="84"/>
      <c r="M16" s="88"/>
      <c r="N16" s="160"/>
      <c r="O16" s="160"/>
      <c r="P16" s="160"/>
      <c r="Q16" s="160"/>
      <c r="R16" s="160"/>
      <c r="S16" s="160"/>
      <c r="T16" s="160"/>
      <c r="U16" s="86"/>
    </row>
    <row r="17" spans="1:21" ht="12.75" customHeight="1">
      <c r="A17" s="156"/>
      <c r="B17" s="158"/>
      <c r="C17" s="156"/>
      <c r="D17" s="11" t="s">
        <v>2</v>
      </c>
      <c r="E17" s="12">
        <f>F17+G17+H17+I17+J17+K17+L17</f>
        <v>34016475.34</v>
      </c>
      <c r="F17" s="12">
        <v>1591572.35</v>
      </c>
      <c r="G17" s="12">
        <v>7533984.55</v>
      </c>
      <c r="H17" s="12">
        <v>0</v>
      </c>
      <c r="I17" s="12">
        <f>1598226.92+16922443.08+2380248.44</f>
        <v>20900918.44</v>
      </c>
      <c r="J17" s="12">
        <f>3990000</f>
        <v>3990000</v>
      </c>
      <c r="K17" s="12">
        <v>0</v>
      </c>
      <c r="L17" s="12">
        <v>0</v>
      </c>
      <c r="M17" s="88"/>
      <c r="N17" s="160"/>
      <c r="O17" s="160"/>
      <c r="P17" s="160"/>
      <c r="Q17" s="160"/>
      <c r="R17" s="160"/>
      <c r="S17" s="160"/>
      <c r="T17" s="160"/>
      <c r="U17" s="86"/>
    </row>
    <row r="18" spans="1:21" ht="12.75" customHeight="1">
      <c r="A18" s="156"/>
      <c r="B18" s="158"/>
      <c r="C18" s="156"/>
      <c r="D18" s="11" t="s">
        <v>0</v>
      </c>
      <c r="E18" s="12">
        <f>F18+G18+H18+I18+J18+K18+L18</f>
        <v>9721200</v>
      </c>
      <c r="F18" s="12">
        <v>0</v>
      </c>
      <c r="G18" s="12">
        <v>0</v>
      </c>
      <c r="H18" s="12">
        <v>0</v>
      </c>
      <c r="I18" s="12">
        <v>0</v>
      </c>
      <c r="J18" s="12">
        <v>9721200</v>
      </c>
      <c r="K18" s="12">
        <v>0</v>
      </c>
      <c r="L18" s="12">
        <v>0</v>
      </c>
      <c r="M18" s="88"/>
      <c r="N18" s="160"/>
      <c r="O18" s="160"/>
      <c r="P18" s="160"/>
      <c r="Q18" s="160"/>
      <c r="R18" s="160"/>
      <c r="S18" s="160"/>
      <c r="T18" s="160"/>
      <c r="U18" s="86"/>
    </row>
    <row r="19" spans="1:21" ht="12.75" customHeight="1">
      <c r="A19" s="156"/>
      <c r="B19" s="158"/>
      <c r="C19" s="156"/>
      <c r="D19" s="11" t="s">
        <v>1</v>
      </c>
      <c r="E19" s="12">
        <f>F19+G19+H19+I19+J19+K19+L19</f>
        <v>1112400</v>
      </c>
      <c r="F19" s="12">
        <v>0</v>
      </c>
      <c r="G19" s="12">
        <v>1112400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88"/>
      <c r="N19" s="160"/>
      <c r="O19" s="160"/>
      <c r="P19" s="160"/>
      <c r="Q19" s="160"/>
      <c r="R19" s="160"/>
      <c r="S19" s="160"/>
      <c r="T19" s="160"/>
      <c r="U19" s="86"/>
    </row>
    <row r="20" spans="1:21" ht="12.75" customHeight="1">
      <c r="A20" s="157"/>
      <c r="B20" s="159"/>
      <c r="C20" s="157"/>
      <c r="D20" s="11" t="s">
        <v>3</v>
      </c>
      <c r="E20" s="12">
        <f>F20+G20+H20+I20+J20+K20+L20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89"/>
      <c r="N20" s="161"/>
      <c r="O20" s="161"/>
      <c r="P20" s="161"/>
      <c r="Q20" s="161"/>
      <c r="R20" s="161"/>
      <c r="S20" s="161"/>
      <c r="T20" s="161"/>
      <c r="U20" s="86"/>
    </row>
    <row r="21" spans="1:21" ht="12.75" customHeight="1">
      <c r="A21" s="87" t="s">
        <v>54</v>
      </c>
      <c r="B21" s="163" t="s">
        <v>83</v>
      </c>
      <c r="C21" s="74" t="s">
        <v>79</v>
      </c>
      <c r="D21" s="11" t="s">
        <v>4</v>
      </c>
      <c r="E21" s="12">
        <f>E23+E24+E25+E26</f>
        <v>386704</v>
      </c>
      <c r="F21" s="12">
        <f aca="true" t="shared" si="2" ref="F21:L21">F23+F24+F25+F26</f>
        <v>386704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85" t="s">
        <v>80</v>
      </c>
      <c r="N21" s="80">
        <v>100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86"/>
    </row>
    <row r="22" spans="1:21" ht="12.75" customHeight="1">
      <c r="A22" s="156"/>
      <c r="B22" s="158"/>
      <c r="C22" s="156"/>
      <c r="D22" s="82" t="s">
        <v>21</v>
      </c>
      <c r="E22" s="83"/>
      <c r="F22" s="83"/>
      <c r="G22" s="83"/>
      <c r="H22" s="83"/>
      <c r="I22" s="83"/>
      <c r="J22" s="83"/>
      <c r="K22" s="83"/>
      <c r="L22" s="84"/>
      <c r="M22" s="88"/>
      <c r="N22" s="160"/>
      <c r="O22" s="160"/>
      <c r="P22" s="160"/>
      <c r="Q22" s="160"/>
      <c r="R22" s="160"/>
      <c r="S22" s="160"/>
      <c r="T22" s="160"/>
      <c r="U22" s="86"/>
    </row>
    <row r="23" spans="1:21" ht="12.75" customHeight="1">
      <c r="A23" s="156"/>
      <c r="B23" s="158"/>
      <c r="C23" s="156"/>
      <c r="D23" s="11" t="s">
        <v>2</v>
      </c>
      <c r="E23" s="12">
        <f>F23+G23+H23+I23+J23+K23+L23</f>
        <v>386704</v>
      </c>
      <c r="F23" s="12">
        <v>386704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88"/>
      <c r="N23" s="160"/>
      <c r="O23" s="160"/>
      <c r="P23" s="160"/>
      <c r="Q23" s="160"/>
      <c r="R23" s="160"/>
      <c r="S23" s="160"/>
      <c r="T23" s="160"/>
      <c r="U23" s="86"/>
    </row>
    <row r="24" spans="1:21" ht="12.75" customHeight="1">
      <c r="A24" s="156"/>
      <c r="B24" s="158"/>
      <c r="C24" s="156"/>
      <c r="D24" s="11" t="s">
        <v>0</v>
      </c>
      <c r="E24" s="12">
        <f>F24+G24+H24+I24+J24+K24+L24</f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88"/>
      <c r="N24" s="160"/>
      <c r="O24" s="160"/>
      <c r="P24" s="160"/>
      <c r="Q24" s="160"/>
      <c r="R24" s="160"/>
      <c r="S24" s="160"/>
      <c r="T24" s="160"/>
      <c r="U24" s="86"/>
    </row>
    <row r="25" spans="1:21" ht="12.75" customHeight="1">
      <c r="A25" s="156"/>
      <c r="B25" s="158"/>
      <c r="C25" s="156"/>
      <c r="D25" s="11" t="s">
        <v>1</v>
      </c>
      <c r="E25" s="12">
        <f>F25+G25+H25+I25+J25+K25+L25</f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88"/>
      <c r="N25" s="160"/>
      <c r="O25" s="160"/>
      <c r="P25" s="160"/>
      <c r="Q25" s="160"/>
      <c r="R25" s="160"/>
      <c r="S25" s="160"/>
      <c r="T25" s="160"/>
      <c r="U25" s="86"/>
    </row>
    <row r="26" spans="1:21" ht="12.75" customHeight="1">
      <c r="A26" s="157"/>
      <c r="B26" s="159"/>
      <c r="C26" s="157"/>
      <c r="D26" s="11" t="s">
        <v>3</v>
      </c>
      <c r="E26" s="12">
        <f>F26+G26+H26+I26+J26+K26+L26</f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89"/>
      <c r="N26" s="161"/>
      <c r="O26" s="161"/>
      <c r="P26" s="161"/>
      <c r="Q26" s="161"/>
      <c r="R26" s="161"/>
      <c r="S26" s="161"/>
      <c r="T26" s="161"/>
      <c r="U26" s="86"/>
    </row>
    <row r="27" spans="1:21" ht="12.75" customHeight="1">
      <c r="A27" s="87" t="s">
        <v>84</v>
      </c>
      <c r="B27" s="163" t="s">
        <v>85</v>
      </c>
      <c r="C27" s="74" t="s">
        <v>79</v>
      </c>
      <c r="D27" s="11" t="s">
        <v>4</v>
      </c>
      <c r="E27" s="12">
        <f>E29+E30+E31+E32</f>
        <v>420111.06</v>
      </c>
      <c r="F27" s="12">
        <f aca="true" t="shared" si="3" ref="F27:L27">F29+F30+F31+F32</f>
        <v>420111.06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0</v>
      </c>
      <c r="K27" s="12">
        <f t="shared" si="3"/>
        <v>0</v>
      </c>
      <c r="L27" s="12">
        <f t="shared" si="3"/>
        <v>0</v>
      </c>
      <c r="M27" s="85" t="s">
        <v>80</v>
      </c>
      <c r="N27" s="80">
        <v>100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86"/>
    </row>
    <row r="28" spans="1:21" ht="12.75" customHeight="1">
      <c r="A28" s="156"/>
      <c r="B28" s="158"/>
      <c r="C28" s="156"/>
      <c r="D28" s="82" t="s">
        <v>21</v>
      </c>
      <c r="E28" s="83"/>
      <c r="F28" s="83"/>
      <c r="G28" s="83"/>
      <c r="H28" s="83"/>
      <c r="I28" s="83"/>
      <c r="J28" s="83"/>
      <c r="K28" s="83"/>
      <c r="L28" s="84"/>
      <c r="M28" s="88"/>
      <c r="N28" s="160"/>
      <c r="O28" s="160"/>
      <c r="P28" s="160"/>
      <c r="Q28" s="160"/>
      <c r="R28" s="160"/>
      <c r="S28" s="160"/>
      <c r="T28" s="160"/>
      <c r="U28" s="86"/>
    </row>
    <row r="29" spans="1:21" ht="12.75" customHeight="1">
      <c r="A29" s="156"/>
      <c r="B29" s="158"/>
      <c r="C29" s="156"/>
      <c r="D29" s="11" t="s">
        <v>2</v>
      </c>
      <c r="E29" s="12">
        <f>F29+G29+H29+I29+J29+K29+L29</f>
        <v>420111.06</v>
      </c>
      <c r="F29" s="12">
        <v>420111.06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88"/>
      <c r="N29" s="160"/>
      <c r="O29" s="160"/>
      <c r="P29" s="160"/>
      <c r="Q29" s="160"/>
      <c r="R29" s="160"/>
      <c r="S29" s="160"/>
      <c r="T29" s="160"/>
      <c r="U29" s="86"/>
    </row>
    <row r="30" spans="1:21" ht="12.75" customHeight="1">
      <c r="A30" s="156"/>
      <c r="B30" s="158"/>
      <c r="C30" s="156"/>
      <c r="D30" s="11" t="s">
        <v>0</v>
      </c>
      <c r="E30" s="12">
        <f>F30+G30+H30+I30+J30+K30+L30</f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88"/>
      <c r="N30" s="160"/>
      <c r="O30" s="160"/>
      <c r="P30" s="160"/>
      <c r="Q30" s="160"/>
      <c r="R30" s="160"/>
      <c r="S30" s="160"/>
      <c r="T30" s="160"/>
      <c r="U30" s="86"/>
    </row>
    <row r="31" spans="1:21" ht="12.75" customHeight="1">
      <c r="A31" s="156"/>
      <c r="B31" s="158"/>
      <c r="C31" s="156"/>
      <c r="D31" s="11" t="s">
        <v>1</v>
      </c>
      <c r="E31" s="12">
        <f>F31+G31+H31+I31+J31+K31+L31</f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88"/>
      <c r="N31" s="160"/>
      <c r="O31" s="160"/>
      <c r="P31" s="160"/>
      <c r="Q31" s="160"/>
      <c r="R31" s="160"/>
      <c r="S31" s="160"/>
      <c r="T31" s="160"/>
      <c r="U31" s="86"/>
    </row>
    <row r="32" spans="1:21" ht="18" customHeight="1">
      <c r="A32" s="157"/>
      <c r="B32" s="159"/>
      <c r="C32" s="157"/>
      <c r="D32" s="11" t="s">
        <v>3</v>
      </c>
      <c r="E32" s="12">
        <f>F32+G32+H32+I32+J32+K32+L32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89"/>
      <c r="N32" s="161"/>
      <c r="O32" s="161"/>
      <c r="P32" s="161"/>
      <c r="Q32" s="161"/>
      <c r="R32" s="161"/>
      <c r="S32" s="161"/>
      <c r="T32" s="161"/>
      <c r="U32" s="162"/>
    </row>
    <row r="33" spans="1:21" ht="12.75">
      <c r="A33" s="87"/>
      <c r="B33" s="164" t="s">
        <v>57</v>
      </c>
      <c r="C33" s="74"/>
      <c r="D33" s="11" t="s">
        <v>4</v>
      </c>
      <c r="E33" s="12">
        <f>E35+E36+E37+E38</f>
        <v>46744685.230000004</v>
      </c>
      <c r="F33" s="12">
        <f>F35</f>
        <v>3387030.24</v>
      </c>
      <c r="G33" s="12">
        <f aca="true" t="shared" si="4" ref="G33:L33">G35+G36+G37+G38</f>
        <v>8655664.55</v>
      </c>
      <c r="H33" s="12">
        <f t="shared" si="4"/>
        <v>34960</v>
      </c>
      <c r="I33" s="12">
        <f t="shared" si="4"/>
        <v>20900918.44</v>
      </c>
      <c r="J33" s="12">
        <f t="shared" si="4"/>
        <v>13766112</v>
      </c>
      <c r="K33" s="12">
        <f t="shared" si="4"/>
        <v>0</v>
      </c>
      <c r="L33" s="12">
        <f t="shared" si="4"/>
        <v>0</v>
      </c>
      <c r="M33" s="77"/>
      <c r="N33" s="167"/>
      <c r="O33" s="167"/>
      <c r="P33" s="167"/>
      <c r="Q33" s="167"/>
      <c r="R33" s="167"/>
      <c r="S33" s="167"/>
      <c r="T33" s="167"/>
      <c r="U33" s="78"/>
    </row>
    <row r="34" spans="1:21" ht="12.75">
      <c r="A34" s="156"/>
      <c r="B34" s="165"/>
      <c r="C34" s="156"/>
      <c r="D34" s="82" t="s">
        <v>21</v>
      </c>
      <c r="E34" s="83"/>
      <c r="F34" s="83"/>
      <c r="G34" s="83"/>
      <c r="H34" s="83"/>
      <c r="I34" s="83"/>
      <c r="J34" s="83"/>
      <c r="K34" s="83"/>
      <c r="L34" s="84"/>
      <c r="M34" s="78"/>
      <c r="N34" s="168"/>
      <c r="O34" s="168"/>
      <c r="P34" s="168"/>
      <c r="Q34" s="168"/>
      <c r="R34" s="168"/>
      <c r="S34" s="168"/>
      <c r="T34" s="168"/>
      <c r="U34" s="170"/>
    </row>
    <row r="35" spans="1:21" ht="12.75">
      <c r="A35" s="156"/>
      <c r="B35" s="165"/>
      <c r="C35" s="156"/>
      <c r="D35" s="11" t="s">
        <v>2</v>
      </c>
      <c r="E35" s="12">
        <f>F35+G35+H35+I35+J35+K35+L35</f>
        <v>35911085.230000004</v>
      </c>
      <c r="F35" s="12">
        <f>F11+F17+F23+F29</f>
        <v>3387030.24</v>
      </c>
      <c r="G35" s="12">
        <f>G11+G17+G23+G29</f>
        <v>7543264.55</v>
      </c>
      <c r="H35" s="12">
        <f>H11</f>
        <v>34960</v>
      </c>
      <c r="I35" s="12">
        <f>I15</f>
        <v>20900918.44</v>
      </c>
      <c r="J35" s="12">
        <f>J17+J11</f>
        <v>4044912</v>
      </c>
      <c r="K35" s="12">
        <v>0</v>
      </c>
      <c r="L35" s="12">
        <v>0</v>
      </c>
      <c r="M35" s="78"/>
      <c r="N35" s="168"/>
      <c r="O35" s="168"/>
      <c r="P35" s="168"/>
      <c r="Q35" s="168"/>
      <c r="R35" s="168"/>
      <c r="S35" s="168"/>
      <c r="T35" s="168"/>
      <c r="U35" s="170"/>
    </row>
    <row r="36" spans="1:21" ht="12.75">
      <c r="A36" s="156"/>
      <c r="B36" s="165"/>
      <c r="C36" s="156"/>
      <c r="D36" s="11" t="s">
        <v>0</v>
      </c>
      <c r="E36" s="12">
        <f>F36+G36+H36+I36+J36+K36+L36</f>
        <v>9721200</v>
      </c>
      <c r="F36" s="12">
        <v>0</v>
      </c>
      <c r="G36" s="12">
        <f>0</f>
        <v>0</v>
      </c>
      <c r="H36" s="12">
        <v>0</v>
      </c>
      <c r="I36" s="12">
        <v>0</v>
      </c>
      <c r="J36" s="12">
        <f>J18+J12</f>
        <v>9721200</v>
      </c>
      <c r="K36" s="12">
        <v>0</v>
      </c>
      <c r="L36" s="12">
        <v>0</v>
      </c>
      <c r="M36" s="78"/>
      <c r="N36" s="168"/>
      <c r="O36" s="168"/>
      <c r="P36" s="168"/>
      <c r="Q36" s="168"/>
      <c r="R36" s="168"/>
      <c r="S36" s="168"/>
      <c r="T36" s="168"/>
      <c r="U36" s="170"/>
    </row>
    <row r="37" spans="1:21" ht="12.75">
      <c r="A37" s="156"/>
      <c r="B37" s="165"/>
      <c r="C37" s="156"/>
      <c r="D37" s="11" t="s">
        <v>1</v>
      </c>
      <c r="E37" s="12">
        <f>F37+G37+H37+I37+J37+K37+L37</f>
        <v>1112400</v>
      </c>
      <c r="F37" s="12">
        <v>0</v>
      </c>
      <c r="G37" s="12">
        <f>G19</f>
        <v>1112400</v>
      </c>
      <c r="H37" s="12">
        <v>0</v>
      </c>
      <c r="I37" s="12">
        <v>0</v>
      </c>
      <c r="J37" s="12">
        <f>J19+J13</f>
        <v>0</v>
      </c>
      <c r="K37" s="12">
        <v>0</v>
      </c>
      <c r="L37" s="12">
        <v>0</v>
      </c>
      <c r="M37" s="78"/>
      <c r="N37" s="168"/>
      <c r="O37" s="168"/>
      <c r="P37" s="168"/>
      <c r="Q37" s="168"/>
      <c r="R37" s="168"/>
      <c r="S37" s="168"/>
      <c r="T37" s="168"/>
      <c r="U37" s="170"/>
    </row>
    <row r="38" spans="1:21" ht="12.75">
      <c r="A38" s="157"/>
      <c r="B38" s="166"/>
      <c r="C38" s="157"/>
      <c r="D38" s="11" t="s">
        <v>3</v>
      </c>
      <c r="E38" s="12">
        <f>F38+G38+H38+I38+J38+K38+L38</f>
        <v>0</v>
      </c>
      <c r="F38" s="12">
        <v>0</v>
      </c>
      <c r="G38" s="12">
        <v>0</v>
      </c>
      <c r="H38" s="12">
        <v>0</v>
      </c>
      <c r="I38" s="12">
        <v>0</v>
      </c>
      <c r="J38" s="12">
        <f>J20+J14</f>
        <v>0</v>
      </c>
      <c r="K38" s="12">
        <v>0</v>
      </c>
      <c r="L38" s="12">
        <v>0</v>
      </c>
      <c r="M38" s="79"/>
      <c r="N38" s="169"/>
      <c r="O38" s="169"/>
      <c r="P38" s="169"/>
      <c r="Q38" s="169"/>
      <c r="R38" s="169"/>
      <c r="S38" s="169"/>
      <c r="T38" s="169"/>
      <c r="U38" s="171"/>
    </row>
    <row r="39" spans="1:21" ht="12.75">
      <c r="A39" s="8">
        <v>2</v>
      </c>
      <c r="B39" s="152" t="s">
        <v>86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4"/>
    </row>
    <row r="40" spans="1:21" ht="12.75" customHeight="1">
      <c r="A40" s="87" t="s">
        <v>6</v>
      </c>
      <c r="B40" s="90" t="s">
        <v>87</v>
      </c>
      <c r="C40" s="74" t="s">
        <v>79</v>
      </c>
      <c r="D40" s="11" t="s">
        <v>4</v>
      </c>
      <c r="E40" s="12">
        <f>E42+E43+E44+E45</f>
        <v>5420119.33</v>
      </c>
      <c r="F40" s="12">
        <f aca="true" t="shared" si="5" ref="F40:L40">F42+F43+F44+F45</f>
        <v>3038917</v>
      </c>
      <c r="G40" s="12">
        <f t="shared" si="5"/>
        <v>0</v>
      </c>
      <c r="H40" s="12">
        <f t="shared" si="5"/>
        <v>903397</v>
      </c>
      <c r="I40" s="12">
        <f t="shared" si="5"/>
        <v>0</v>
      </c>
      <c r="J40" s="12">
        <f t="shared" si="5"/>
        <v>1477805.33</v>
      </c>
      <c r="K40" s="12">
        <f t="shared" si="5"/>
        <v>0</v>
      </c>
      <c r="L40" s="12">
        <f t="shared" si="5"/>
        <v>0</v>
      </c>
      <c r="M40" s="85" t="s">
        <v>80</v>
      </c>
      <c r="N40" s="80">
        <v>100</v>
      </c>
      <c r="O40" s="80">
        <v>0</v>
      </c>
      <c r="P40" s="80">
        <v>100</v>
      </c>
      <c r="Q40" s="80">
        <v>0</v>
      </c>
      <c r="R40" s="80">
        <v>100</v>
      </c>
      <c r="S40" s="80">
        <v>0</v>
      </c>
      <c r="T40" s="80">
        <v>0</v>
      </c>
      <c r="U40" s="85" t="s">
        <v>81</v>
      </c>
    </row>
    <row r="41" spans="1:21" ht="12.75" customHeight="1">
      <c r="A41" s="156"/>
      <c r="B41" s="170"/>
      <c r="C41" s="156"/>
      <c r="D41" s="82" t="s">
        <v>21</v>
      </c>
      <c r="E41" s="83"/>
      <c r="F41" s="83"/>
      <c r="G41" s="83"/>
      <c r="H41" s="83"/>
      <c r="I41" s="83"/>
      <c r="J41" s="83"/>
      <c r="K41" s="83"/>
      <c r="L41" s="84"/>
      <c r="M41" s="88"/>
      <c r="N41" s="81"/>
      <c r="O41" s="81"/>
      <c r="P41" s="81"/>
      <c r="Q41" s="81"/>
      <c r="R41" s="81"/>
      <c r="S41" s="81"/>
      <c r="T41" s="81"/>
      <c r="U41" s="86"/>
    </row>
    <row r="42" spans="1:21" ht="12.75" customHeight="1">
      <c r="A42" s="156"/>
      <c r="B42" s="170"/>
      <c r="C42" s="156"/>
      <c r="D42" s="11" t="s">
        <v>2</v>
      </c>
      <c r="E42" s="12">
        <f>F42+G42+H42+I42+J42+K42+L42</f>
        <v>4624035.33</v>
      </c>
      <c r="F42" s="12">
        <v>3038917</v>
      </c>
      <c r="G42" s="12">
        <v>0</v>
      </c>
      <c r="H42" s="12">
        <v>903397</v>
      </c>
      <c r="I42" s="12">
        <v>0</v>
      </c>
      <c r="J42" s="12">
        <v>681721.33</v>
      </c>
      <c r="K42" s="12">
        <v>0</v>
      </c>
      <c r="L42" s="12">
        <v>0</v>
      </c>
      <c r="M42" s="88"/>
      <c r="N42" s="81"/>
      <c r="O42" s="81"/>
      <c r="P42" s="81"/>
      <c r="Q42" s="81"/>
      <c r="R42" s="81"/>
      <c r="S42" s="81"/>
      <c r="T42" s="81"/>
      <c r="U42" s="86"/>
    </row>
    <row r="43" spans="1:21" ht="12.75" customHeight="1">
      <c r="A43" s="156"/>
      <c r="B43" s="170"/>
      <c r="C43" s="156"/>
      <c r="D43" s="11" t="s">
        <v>0</v>
      </c>
      <c r="E43" s="12">
        <f>F43+G43+H43+I43+J43+K43+L43</f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88"/>
      <c r="N43" s="81"/>
      <c r="O43" s="81"/>
      <c r="P43" s="81"/>
      <c r="Q43" s="81"/>
      <c r="R43" s="81"/>
      <c r="S43" s="81"/>
      <c r="T43" s="81"/>
      <c r="U43" s="86"/>
    </row>
    <row r="44" spans="1:21" ht="12.75" customHeight="1">
      <c r="A44" s="156"/>
      <c r="B44" s="170"/>
      <c r="C44" s="156"/>
      <c r="D44" s="11" t="s">
        <v>1</v>
      </c>
      <c r="E44" s="12">
        <f>F44+G44+H44+I44+J44+K44+L44</f>
        <v>796084</v>
      </c>
      <c r="F44" s="12">
        <v>0</v>
      </c>
      <c r="G44" s="12">
        <v>0</v>
      </c>
      <c r="H44" s="12">
        <v>0</v>
      </c>
      <c r="I44" s="12">
        <v>0</v>
      </c>
      <c r="J44" s="12">
        <v>796084</v>
      </c>
      <c r="K44" s="12">
        <v>0</v>
      </c>
      <c r="L44" s="12">
        <v>0</v>
      </c>
      <c r="M44" s="88"/>
      <c r="N44" s="81"/>
      <c r="O44" s="81"/>
      <c r="P44" s="81"/>
      <c r="Q44" s="81"/>
      <c r="R44" s="81"/>
      <c r="S44" s="81"/>
      <c r="T44" s="81"/>
      <c r="U44" s="86"/>
    </row>
    <row r="45" spans="1:21" ht="12.75" customHeight="1">
      <c r="A45" s="157"/>
      <c r="B45" s="171"/>
      <c r="C45" s="157"/>
      <c r="D45" s="11" t="s">
        <v>3</v>
      </c>
      <c r="E45" s="12">
        <f>F45+G45+H45+I45+J45+K45+L45</f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89"/>
      <c r="N45" s="81"/>
      <c r="O45" s="81"/>
      <c r="P45" s="81"/>
      <c r="Q45" s="81"/>
      <c r="R45" s="81"/>
      <c r="S45" s="81"/>
      <c r="T45" s="81"/>
      <c r="U45" s="86"/>
    </row>
    <row r="46" spans="1:21" ht="12.75" customHeight="1">
      <c r="A46" s="87"/>
      <c r="B46" s="164" t="s">
        <v>67</v>
      </c>
      <c r="C46" s="74"/>
      <c r="D46" s="11" t="s">
        <v>4</v>
      </c>
      <c r="E46" s="12">
        <f>F46+G46+H46+I46+J46+K46+L46</f>
        <v>5420119.33</v>
      </c>
      <c r="F46" s="12">
        <f>F48</f>
        <v>3038917</v>
      </c>
      <c r="G46" s="12">
        <f aca="true" t="shared" si="6" ref="G46:L46">G48</f>
        <v>0</v>
      </c>
      <c r="H46" s="12">
        <f t="shared" si="6"/>
        <v>903397</v>
      </c>
      <c r="I46" s="12">
        <f t="shared" si="6"/>
        <v>0</v>
      </c>
      <c r="J46" s="12">
        <f>J42+J44</f>
        <v>1477805.33</v>
      </c>
      <c r="K46" s="12">
        <f t="shared" si="6"/>
        <v>0</v>
      </c>
      <c r="L46" s="12">
        <f t="shared" si="6"/>
        <v>0</v>
      </c>
      <c r="M46" s="93"/>
      <c r="N46" s="167"/>
      <c r="O46" s="167"/>
      <c r="P46" s="167"/>
      <c r="Q46" s="167"/>
      <c r="R46" s="167"/>
      <c r="S46" s="167"/>
      <c r="T46" s="167"/>
      <c r="U46" s="86"/>
    </row>
    <row r="47" spans="1:21" ht="12.75" customHeight="1">
      <c r="A47" s="156"/>
      <c r="B47" s="165"/>
      <c r="C47" s="156"/>
      <c r="D47" s="82" t="s">
        <v>21</v>
      </c>
      <c r="E47" s="83"/>
      <c r="F47" s="83"/>
      <c r="G47" s="83"/>
      <c r="H47" s="83"/>
      <c r="I47" s="83"/>
      <c r="J47" s="83"/>
      <c r="K47" s="83"/>
      <c r="L47" s="84"/>
      <c r="M47" s="172"/>
      <c r="N47" s="168"/>
      <c r="O47" s="168"/>
      <c r="P47" s="168"/>
      <c r="Q47" s="168"/>
      <c r="R47" s="168"/>
      <c r="S47" s="168"/>
      <c r="T47" s="168"/>
      <c r="U47" s="156"/>
    </row>
    <row r="48" spans="1:21" ht="12.75" customHeight="1">
      <c r="A48" s="156"/>
      <c r="B48" s="165"/>
      <c r="C48" s="156"/>
      <c r="D48" s="11" t="s">
        <v>2</v>
      </c>
      <c r="E48" s="12">
        <f>F48+G48+H48+I48+J48+K48+L48</f>
        <v>4624035.33</v>
      </c>
      <c r="F48" s="12">
        <f>F42</f>
        <v>3038917</v>
      </c>
      <c r="G48" s="12">
        <f aca="true" t="shared" si="7" ref="G48:L48">G42</f>
        <v>0</v>
      </c>
      <c r="H48" s="12">
        <f t="shared" si="7"/>
        <v>903397</v>
      </c>
      <c r="I48" s="12">
        <f t="shared" si="7"/>
        <v>0</v>
      </c>
      <c r="J48" s="12">
        <f t="shared" si="7"/>
        <v>681721.33</v>
      </c>
      <c r="K48" s="12">
        <f t="shared" si="7"/>
        <v>0</v>
      </c>
      <c r="L48" s="12">
        <f t="shared" si="7"/>
        <v>0</v>
      </c>
      <c r="M48" s="172"/>
      <c r="N48" s="168"/>
      <c r="O48" s="168"/>
      <c r="P48" s="168"/>
      <c r="Q48" s="168"/>
      <c r="R48" s="168"/>
      <c r="S48" s="168"/>
      <c r="T48" s="168"/>
      <c r="U48" s="156"/>
    </row>
    <row r="49" spans="1:21" ht="12.75" customHeight="1">
      <c r="A49" s="156"/>
      <c r="B49" s="165"/>
      <c r="C49" s="156"/>
      <c r="D49" s="11" t="s">
        <v>0</v>
      </c>
      <c r="E49" s="12">
        <f>F49+G49+H49+I49+J49+K49+L49</f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72"/>
      <c r="N49" s="168"/>
      <c r="O49" s="168"/>
      <c r="P49" s="168"/>
      <c r="Q49" s="168"/>
      <c r="R49" s="168"/>
      <c r="S49" s="168"/>
      <c r="T49" s="168"/>
      <c r="U49" s="156"/>
    </row>
    <row r="50" spans="1:21" ht="12.75" customHeight="1">
      <c r="A50" s="156"/>
      <c r="B50" s="165"/>
      <c r="C50" s="156"/>
      <c r="D50" s="11" t="s">
        <v>1</v>
      </c>
      <c r="E50" s="12">
        <f>F50+G50+H50+I50+J50+K50+L50</f>
        <v>796084</v>
      </c>
      <c r="F50" s="12">
        <v>0</v>
      </c>
      <c r="G50" s="12">
        <v>0</v>
      </c>
      <c r="H50" s="12">
        <v>0</v>
      </c>
      <c r="I50" s="12">
        <v>0</v>
      </c>
      <c r="J50" s="12">
        <f>J44</f>
        <v>796084</v>
      </c>
      <c r="K50" s="12">
        <v>0</v>
      </c>
      <c r="L50" s="12">
        <v>0</v>
      </c>
      <c r="M50" s="172"/>
      <c r="N50" s="168"/>
      <c r="O50" s="168"/>
      <c r="P50" s="168"/>
      <c r="Q50" s="168"/>
      <c r="R50" s="168"/>
      <c r="S50" s="168"/>
      <c r="T50" s="168"/>
      <c r="U50" s="156"/>
    </row>
    <row r="51" spans="1:21" ht="12.75" customHeight="1">
      <c r="A51" s="157"/>
      <c r="B51" s="166"/>
      <c r="C51" s="157"/>
      <c r="D51" s="11" t="s">
        <v>3</v>
      </c>
      <c r="E51" s="12">
        <f>F51+G51+H51+I51+J51+K51+L51</f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72"/>
      <c r="N51" s="169"/>
      <c r="O51" s="169"/>
      <c r="P51" s="169"/>
      <c r="Q51" s="169"/>
      <c r="R51" s="169"/>
      <c r="S51" s="169"/>
      <c r="T51" s="169"/>
      <c r="U51" s="157"/>
    </row>
    <row r="52" spans="1:21" ht="12.75">
      <c r="A52" s="72"/>
      <c r="B52" s="164" t="s">
        <v>88</v>
      </c>
      <c r="C52" s="74"/>
      <c r="D52" s="11" t="s">
        <v>4</v>
      </c>
      <c r="E52" s="12">
        <f>E54+E55+E56+E57</f>
        <v>52164804.56</v>
      </c>
      <c r="F52" s="12">
        <f aca="true" t="shared" si="8" ref="F52:L52">F54+F55+F56+F57</f>
        <v>6425947.24</v>
      </c>
      <c r="G52" s="12">
        <f t="shared" si="8"/>
        <v>8655664.55</v>
      </c>
      <c r="H52" s="12">
        <f t="shared" si="8"/>
        <v>938357</v>
      </c>
      <c r="I52" s="12">
        <f t="shared" si="8"/>
        <v>20900918.44</v>
      </c>
      <c r="J52" s="12">
        <f>J54+J55+J56+J57</f>
        <v>15243917.33</v>
      </c>
      <c r="K52" s="12">
        <f t="shared" si="8"/>
        <v>0</v>
      </c>
      <c r="L52" s="12">
        <f t="shared" si="8"/>
        <v>0</v>
      </c>
      <c r="M52" s="93"/>
      <c r="N52" s="167"/>
      <c r="O52" s="167"/>
      <c r="P52" s="167"/>
      <c r="Q52" s="167"/>
      <c r="R52" s="167"/>
      <c r="S52" s="167"/>
      <c r="T52" s="167"/>
      <c r="U52" s="77"/>
    </row>
    <row r="53" spans="1:21" ht="12.75">
      <c r="A53" s="72"/>
      <c r="B53" s="165"/>
      <c r="C53" s="75"/>
      <c r="D53" s="82" t="s">
        <v>21</v>
      </c>
      <c r="E53" s="83"/>
      <c r="F53" s="83"/>
      <c r="G53" s="83"/>
      <c r="H53" s="83"/>
      <c r="I53" s="83"/>
      <c r="J53" s="83"/>
      <c r="K53" s="83"/>
      <c r="L53" s="84"/>
      <c r="M53" s="172"/>
      <c r="N53" s="168"/>
      <c r="O53" s="168"/>
      <c r="P53" s="168"/>
      <c r="Q53" s="168"/>
      <c r="R53" s="168"/>
      <c r="S53" s="168"/>
      <c r="T53" s="168"/>
      <c r="U53" s="170"/>
    </row>
    <row r="54" spans="1:21" ht="12.75">
      <c r="A54" s="72"/>
      <c r="B54" s="165"/>
      <c r="C54" s="75"/>
      <c r="D54" s="11" t="s">
        <v>2</v>
      </c>
      <c r="E54" s="12">
        <f>F54+G54+H54+I54+J54+K54+L54</f>
        <v>40535120.56</v>
      </c>
      <c r="F54" s="12">
        <f>F35+F48</f>
        <v>6425947.24</v>
      </c>
      <c r="G54" s="12">
        <f>G35+G48</f>
        <v>7543264.55</v>
      </c>
      <c r="H54" s="12">
        <f>H35+H48</f>
        <v>938357</v>
      </c>
      <c r="I54" s="12">
        <f>I35</f>
        <v>20900918.44</v>
      </c>
      <c r="J54" s="12">
        <f>J35+J48</f>
        <v>4726633.33</v>
      </c>
      <c r="K54" s="12">
        <v>0</v>
      </c>
      <c r="L54" s="12">
        <v>0</v>
      </c>
      <c r="M54" s="172"/>
      <c r="N54" s="168"/>
      <c r="O54" s="168"/>
      <c r="P54" s="168"/>
      <c r="Q54" s="168"/>
      <c r="R54" s="168"/>
      <c r="S54" s="168"/>
      <c r="T54" s="168"/>
      <c r="U54" s="170"/>
    </row>
    <row r="55" spans="1:21" ht="12.75">
      <c r="A55" s="72"/>
      <c r="B55" s="165"/>
      <c r="C55" s="75"/>
      <c r="D55" s="11" t="s">
        <v>0</v>
      </c>
      <c r="E55" s="12">
        <f>F55+G55+H55+I55+J55+K55+L55</f>
        <v>9721200</v>
      </c>
      <c r="F55" s="12">
        <v>0</v>
      </c>
      <c r="G55" s="12">
        <v>0</v>
      </c>
      <c r="H55" s="12">
        <v>0</v>
      </c>
      <c r="I55" s="12">
        <v>0</v>
      </c>
      <c r="J55" s="12">
        <f>J36+J49</f>
        <v>9721200</v>
      </c>
      <c r="K55" s="12">
        <v>0</v>
      </c>
      <c r="L55" s="12">
        <v>0</v>
      </c>
      <c r="M55" s="172"/>
      <c r="N55" s="168"/>
      <c r="O55" s="168"/>
      <c r="P55" s="168"/>
      <c r="Q55" s="168"/>
      <c r="R55" s="168"/>
      <c r="S55" s="168"/>
      <c r="T55" s="168"/>
      <c r="U55" s="170"/>
    </row>
    <row r="56" spans="1:21" ht="12.75">
      <c r="A56" s="72"/>
      <c r="B56" s="165"/>
      <c r="C56" s="75"/>
      <c r="D56" s="11" t="s">
        <v>1</v>
      </c>
      <c r="E56" s="12">
        <f>F56+G56+H56+I56+J56+K56+L56</f>
        <v>1908484</v>
      </c>
      <c r="F56" s="12">
        <v>0</v>
      </c>
      <c r="G56" s="12">
        <f>G37</f>
        <v>1112400</v>
      </c>
      <c r="H56" s="12">
        <v>0</v>
      </c>
      <c r="I56" s="12">
        <v>0</v>
      </c>
      <c r="J56" s="12">
        <f>J37+J50</f>
        <v>796084</v>
      </c>
      <c r="K56" s="12">
        <v>0</v>
      </c>
      <c r="L56" s="12">
        <v>0</v>
      </c>
      <c r="M56" s="172"/>
      <c r="N56" s="168"/>
      <c r="O56" s="168"/>
      <c r="P56" s="168"/>
      <c r="Q56" s="168"/>
      <c r="R56" s="168"/>
      <c r="S56" s="168"/>
      <c r="T56" s="168"/>
      <c r="U56" s="170"/>
    </row>
    <row r="57" spans="1:21" ht="12.75">
      <c r="A57" s="72"/>
      <c r="B57" s="166"/>
      <c r="C57" s="76"/>
      <c r="D57" s="11" t="s">
        <v>3</v>
      </c>
      <c r="E57" s="12">
        <f>F57+G57+H57+I57+J57+K57+L57</f>
        <v>0</v>
      </c>
      <c r="F57" s="12">
        <v>0</v>
      </c>
      <c r="G57" s="12">
        <v>0</v>
      </c>
      <c r="H57" s="12">
        <v>0</v>
      </c>
      <c r="I57" s="12">
        <v>0</v>
      </c>
      <c r="J57" s="12">
        <f>J38+J51</f>
        <v>0</v>
      </c>
      <c r="K57" s="12">
        <v>0</v>
      </c>
      <c r="L57" s="12">
        <v>0</v>
      </c>
      <c r="M57" s="173"/>
      <c r="N57" s="169"/>
      <c r="O57" s="169"/>
      <c r="P57" s="169"/>
      <c r="Q57" s="169"/>
      <c r="R57" s="169"/>
      <c r="S57" s="169"/>
      <c r="T57" s="169"/>
      <c r="U57" s="171"/>
    </row>
  </sheetData>
  <sheetProtection/>
  <mergeCells count="113">
    <mergeCell ref="U52:U57"/>
    <mergeCell ref="D53:L53"/>
    <mergeCell ref="A1:U1"/>
    <mergeCell ref="O52:O57"/>
    <mergeCell ref="P52:P57"/>
    <mergeCell ref="Q52:Q57"/>
    <mergeCell ref="R52:R57"/>
    <mergeCell ref="S52:S57"/>
    <mergeCell ref="T52:T57"/>
    <mergeCell ref="D47:L47"/>
    <mergeCell ref="A52:A57"/>
    <mergeCell ref="B52:B57"/>
    <mergeCell ref="C52:C57"/>
    <mergeCell ref="M52:M57"/>
    <mergeCell ref="N52:N57"/>
    <mergeCell ref="P46:P51"/>
    <mergeCell ref="O46:O51"/>
    <mergeCell ref="Q46:Q51"/>
    <mergeCell ref="R46:R51"/>
    <mergeCell ref="S46:S51"/>
    <mergeCell ref="T46:T51"/>
    <mergeCell ref="U46:U51"/>
    <mergeCell ref="S40:S45"/>
    <mergeCell ref="T40:T45"/>
    <mergeCell ref="U40:U45"/>
    <mergeCell ref="D41:L41"/>
    <mergeCell ref="A46:A51"/>
    <mergeCell ref="B46:B51"/>
    <mergeCell ref="C46:C51"/>
    <mergeCell ref="M46:M51"/>
    <mergeCell ref="N46:N51"/>
    <mergeCell ref="B39:U39"/>
    <mergeCell ref="A40:A45"/>
    <mergeCell ref="B40:B45"/>
    <mergeCell ref="C40:C45"/>
    <mergeCell ref="M40:M45"/>
    <mergeCell ref="N40:N45"/>
    <mergeCell ref="O40:O45"/>
    <mergeCell ref="P40:P45"/>
    <mergeCell ref="Q40:Q45"/>
    <mergeCell ref="R40:R45"/>
    <mergeCell ref="P33:P38"/>
    <mergeCell ref="Q33:Q38"/>
    <mergeCell ref="R33:R38"/>
    <mergeCell ref="S33:S38"/>
    <mergeCell ref="T33:T38"/>
    <mergeCell ref="U33:U38"/>
    <mergeCell ref="A33:A38"/>
    <mergeCell ref="B33:B38"/>
    <mergeCell ref="C33:C38"/>
    <mergeCell ref="M33:M38"/>
    <mergeCell ref="N33:N38"/>
    <mergeCell ref="O33:O38"/>
    <mergeCell ref="D34:L34"/>
    <mergeCell ref="P27:P32"/>
    <mergeCell ref="Q27:Q32"/>
    <mergeCell ref="R27:R32"/>
    <mergeCell ref="S27:S32"/>
    <mergeCell ref="T27:T32"/>
    <mergeCell ref="D28:L28"/>
    <mergeCell ref="A27:A32"/>
    <mergeCell ref="B27:B32"/>
    <mergeCell ref="C27:C32"/>
    <mergeCell ref="M27:M32"/>
    <mergeCell ref="N27:N32"/>
    <mergeCell ref="O27:O32"/>
    <mergeCell ref="O21:O26"/>
    <mergeCell ref="P21:P26"/>
    <mergeCell ref="Q21:Q26"/>
    <mergeCell ref="R21:R26"/>
    <mergeCell ref="S21:S26"/>
    <mergeCell ref="T21:T26"/>
    <mergeCell ref="D16:L16"/>
    <mergeCell ref="A21:A26"/>
    <mergeCell ref="B21:B26"/>
    <mergeCell ref="C21:C26"/>
    <mergeCell ref="M21:M26"/>
    <mergeCell ref="N21:N26"/>
    <mergeCell ref="D22:L22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32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2018-04-23T08:47:46Z</cp:lastPrinted>
  <dcterms:created xsi:type="dcterms:W3CDTF">2013-06-06T11:09:14Z</dcterms:created>
  <dcterms:modified xsi:type="dcterms:W3CDTF">2018-09-24T10:58:51Z</dcterms:modified>
  <cp:category/>
  <cp:version/>
  <cp:contentType/>
  <cp:contentStatus/>
</cp:coreProperties>
</file>