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 windowWidth="11340" windowHeight="9345" tabRatio="775" activeTab="0"/>
  </bookViews>
  <sheets>
    <sheet name="прил 1" sheetId="1" r:id="rId1"/>
    <sheet name="прил4" sheetId="2" r:id="rId2"/>
    <sheet name="прил5" sheetId="3" r:id="rId3"/>
    <sheet name="прил6" sheetId="4" r:id="rId4"/>
    <sheet name="прил7" sheetId="5" r:id="rId5"/>
    <sheet name="прил 8" sheetId="6" r:id="rId6"/>
    <sheet name="прил 9" sheetId="7" r:id="rId7"/>
  </sheets>
  <definedNames>
    <definedName name="_xlnm.Print_Titles" localSheetId="0">'прил 1'!$10:$11</definedName>
    <definedName name="_xlnm.Print_Titles" localSheetId="5">'прил 8'!$7:$8</definedName>
    <definedName name="_xlnm.Print_Titles" localSheetId="6">'прил 9'!$7:$9</definedName>
    <definedName name="_xlnm.Print_Titles" localSheetId="1">'прил4'!$8:$9</definedName>
    <definedName name="_xlnm.Print_Titles" localSheetId="3">'прил6'!$7:$8</definedName>
    <definedName name="_xlnm.Print_Titles" localSheetId="4">'прил7'!$7:$8</definedName>
    <definedName name="_xlnm.Print_Area" localSheetId="0">'прил 1'!$A$1:$D$134</definedName>
  </definedNames>
  <calcPr fullCalcOnLoad="1"/>
</workbook>
</file>

<file path=xl/comments4.xml><?xml version="1.0" encoding="utf-8"?>
<comments xmlns="http://schemas.openxmlformats.org/spreadsheetml/2006/main">
  <authors>
    <author>CvindinaGV</author>
  </authors>
  <commentList>
    <comment ref="A294" authorId="0">
      <text>
        <r>
          <rPr>
            <b/>
            <sz val="9"/>
            <rFont val="Tahoma"/>
            <family val="2"/>
          </rPr>
          <t>CvindinaGV:</t>
        </r>
        <r>
          <rPr>
            <sz val="9"/>
            <rFont val="Tahoma"/>
            <family val="2"/>
          </rPr>
          <t xml:space="preserve">
поправила слово "органов"</t>
        </r>
      </text>
    </comment>
  </commentList>
</comments>
</file>

<file path=xl/comments5.xml><?xml version="1.0" encoding="utf-8"?>
<comments xmlns="http://schemas.openxmlformats.org/spreadsheetml/2006/main">
  <authors>
    <author>CvindinaGV</author>
  </authors>
  <commentList>
    <comment ref="A109" authorId="0">
      <text>
        <r>
          <rPr>
            <b/>
            <sz val="9"/>
            <rFont val="Tahoma"/>
            <family val="2"/>
          </rPr>
          <t>CvindinaGV:</t>
        </r>
        <r>
          <rPr>
            <sz val="9"/>
            <rFont val="Tahoma"/>
            <family val="2"/>
          </rPr>
          <t xml:space="preserve">
поправила слово "органов"</t>
        </r>
      </text>
    </comment>
    <comment ref="G257" authorId="0">
      <text>
        <r>
          <rPr>
            <b/>
            <sz val="8"/>
            <rFont val="Tahoma"/>
            <family val="2"/>
          </rPr>
          <t>CvindinaGV:</t>
        </r>
        <r>
          <rPr>
            <sz val="8"/>
            <rFont val="Tahoma"/>
            <family val="2"/>
          </rPr>
          <t xml:space="preserve">
АПК Безопасный город</t>
        </r>
      </text>
    </comment>
    <comment ref="A546" authorId="0">
      <text>
        <r>
          <rPr>
            <b/>
            <sz val="9"/>
            <rFont val="Tahoma"/>
            <family val="2"/>
          </rPr>
          <t>CvindinaGV:</t>
        </r>
        <r>
          <rPr>
            <sz val="9"/>
            <rFont val="Tahoma"/>
            <family val="2"/>
          </rPr>
          <t xml:space="preserve">
поправила наименование</t>
        </r>
      </text>
    </comment>
    <comment ref="A555" authorId="0">
      <text>
        <r>
          <rPr>
            <b/>
            <sz val="9"/>
            <rFont val="Tahoma"/>
            <family val="2"/>
          </rPr>
          <t>CvindinaGV:</t>
        </r>
        <r>
          <rPr>
            <sz val="9"/>
            <rFont val="Tahoma"/>
            <family val="2"/>
          </rPr>
          <t xml:space="preserve">
поправила наименование</t>
        </r>
      </text>
    </comment>
    <comment ref="A561" authorId="0">
      <text>
        <r>
          <rPr>
            <b/>
            <sz val="9"/>
            <rFont val="Tahoma"/>
            <family val="2"/>
          </rPr>
          <t>CvindinaGV:</t>
        </r>
        <r>
          <rPr>
            <sz val="9"/>
            <rFont val="Tahoma"/>
            <family val="2"/>
          </rPr>
          <t xml:space="preserve">
поправила наименование</t>
        </r>
      </text>
    </comment>
  </commentList>
</comments>
</file>

<file path=xl/comments6.xml><?xml version="1.0" encoding="utf-8"?>
<comments xmlns="http://schemas.openxmlformats.org/spreadsheetml/2006/main">
  <authors>
    <author>CvindinaGV</author>
  </authors>
  <commentList>
    <comment ref="A1084" authorId="0">
      <text>
        <r>
          <rPr>
            <b/>
            <sz val="9"/>
            <rFont val="Tahoma"/>
            <family val="2"/>
          </rPr>
          <t>CvindinaGV:</t>
        </r>
        <r>
          <rPr>
            <sz val="9"/>
            <rFont val="Tahoma"/>
            <family val="2"/>
          </rPr>
          <t xml:space="preserve">
поправила слово "органов"</t>
        </r>
      </text>
    </comment>
  </commentList>
</comments>
</file>

<file path=xl/sharedStrings.xml><?xml version="1.0" encoding="utf-8"?>
<sst xmlns="http://schemas.openxmlformats.org/spreadsheetml/2006/main" count="13018" uniqueCount="1198">
  <si>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</si>
  <si>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Подпрограмма 6 "Транспортное обслуживание населения ЗАТО Александровск"</t>
  </si>
  <si>
    <t>Подпрограмма 5 "Осуществление муниципальных функций, направленных на повышение эффективности управления муниципальным имуществом"</t>
  </si>
  <si>
    <t>Подпрограмма 2 "Библиотечное дело ЗАТО Александровск"</t>
  </si>
  <si>
    <t>Подпрограмма 8 "Развитие современной инфраструктуры системы образования ЗАТО Александровск"</t>
  </si>
  <si>
    <t>Защита населения и территории от чрезвычайных ситуаций природного и техногенного характера, гражданская оборона</t>
  </si>
  <si>
    <t>Молодежная политика и оздоровление детей</t>
  </si>
  <si>
    <t>Код ведом-ства</t>
  </si>
  <si>
    <t>913</t>
  </si>
  <si>
    <t>914</t>
  </si>
  <si>
    <t>915</t>
  </si>
  <si>
    <t>919</t>
  </si>
  <si>
    <t>916</t>
  </si>
  <si>
    <t>Прочие поступления от денежных взысканий (штрафов) и иных сумм в возмещение ущерба</t>
  </si>
  <si>
    <t xml:space="preserve">000 1 16 90040 04 0000 140 </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</si>
  <si>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</si>
  <si>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</si>
  <si>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</si>
  <si>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</si>
  <si>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</si>
  <si>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 бюджетам субъектов Российской Федерации и муниципальных образований</t>
  </si>
  <si>
    <t>000 2 02 01001 00 0000 151</t>
  </si>
  <si>
    <t>Дотации на выравнивание бюджетной обеспеченнности</t>
  </si>
  <si>
    <t>000 2 02 01001 04 0000 151</t>
  </si>
  <si>
    <t>000 2 02 01007 00 0000 151</t>
  </si>
  <si>
    <t>Дотации бюджетам, связанные с особым режимом безопасного функционирования закрытых административно-территориальных образований</t>
  </si>
  <si>
    <t>000 2 02 01007 04 0000 151</t>
  </si>
  <si>
    <t>000 2 02 02000 00 0000 151</t>
  </si>
  <si>
    <t>000 2 02 02999 00 0000 151</t>
  </si>
  <si>
    <t>Прочие субсидии</t>
  </si>
  <si>
    <t>000 2 02 02999 04 0000 151</t>
  </si>
  <si>
    <t>Прочие субсидии бюджетам городских округов</t>
  </si>
  <si>
    <t>000 2 02 03000 00 0000 151</t>
  </si>
  <si>
    <t>Субвенции бюджетам субъектов Российской Федерации и муниципальных образований</t>
  </si>
  <si>
    <t>000 2 02 03003 00 0000 151</t>
  </si>
  <si>
    <t>Субвенции бюджетам на государственную регистрацию актов гражданского состояния</t>
  </si>
  <si>
    <t>000 2 02 03003 04 0000 151</t>
  </si>
  <si>
    <t>000 2 02 03999 00 0000 151</t>
  </si>
  <si>
    <t>Прочие субвенции</t>
  </si>
  <si>
    <t>000 2 02 03999 04 0000 151</t>
  </si>
  <si>
    <t>000 2 02 04000 00 0000 151</t>
  </si>
  <si>
    <t>Иные межбюджетные трансферты</t>
  </si>
  <si>
    <t>06</t>
  </si>
  <si>
    <t>05</t>
  </si>
  <si>
    <t>07</t>
  </si>
  <si>
    <t>08</t>
  </si>
  <si>
    <t>02</t>
  </si>
  <si>
    <t>09</t>
  </si>
  <si>
    <t>03</t>
  </si>
  <si>
    <t>10</t>
  </si>
  <si>
    <t>Жилищно-коммунальное хозяйство</t>
  </si>
  <si>
    <t>04</t>
  </si>
  <si>
    <t>Образование</t>
  </si>
  <si>
    <t>Дошкольное образование</t>
  </si>
  <si>
    <t>Общее образование</t>
  </si>
  <si>
    <t>Социальная политика</t>
  </si>
  <si>
    <t>Жилищное хозяйство</t>
  </si>
  <si>
    <t>Под-раздел</t>
  </si>
  <si>
    <t>Вид расходов</t>
  </si>
  <si>
    <t>Целевая статья расходов</t>
  </si>
  <si>
    <t>Общегосударственные вопросы</t>
  </si>
  <si>
    <t>Национальная безопасность и правоохранительная деятельность</t>
  </si>
  <si>
    <t>Национальная экономика</t>
  </si>
  <si>
    <t>Транспорт</t>
  </si>
  <si>
    <t>Другие вопросы в области национальной экономики</t>
  </si>
  <si>
    <t>9900001030</t>
  </si>
  <si>
    <t xml:space="preserve">Осуществление в установленном порядке сбора, обработки и анализа статистической, финансовой и бухгалтерской отчетности подведомственных муниципальных учреждений, предоставление в сооветствующие органы консолидированной статистической, </t>
  </si>
  <si>
    <t>финансовой и бухгалтерской отчетности, обеспечение ее достоверности, контроль деятельности подведомственных учреждений</t>
  </si>
  <si>
    <t>Организация предоставления общедоступного и бесплатного начального общего, основного общего, среднего общего образования по основным образовательным программам (за исключением государственных полномочий по финансовому обеспечению реализации основных</t>
  </si>
  <si>
    <t>общеобразовательных программ в соответствии с федеральными государственными образовательными стандартами)</t>
  </si>
  <si>
    <t>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t>
  </si>
  <si>
    <t>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</si>
  <si>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t>
  </si>
  <si>
    <t>которыми сохранено за детьми-сиротами и детьми, оставшимися без попечения родителей</t>
  </si>
  <si>
    <t>Проведение  фестивалей, выставок, смотров, конкурсов, конференций и иных программных мероприятий силами учреждений</t>
  </si>
  <si>
    <t>Муниципальная программа ЗАТО Александровск "Повышение качества жизни отдельных категорий граждан ЗАТО Александровск" на 2014 - 2020 годы</t>
  </si>
  <si>
    <t>Адаптация  муниципальных учреждений культуры (устройство пандусов, поручней, установка кнопок вызова, капитальный ремонт помещений для беспрепятственного доступа)</t>
  </si>
  <si>
    <t>7101200000</t>
  </si>
  <si>
    <t>7101220090</t>
  </si>
  <si>
    <t>7101229990</t>
  </si>
  <si>
    <t>входящими в состав ЗАТО Александровск</t>
  </si>
  <si>
    <r>
      <t>Учет детей, подлежащих обучению по образовательным программам дошкольного, начального общего, основного общего и среднего общего образования, закрепление муниципальных образовательных организаций за конкретными территориальными образованиями,</t>
    </r>
    <r>
      <rPr>
        <sz val="12"/>
        <color indexed="10"/>
        <rFont val="Times New Roman"/>
        <family val="1"/>
      </rPr>
      <t xml:space="preserve"> </t>
    </r>
  </si>
  <si>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</si>
  <si>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</si>
  <si>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</si>
  <si>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</si>
  <si>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</si>
  <si>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000 1 11 05012 04 0000 120</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</si>
  <si>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</si>
  <si>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</si>
  <si>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000 1 11 05024 04 0000 120</t>
  </si>
  <si>
    <t>000 1 11 07000 00 0000 120</t>
  </si>
  <si>
    <t>Платежи от государственных и муниципальных унитарных предприятий</t>
  </si>
  <si>
    <t>000 1 11 07010 00 0000 120</t>
  </si>
  <si>
    <t>Муниципальная программа ЗАТО Александровск "Энергоэффективность и развитие энергетики" на 2014 - 2020 годы</t>
  </si>
  <si>
    <t>Муниципальная программа "Развитие инвестиционной деятельности муниципального образования ЗАТО Александровск" на 2014 - 2020 годы</t>
  </si>
  <si>
    <t>Непрограммная деятельность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</si>
  <si>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</si>
  <si>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</si>
  <si>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Подпрограмма 2 "Развитие информационного общества и формирование электронного правительства"</t>
  </si>
  <si>
    <t>Прочие направления деятельности муниципальной программы</t>
  </si>
  <si>
    <t>Подпрограмма 1 "Обеспечение деятельности администрации ЗАТО Александровск"</t>
  </si>
  <si>
    <t>Непрограммная часть</t>
  </si>
  <si>
    <t>Резервный фонд администрации ЗАТО Александровск</t>
  </si>
  <si>
    <t>7531400020</t>
  </si>
  <si>
    <t>8022529990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</si>
  <si>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</si>
  <si>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Муниципальная программа ЗАТО Александровск "Развитие образования" на 2014 - 2020 годы</t>
  </si>
  <si>
    <t>Муниципальная программа ЗАТО Александровск "Эффективное управление муниципальными финансами и оптимизация муниципального долга ЗАТО Александровск" на 2014 - 2020 годы</t>
  </si>
  <si>
    <t>Муниципальная программа ЗАТО Александровск "Эффективное муниципальное управление" на 2014 - 2020 годы</t>
  </si>
  <si>
    <t>Муниципальная программа "Повышение качества жизни отдельных категорий граждан ЗАТО Александровск" на 2014 - 2020 годы</t>
  </si>
  <si>
    <t>Муниципальная программа ЗАТО Александровск "Развитие физической культуры, спорта и молодежной политики" на 2014 - 2020 годы</t>
  </si>
  <si>
    <t>Муниципальная программа ЗАТО Александровск "Развитие культуры и сохранение культурного наследия" на 2014 - 2020 годы</t>
  </si>
  <si>
    <t>Муниципальная программа "Обеспечение комплексной безопасности населения ЗАТО Александровск" на 2014 - 2020 годы</t>
  </si>
  <si>
    <t>7531100000</t>
  </si>
  <si>
    <t>7531129990</t>
  </si>
  <si>
    <t>Организация и проведение работ по предупреждению и ликвидации чрезвычайных ситуаций и их последствий, гражданская оборона</t>
  </si>
  <si>
    <t>7531400000</t>
  </si>
  <si>
    <t>7531413060</t>
  </si>
  <si>
    <t>Обслуживание МАСЦО ЗАТО Александровск</t>
  </si>
  <si>
    <t>7531600000</t>
  </si>
  <si>
    <t>7531629990</t>
  </si>
  <si>
    <t>Обслуживание государственного (муниципального) долга</t>
  </si>
  <si>
    <t>924</t>
  </si>
  <si>
    <t>Обеспечение деятельности финансовых, налоговых и таможенных органов и органов финансового (финансово-бюджетного) надзора</t>
  </si>
  <si>
    <t>Подпрограмма 3 "Информационное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t>
  </si>
  <si>
    <t>Подпрограмма 2 "Обеспечение деятельности управления муниципальной собственностью администрации ЗАТО Александровск"</t>
  </si>
  <si>
    <t>Подпрограмма 4 "Архивное дело ЗАТО Александровск"</t>
  </si>
  <si>
    <t>Подпрограмма 6 "Обслуживание деятельности органов местного самоуправления"</t>
  </si>
  <si>
    <t>Подпрограмма 7 "Повышение эффективности управления капитальным строительством и капитальным ремонтом объектов инфраструктуры ЗАТО Александровск"</t>
  </si>
  <si>
    <t>Подпрограмма 1 "Совершенствование финансовой и бюджетной политики"</t>
  </si>
  <si>
    <t>Обслуживание государственного внутреннего и муниципального долга</t>
  </si>
  <si>
    <t>Подпрограмма 2 "Эффективное управление муниципальным долгом"</t>
  </si>
  <si>
    <t>Процентные платежи по муниципальному долгу</t>
  </si>
  <si>
    <t>Ремонт автомобильных дорог общего пользования местного значения</t>
  </si>
  <si>
    <t>Содержание автомобильных дорог общего пользования местного значения, за исключением капитального ремонта и ремонта</t>
  </si>
  <si>
    <t>Подпрограмма 1 "Профилактика правонарушений, обеспечение безопасности населения ЗАТО Александровск"</t>
  </si>
  <si>
    <t>Мероприятия по развитию и обслуживанию системы АПК "Безопасный город"</t>
  </si>
  <si>
    <t>Подпрограмма 2 "Повышение безопасности дорожного движения и снижение дорожно-транспортного травматизма в ЗАТО Александровск"</t>
  </si>
  <si>
    <t>Подпрограмма 3 "Защита населения и территории ЗАТО Александровск от чрезвычайных ситуаций, мероприятия в области гражданской обороны"</t>
  </si>
  <si>
    <t>Подпрограмма 8 "Развитие муниципальной службы ЗАТО Александровск"</t>
  </si>
  <si>
    <t>7534001</t>
  </si>
  <si>
    <t>Предоставление дополнительного пенсионного обеспечения муниципальным служащим в органах местного самоуправления ЗАТО Александровск и лицам, замещавшим муниципальные должности в муниципальном образовании ЗАТО Александровск"</t>
  </si>
  <si>
    <t>Подпрограмма 3 "Музейное дело ЗАТО Александровск"</t>
  </si>
  <si>
    <t>Подпрограмма 2 "Молодежь ЗАТО Александровск"</t>
  </si>
  <si>
    <t>Стипендии и премии главы администрации ЗАТО Александровск</t>
  </si>
  <si>
    <t>Подпрограмма 3 "Патриотическое воспитание граждан"</t>
  </si>
  <si>
    <t>Подпрограмма 4 "SOS!"</t>
  </si>
  <si>
    <t>7242999</t>
  </si>
  <si>
    <t>Подпрограмма 3 "Обеспечение деятельности управления культуры, спорта и молодежной политики администрации ЗАТО Александровск"</t>
  </si>
  <si>
    <t>Мероприятия по землеустройству и землепользованию</t>
  </si>
  <si>
    <t>Периодическая печать и издательства</t>
  </si>
  <si>
    <t>Физическая культура и спорт</t>
  </si>
  <si>
    <t>Обслуживание государственного и муниципального долга</t>
  </si>
  <si>
    <t>11</t>
  </si>
  <si>
    <t>Целевая статья</t>
  </si>
  <si>
    <t>Вид расхода</t>
  </si>
  <si>
    <t>Раздел</t>
  </si>
  <si>
    <t>Подраздел</t>
  </si>
  <si>
    <t>контрольно-счетная палата ЗАТО Александровск</t>
  </si>
  <si>
    <t>Подпрограмма 1 "Развитие творческого потенциала и организация досуга населения ЗАТО Александровск"</t>
  </si>
  <si>
    <t>Субсидия муниципальным образованиям на предоставление поддержки малоимущим гражданам на установку приборов учета используемых энергоресурсов (подтвержденные остатки прошлых лет)</t>
  </si>
  <si>
    <t>7807917</t>
  </si>
  <si>
    <t>Охрана объектов растительного и животного мира и среды их обитания</t>
  </si>
  <si>
    <t>Реализация переданных государственных полномочий по опеке и попечительству в отношении несовершеннолетних</t>
  </si>
  <si>
    <t>Субвенция на реализацию Закона  Мурманской области "О наделении органов местного самоуправления муниципальных образований со статусом городского</t>
  </si>
  <si>
    <t>округа и муниципального района отдельными государственными полномочиями по опеке и попечительству в отношении несовершеннолетних"</t>
  </si>
  <si>
    <t>7032100000</t>
  </si>
  <si>
    <t>7032175520</t>
  </si>
  <si>
    <t>Выплата денежного вознаграждения лицам, осуществляющим постинтернатный патронат в отношении несовершеннолетних и социальный патронат</t>
  </si>
  <si>
    <t>7032500000</t>
  </si>
  <si>
    <t>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</si>
  <si>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7032575350</t>
  </si>
  <si>
    <t>Содержание ребенка в семье опекуна (попечителя) и приемной семье, а также вознаграждение, причитающееся приемному родителю</t>
  </si>
  <si>
    <t>7032600000</t>
  </si>
  <si>
    <t>Субвенция на содержание ребенка в семье опекуна (попечителя) и приемной семье, а также вознаграждение, причитающееся приемному родителю</t>
  </si>
  <si>
    <t>7032675340</t>
  </si>
  <si>
    <t>Улучшение технического состояния и приведение в качественное состояние объектов инфраструктуры и благоустройства на территории ЗАТО Александровск</t>
  </si>
  <si>
    <t>7441300000</t>
  </si>
  <si>
    <t>7441320090</t>
  </si>
  <si>
    <t>7441400000</t>
  </si>
  <si>
    <t>7441429990</t>
  </si>
  <si>
    <t>Подпрограмма 2 "Подготовка объектов и систем жизнеобеспечения ЗАТО Александровск к работе в осенне-зимний период"</t>
  </si>
  <si>
    <t>Подпрограмма 3 "Обеспечение собираемости платежей населения за оказанные жилищно-коммунальные услуги в ЗАТО Александровск"</t>
  </si>
  <si>
    <t>Возмещение убытков по жилищно-коммунальному хозяйству</t>
  </si>
  <si>
    <t>Подпрограмма 4 "Благоустройство территории муниципального образования ЗАТО Александровск"</t>
  </si>
  <si>
    <t>Организация наружного освещения улиц и дворовых территорий муниципального образования</t>
  </si>
  <si>
    <t>Обеспечение сохранности, технического обслуживания и содержания прочих объектов благоустройства</t>
  </si>
  <si>
    <t>Содержание и эксплуатация установленного оборудования АПК "Безопасный город"</t>
  </si>
  <si>
    <t>7511100000</t>
  </si>
  <si>
    <t>7520000000</t>
  </si>
  <si>
    <t>Выполнение проектных работ по объекту "Проект организации дорожного движения по улично-дорожной сети муниципального образования ЗАТО Александровск"</t>
  </si>
  <si>
    <t>7521100000</t>
  </si>
  <si>
    <t>7521129990</t>
  </si>
  <si>
    <t>Оснащение участков улично-дорожной сети ЗАТО Александровск пешеходными ограждениями, в том числе в зоне пешеходных переходов</t>
  </si>
  <si>
    <t>7521300000</t>
  </si>
  <si>
    <t>7521329990</t>
  </si>
  <si>
    <t>Модернизация нерегулируемых пешеходных переходов, в том числе непосредственно прилегающих к дошкольным образовательным организациям, общеобразовательным организациями и организациям дополнительного образования, средствами освещения, искусственными дорожными неровностями, светофорами Т.7, системами светового оповещения, дорожными знаками с внутренним освещением и светодиодной индексацией, Г-образными опорами, дорожной разметкой, в т.ч. с применением штучных форм и цветовых дорожных покрытий, световозвращателями и индикаторами, а также устройствами дополнительного освещения и другими элементами повышения БДД</t>
  </si>
  <si>
    <t>7521400000</t>
  </si>
  <si>
    <t>7521429990</t>
  </si>
  <si>
    <t>7900000000</t>
  </si>
  <si>
    <t>Проведение оценки рыночной стоимости нежелых помещений, арендуемых субъектами МСП</t>
  </si>
  <si>
    <t>7902300000</t>
  </si>
  <si>
    <t>7902329990</t>
  </si>
  <si>
    <t>Изготовление технической документации на объекты недвижимого имущества</t>
  </si>
  <si>
    <t>7902400000</t>
  </si>
  <si>
    <t>7902429990</t>
  </si>
  <si>
    <t>Организация работ по проведению оценки рыночной стоимости объектов недвижимого имущества, находящегося в собственности муниципального образования ЗАТО Александровск</t>
  </si>
  <si>
    <t>8221300000</t>
  </si>
  <si>
    <t>8221320140</t>
  </si>
  <si>
    <t>Налог, взимаемый в связи с применением упрощенной системы налогобложения</t>
  </si>
  <si>
    <t>000 1 05 01010 01 0000 110</t>
  </si>
  <si>
    <t>Налог, взимаемый с налогоплательщиков, выбравших в качестве объекта налогообложения  доходы</t>
  </si>
  <si>
    <t>000 1 05 01011 01 0000 110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</si>
  <si>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</si>
  <si>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</si>
  <si>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</si>
  <si>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000 1 05 01050 01 0000 110</t>
  </si>
  <si>
    <t>Минимальный налог, зачисляемый в бюджеты субъектов Российской Федерации</t>
  </si>
  <si>
    <t>000 1 05 02000 02 0000 110</t>
  </si>
  <si>
    <t>Единый налог на вмененый доход для отдельных видов деятельности</t>
  </si>
  <si>
    <t>000 1 05 02010 02 0000 110</t>
  </si>
  <si>
    <t>Единый налог на вмененный доход для отдельных видов деятельности</t>
  </si>
  <si>
    <t>000 1 05 02020 02 0000 110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</si>
  <si>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</si>
  <si>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</si>
  <si>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</si>
  <si>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</si>
  <si>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физичесих лиц, обладающих земельным участком, расположенным в границах городских округов</t>
  </si>
  <si>
    <t>000 1 13 00000 00 0000 000</t>
  </si>
  <si>
    <t>9900051200</t>
  </si>
  <si>
    <t>Улучшение положения и качества жизни инвалидов и других МГН</t>
  </si>
  <si>
    <t>7101600000</t>
  </si>
  <si>
    <t>7101629990</t>
  </si>
  <si>
    <t>Создание условий для повышения эффективности деятельности социально ориентированным некоммерческим организациям инвалидов</t>
  </si>
  <si>
    <t>7101700000</t>
  </si>
  <si>
    <t>Предоставление субсидий социально-ориентрованным некоммерческим организациям</t>
  </si>
  <si>
    <t>7101760040</t>
  </si>
  <si>
    <t>8261113060</t>
  </si>
  <si>
    <t>Содержание муниципального имущества ЗАТО Александровск, закрепленного за МКУ "ЦАХиТО" на праве оперативного управления</t>
  </si>
  <si>
    <t>8262100000</t>
  </si>
  <si>
    <t>8262100020</t>
  </si>
  <si>
    <t>Материально-техническое обеспечение органов местного самоуправления ЗАТО Александровск в рамках полномочий МКУ "ЦАХиТО"</t>
  </si>
  <si>
    <t>8262200000</t>
  </si>
  <si>
    <t>8262200020</t>
  </si>
  <si>
    <t>Обеспечение безопасных условий труда</t>
  </si>
  <si>
    <t>8281200000</t>
  </si>
  <si>
    <t>8281229990</t>
  </si>
  <si>
    <t>Обеспечение выполнения служебного поручения муниципальными служащими вне места постоянной работы</t>
  </si>
  <si>
    <t>8281300000</t>
  </si>
  <si>
    <t>8281329990</t>
  </si>
  <si>
    <t>7511200000</t>
  </si>
  <si>
    <t>7511229990</t>
  </si>
  <si>
    <t>7903100000</t>
  </si>
  <si>
    <t>7903129990</t>
  </si>
  <si>
    <t>Выполнение работ по разработке проекта "Программа комплексного развития социальной инфраструктуры муниципального образования ЗАТО Александровск"</t>
  </si>
  <si>
    <t>8251129990</t>
  </si>
  <si>
    <t>Проведение мероприятий по подготовке аукционов, конкурсов, тендеров и т. д. в целях получения дополнительных доходов в местный бюджет</t>
  </si>
  <si>
    <t>8251200000</t>
  </si>
  <si>
    <t>8251200020</t>
  </si>
  <si>
    <t>Своевременное распределение муниципальных жилых помещений гражданам в ЗАТО Александровск</t>
  </si>
  <si>
    <t>8252100000</t>
  </si>
  <si>
    <t>8252100020</t>
  </si>
  <si>
    <t>8252113060</t>
  </si>
  <si>
    <t>Качественное оформление документов граждан и представителей предприятий и организаций по вопросам получения разрешения на въезд на территорию ЗАТО Александровск</t>
  </si>
  <si>
    <t>8253100000</t>
  </si>
  <si>
    <t>8253100020</t>
  </si>
  <si>
    <t>8253113060</t>
  </si>
  <si>
    <t>Обеспечение  выполнения служебного поручения муниципальными служащими вне места постоянной работы</t>
  </si>
  <si>
    <t>Организация ритуальных услуг и содержание мест захоронения</t>
  </si>
  <si>
    <t>7441440010</t>
  </si>
  <si>
    <t>Создание эффективной системы управления в жилищно-коммунальном комплексе, основанной на конкурсном отборе подрядчиков в сфере управления и эксплуатации жилищного фонда, и инженерной инфраструктуры</t>
  </si>
  <si>
    <t>7452100000</t>
  </si>
  <si>
    <t>7452100020</t>
  </si>
  <si>
    <t>7452113060</t>
  </si>
  <si>
    <t>Организация и контроль за качеством предоставления муниципальных услуг</t>
  </si>
  <si>
    <t>7453100000</t>
  </si>
  <si>
    <t>7453100020</t>
  </si>
  <si>
    <t xml:space="preserve"> Разработка проекта "Генеральная схема санитарной очистки территории и правила обращения с отходами городского округа ЗАТО Александровск"</t>
  </si>
  <si>
    <t>7601300000</t>
  </si>
  <si>
    <t>7601329990</t>
  </si>
  <si>
    <t>Обеспечение пожарной и электрической безопасности учреждений</t>
  </si>
  <si>
    <t>8221500000</t>
  </si>
  <si>
    <t>8221529990</t>
  </si>
  <si>
    <t>Актуализация нормативных актов ЗАТО Александровск (в пределах своих полномочий), регламентирующих порядок, условия и качество предоставления муниципальных услуг (выполнения работ) подведомственными учреждениями, в соответствии с</t>
  </si>
  <si>
    <t xml:space="preserve"> действующим законодательством Российской Федерации и (или) Мурманской области, контроль за соблюдением законодательства</t>
  </si>
  <si>
    <t xml:space="preserve">Учет детей, подлежащих обучению по образовательным программам дошкольного, начального общего, основного общего и среднего общего образования, закрепление муниципальных образовательных </t>
  </si>
  <si>
    <t>организаций за конкретными территориальными образованиями, входящими в состав ЗАТО Александровск</t>
  </si>
  <si>
    <t>Предоставление общедоступного бесплатного среднего общего образования по основным общеобразовательным программам в образовательных учреждениях</t>
  </si>
  <si>
    <t>7021300000</t>
  </si>
  <si>
    <t>7021375310</t>
  </si>
  <si>
    <t>7021700000</t>
  </si>
  <si>
    <t>7021700020</t>
  </si>
  <si>
    <t>Содержание имущества  муниципальных образовательных учреждений</t>
  </si>
  <si>
    <t>7021800000</t>
  </si>
  <si>
    <t>7021800020</t>
  </si>
  <si>
    <t>7021900000</t>
  </si>
  <si>
    <t>7021900020</t>
  </si>
  <si>
    <t>Предоставление дополнительного образования детям в учреждениях дополнительного образования детей</t>
  </si>
  <si>
    <t>7022100000</t>
  </si>
  <si>
    <t>7022100020</t>
  </si>
  <si>
    <t>7022170620</t>
  </si>
  <si>
    <t>Приобретение жилья, предоставление субсидий и выдача государственных жилищных сертификатов гражданам, выезжающим за пределы ЗАТО Александровск</t>
  </si>
  <si>
    <t>8252200000</t>
  </si>
  <si>
    <t>8252229990</t>
  </si>
  <si>
    <t>Оплата административных штрафов</t>
  </si>
  <si>
    <t>9900020160</t>
  </si>
  <si>
    <t>Реконструкция детской спортивной школы, г. Снежногорск</t>
  </si>
  <si>
    <t>7081200000</t>
  </si>
  <si>
    <t>7081240010</t>
  </si>
  <si>
    <t>Разработка проектно-сметной документации на создание АПК "Безопасный город"</t>
  </si>
  <si>
    <t>Разработка проекта комплексной системы мониторинга</t>
  </si>
  <si>
    <t>7511300000</t>
  </si>
  <si>
    <t>7511329990</t>
  </si>
  <si>
    <t>7511120110</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</si>
  <si>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</si>
  <si>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</si>
  <si>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000 1 16 30000 01 0000 140</t>
  </si>
  <si>
    <t>Денежные взыскания (штрафы) за правонарушения в области дорожного хозяйства</t>
  </si>
  <si>
    <t>000 1 16 30030 01 0000 140</t>
  </si>
  <si>
    <t>Прочие денежные взыскания (штрафы) за правонарушения в области дорожного хозяйства</t>
  </si>
  <si>
    <t>000 1 16 33000 00 0000 140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</si>
  <si>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</si>
  <si>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</si>
  <si>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</si>
  <si>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</si>
  <si>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</si>
  <si>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000 1 16 90000 00 0000 140</t>
  </si>
  <si>
    <t>Обеспечение доступа к информации о деятельности органов местного самоуправления с помощью интернет-сайта</t>
  </si>
  <si>
    <t>8022200000</t>
  </si>
  <si>
    <t>8022229990</t>
  </si>
  <si>
    <t>Развитие информационно-технологической инфраструктуры органов местного самоуправления</t>
  </si>
  <si>
    <t>8022300000</t>
  </si>
  <si>
    <t>8022329990</t>
  </si>
  <si>
    <t>Субсидия на техническое сопровождение программного обеспечения "Система автоматизированного рабочего места муниципального образования"</t>
  </si>
  <si>
    <t>8022370570</t>
  </si>
  <si>
    <t>80223S0570</t>
  </si>
  <si>
    <t>Обеспечение функционирования и развития системы электронного документооборота</t>
  </si>
  <si>
    <t>8022400000</t>
  </si>
  <si>
    <t>8022429990</t>
  </si>
  <si>
    <t>Приобретение средств (ЭЦП, VipNet) для подключения к системе межведомственного электронного взаимодействия</t>
  </si>
  <si>
    <t>8022500000</t>
  </si>
  <si>
    <t>Установка аппаратного комплекса "Инфомат"</t>
  </si>
  <si>
    <t>8022600000</t>
  </si>
  <si>
    <t>8022629990</t>
  </si>
  <si>
    <t>Развитие информационно- технологической инфраструктуры муниципальных учреждений</t>
  </si>
  <si>
    <t>8023100000</t>
  </si>
  <si>
    <t>8023129990</t>
  </si>
  <si>
    <t>Защита информационных систем и ресурсов</t>
  </si>
  <si>
    <t>8024100000</t>
  </si>
  <si>
    <t>8024129990</t>
  </si>
  <si>
    <t>Мероприятия по технической защите информации</t>
  </si>
  <si>
    <t>8024200000</t>
  </si>
  <si>
    <t>8024229990</t>
  </si>
  <si>
    <t>Лицензирование программного обеспечения</t>
  </si>
  <si>
    <t>8024300000</t>
  </si>
  <si>
    <t>Реализация Закона Мурманской области «О некоторых вопросах в области регулирования торговой деятельности на территории Мурманской области"</t>
  </si>
  <si>
    <t>8211600000</t>
  </si>
  <si>
    <t>8211675510</t>
  </si>
  <si>
    <t>9900080010</t>
  </si>
  <si>
    <t>8211500000</t>
  </si>
  <si>
    <t>8211400000</t>
  </si>
  <si>
    <t>Управление культуры, спорта и молодежной политики администрации                                                                                                                                                                             ЗАТО Александровск</t>
  </si>
  <si>
    <t>2 02 04025 04 0000 151</t>
  </si>
  <si>
    <t>7030000000</t>
  </si>
  <si>
    <t>Актуализация нормативных актов ЗАТО Александровск (в пределах своих полномочий), регламентирующих порядок, условия и качество предоставления муниципальных услуг (выполнения работ) подведомственными учреждениями, в соответствии с действующим законодательст</t>
  </si>
  <si>
    <t>7031100000</t>
  </si>
  <si>
    <t>7031106010</t>
  </si>
  <si>
    <t>7031106030</t>
  </si>
  <si>
    <t>7031113060</t>
  </si>
  <si>
    <t>Контроль и диагностика деятельности муниципальных образовательных учреждений по обеспечению выполнения государственных стандартов образования, создания условий для осуществления присмотра и ухода за детьми</t>
  </si>
  <si>
    <t>7031200000</t>
  </si>
  <si>
    <t>7031206010</t>
  </si>
  <si>
    <t>7031206030</t>
  </si>
  <si>
    <t>7031213060</t>
  </si>
  <si>
    <t xml:space="preserve"> Разработка и контроль исполнения нормативного акта администрации ЗАТО Александровск, регламентирующего  организацию отдыха, оздоровления и занятости детей и молодежи ЗАТО Александровск</t>
  </si>
  <si>
    <t>7033100000</t>
  </si>
  <si>
    <t>7033106010</t>
  </si>
  <si>
    <t>7033106030</t>
  </si>
  <si>
    <t>7033113060</t>
  </si>
  <si>
    <t>Разработка и реализация планов по рационализации сети образовательных учреждений (создание, реорганизация, ликвидация</t>
  </si>
  <si>
    <t>7034100000</t>
  </si>
  <si>
    <t>7034106010</t>
  </si>
  <si>
    <t>7034106030</t>
  </si>
  <si>
    <t>7034113060</t>
  </si>
  <si>
    <t>Формирование муниципального задания на услуги (работы), предоставляемые (выполняемые) подведомственными муниципальными учреждениями, контроль за исполнением муниципальных заданий подведомственными учреждениями</t>
  </si>
  <si>
    <t>7034200000</t>
  </si>
  <si>
    <t>7034206010</t>
  </si>
  <si>
    <t>7034206030</t>
  </si>
  <si>
    <t>7034213060</t>
  </si>
  <si>
    <t>7034300000</t>
  </si>
  <si>
    <t>7034306010</t>
  </si>
  <si>
    <t>7034306030</t>
  </si>
  <si>
    <t>7034313060</t>
  </si>
  <si>
    <t>7034400000</t>
  </si>
  <si>
    <t>7034406010</t>
  </si>
  <si>
    <t>7034406030</t>
  </si>
  <si>
    <t>7034413060</t>
  </si>
  <si>
    <t>7010000000</t>
  </si>
  <si>
    <t xml:space="preserve">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 </t>
  </si>
  <si>
    <t>7011100000</t>
  </si>
  <si>
    <t>Субвенция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</si>
  <si>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7011175380</t>
  </si>
  <si>
    <t>7011170620</t>
  </si>
  <si>
    <t>70111S0620</t>
  </si>
  <si>
    <t>Субсидия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</si>
  <si>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7011171030</t>
  </si>
  <si>
    <t>70111S1030</t>
  </si>
  <si>
    <t>Создание условий для осуществления присмотра и ухода за детьми, содержания детей в муниципальных дошкольных образовательных учреждениях</t>
  </si>
  <si>
    <t>7011200000</t>
  </si>
  <si>
    <t>7011200020</t>
  </si>
  <si>
    <t>Содержание недвижимого и особо ценного движимого имущества муниципальных дошкольных образовательных учреждений</t>
  </si>
  <si>
    <t>7011300000</t>
  </si>
  <si>
    <t>7011300020</t>
  </si>
  <si>
    <t>Предоставление социальных гарантий работникам</t>
  </si>
  <si>
    <t>7011400000</t>
  </si>
  <si>
    <t>7011400020</t>
  </si>
  <si>
    <t>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</si>
  <si>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7011475100</t>
  </si>
  <si>
    <t>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</si>
  <si>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7032275240</t>
  </si>
  <si>
    <t>Организация предоставления 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</si>
  <si>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7032300000</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</si>
  <si>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</si>
  <si>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7032375200</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</si>
  <si>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</si>
  <si>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7032375210</t>
  </si>
  <si>
    <t>7032400000</t>
  </si>
  <si>
    <t>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t>
  </si>
  <si>
    <t>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</si>
  <si>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7032475250</t>
  </si>
  <si>
    <t>Выплата компенсации части родительской платы за присмотр и уход за ребенком в ДОУ</t>
  </si>
  <si>
    <t>Организация и проведение мероприятий, направленных на совершенствование культурно-досуговой сферы молодежной среды</t>
  </si>
  <si>
    <t>7221100000</t>
  </si>
  <si>
    <t>7221129990</t>
  </si>
  <si>
    <t>Обеспечение участия молодежных лидеров и активистов, молодых семей, специалистов в областных, межрегиональных, всероссийских и международных конкурсах, форумах, фестивалях, проектах и других мероприятиях</t>
  </si>
  <si>
    <t>7221200000</t>
  </si>
  <si>
    <t>7221229990</t>
  </si>
  <si>
    <t>Обеспечение функционирования молодежного сайта ЗАТО Александровск "ZatoRozetka"</t>
  </si>
  <si>
    <t>7221300000</t>
  </si>
  <si>
    <t>7221329990</t>
  </si>
  <si>
    <t>Организация и осуществление мероприятий, направленных на самореализацию и социализацию молодежи</t>
  </si>
  <si>
    <t>7231100000</t>
  </si>
  <si>
    <t>7231100020</t>
  </si>
  <si>
    <t>Выполнение работ по вовлечению молодежи в социальную практику, включая гражданско-патриотическое воспитание молодежи</t>
  </si>
  <si>
    <t>7231200000</t>
  </si>
  <si>
    <t>7231200020</t>
  </si>
  <si>
    <t>Организация и проведение культурно-массовых мероприятий в соответствии с годовым планом</t>
  </si>
  <si>
    <t>7311100000</t>
  </si>
  <si>
    <t>7311129990</t>
  </si>
  <si>
    <t>Проведение фестивалей, выставок, смотров, конкурсов, конференций и иных программных мероприятий силами учреждений</t>
  </si>
  <si>
    <t>7312200000</t>
  </si>
  <si>
    <t>7312200020</t>
  </si>
  <si>
    <t>Организация деятельности клубных формирований</t>
  </si>
  <si>
    <t>7313100000</t>
  </si>
  <si>
    <t>7313100020</t>
  </si>
  <si>
    <t>7313170620</t>
  </si>
  <si>
    <t>73131S0620</t>
  </si>
  <si>
    <t>7313171030</t>
  </si>
  <si>
    <t>73131S1030</t>
  </si>
  <si>
    <t>7313200000</t>
  </si>
  <si>
    <t>7313200020</t>
  </si>
  <si>
    <t>7320000000</t>
  </si>
  <si>
    <t>Осуществление библиотечного, библиографического и информационного обслуживания пользователей</t>
  </si>
  <si>
    <t>7321100000</t>
  </si>
  <si>
    <t>7321100020</t>
  </si>
  <si>
    <t>7321170620</t>
  </si>
  <si>
    <t>73211S0620</t>
  </si>
  <si>
    <t>7321171030</t>
  </si>
  <si>
    <t>73211S1030</t>
  </si>
  <si>
    <t>Выполнение работы по формированию и учету фондов библиотек</t>
  </si>
  <si>
    <t>7322100000</t>
  </si>
  <si>
    <t>7322100020</t>
  </si>
  <si>
    <t>Комплектование книжных фондов библиотек муницпальных образований и государственных библиотек городов Москвы и Санкт-Петербурга</t>
  </si>
  <si>
    <t>7322151440</t>
  </si>
  <si>
    <t>Выполнение работы по библиграфической обработке документов и организации каталогов</t>
  </si>
  <si>
    <t>7322200000</t>
  </si>
  <si>
    <t>7322200020</t>
  </si>
  <si>
    <t>Работа по проведению фестивалей, выставок, смотров, конкурсов, конференций, культурно-массовых, просветительских  и иных программных мероприятий силами учреждений</t>
  </si>
  <si>
    <t>7323100000</t>
  </si>
  <si>
    <t>7323100020</t>
  </si>
  <si>
    <t>7330000000</t>
  </si>
  <si>
    <t>Формирование и учет музейного фонда</t>
  </si>
  <si>
    <t>7331100000</t>
  </si>
  <si>
    <t>7331100020</t>
  </si>
  <si>
    <t>Выполнение работ по хранению, изучению и обеспечению сохранности предметов музейного фонда</t>
  </si>
  <si>
    <t>7331200000</t>
  </si>
  <si>
    <t>7331200020</t>
  </si>
  <si>
    <t>Публикация музейных предметов, музейных коллекций путем публичного показа, воспроизведение в печатных изданиях, на электронных и других видах носителей, в том числе в виртуальном режиме</t>
  </si>
  <si>
    <t>7332100000</t>
  </si>
  <si>
    <t>7332100020</t>
  </si>
  <si>
    <t>7332170620</t>
  </si>
  <si>
    <t>73321S0620</t>
  </si>
  <si>
    <t>7313175100</t>
  </si>
  <si>
    <t>7313175110</t>
  </si>
  <si>
    <t>7321175100</t>
  </si>
  <si>
    <t>7321175110</t>
  </si>
  <si>
    <t>7210000000</t>
  </si>
  <si>
    <t>Организация проведения официальных физкультурно-оздоровительных и спортивных мероприятий ЗАТО Александровск</t>
  </si>
  <si>
    <t>7211100000</t>
  </si>
  <si>
    <t>7211129990</t>
  </si>
  <si>
    <t>Организация участия команд и делегаций спортсменов ЗАТО Алескандровск в чемпионатах, первенствах, кубках на межрегиональных, областных соревнованиях по различным видам</t>
  </si>
  <si>
    <t>7212100000</t>
  </si>
  <si>
    <t>7212129990</t>
  </si>
  <si>
    <t>Управление культуры, спорта и молодежной политики администрации ЗАТО Александровск</t>
  </si>
  <si>
    <t>Реализация Закона Мурманской области "О комиссиях по делам несовершеннолетних и защите их прав в Мурманской области"</t>
  </si>
  <si>
    <t>Охрана семьи и детства</t>
  </si>
  <si>
    <t xml:space="preserve">                                             Приложение № 8</t>
  </si>
  <si>
    <t>400</t>
  </si>
  <si>
    <t>Осуществление переданных федеральных полномочий по государственной регистрации актов гражданского состояния</t>
  </si>
  <si>
    <t>8211200000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</si>
  <si>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</si>
  <si>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8211259300</t>
  </si>
  <si>
    <t>7530000000</t>
  </si>
  <si>
    <t>Обслуживание автоматической системы контроля за радиационной обстановкой г. Гаджиево, г. Снежногорск</t>
  </si>
  <si>
    <t>Выполнение работ по разработке проектно-изысательских работ и выполнения действующего законодательства РФ по разработке Местных нормативов градостроительного проектирования муниципального образования ЗАТО Александровск</t>
  </si>
  <si>
    <t>8221400000</t>
  </si>
  <si>
    <t>8221429990</t>
  </si>
  <si>
    <t>8221499990</t>
  </si>
  <si>
    <t>8250000000</t>
  </si>
  <si>
    <t>8251100000</t>
  </si>
  <si>
    <t>8251100020</t>
  </si>
  <si>
    <t>8251113060</t>
  </si>
  <si>
    <t>7440000000</t>
  </si>
  <si>
    <t>Организация регулирования численности безнадзорных животных</t>
  </si>
  <si>
    <t>7442200000</t>
  </si>
  <si>
    <t>7442275590</t>
  </si>
  <si>
    <t>Единый налог на вмененный доход для отдельных видов деятельности (за налоговые периоды, истекшие до 1 января 2011 года)</t>
  </si>
  <si>
    <t>000 1 05 04000 02 0000 110</t>
  </si>
  <si>
    <t>Налог, взимаемый в связи с применением патентной системы налогообложения</t>
  </si>
  <si>
    <t>000 1 05 04010 02 0000 110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</si>
  <si>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</si>
  <si>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</si>
  <si>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</si>
  <si>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000 1 06 01000 00 0000 110</t>
  </si>
  <si>
    <t>Налог на имущество физических лиц</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</si>
  <si>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</si>
  <si>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</si>
  <si>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</si>
  <si>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 xml:space="preserve">Земельный налог </t>
  </si>
  <si>
    <t>Расходы на обеспечение функций главы муниципального образования</t>
  </si>
  <si>
    <t>Расходы на обеспечение функций депутатов представительного органа муниципального образования</t>
  </si>
  <si>
    <t>Расходы на обеспечение функций главы местной администрации</t>
  </si>
  <si>
    <t>Подпрограмма 7 "Обеспечение жильем молодых семей в ЗАТО Александровск"</t>
  </si>
  <si>
    <t>Расходы на обеспечение функций руководителя контрольно-счетной палаты муниципального образования и его заместителей</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</si>
  <si>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</si>
  <si>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</si>
  <si>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</si>
  <si>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</si>
  <si>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</si>
  <si>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</si>
  <si>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</si>
  <si>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</si>
  <si>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</si>
  <si>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 xml:space="preserve">Государственная пошлина за выдачу разрешения на установку рекламной конструкции </t>
  </si>
  <si>
    <t>НЕНАЛОГОВЫЕ ДОХОДЫ</t>
  </si>
  <si>
    <t>000 1 11 00000 00 0000 000</t>
  </si>
  <si>
    <t xml:space="preserve">Организация предоставления общедоступного и бесплатного начального общего, основного общего, среднего общего образования по основным образовательным программам (за исключением государственных полномочий по финансовому обеспечению реализации основных </t>
  </si>
  <si>
    <t>Актуализация нормативных актов ЗАТО Александровск (в пределах своих полномочий), регламентирующих порядок, условия и качество предоставления муниципальных услуг (выполнения работ) подведомственными учреждениями, в соответствии с действующим законодательством</t>
  </si>
  <si>
    <t>7600000000</t>
  </si>
  <si>
    <t xml:space="preserve">Учет детей, подлежащих обучению по образовательным программам дошкольного, начального общего, основного общего и среднего общего образования, закрепление муниципальных образовательных организаций за конкретными территориальными образованиями, </t>
  </si>
  <si>
    <t xml:space="preserve">Распределение бюджетных ассигнований местного бюджета ЗАТО Александровск на реализацию муниципальных  программ ЗАТО Александровск на 2016 год </t>
  </si>
  <si>
    <t>Сумма на 2016 год</t>
  </si>
  <si>
    <t xml:space="preserve">Приложение № 9 </t>
  </si>
  <si>
    <t>Организация участия команд и делегаций спортсменов ЗАТО Александровск в чемпионатах, первенствах, кубках на межрегиональных, областных соревнованиях по различным видам</t>
  </si>
  <si>
    <t>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</si>
  <si>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7011475110</t>
  </si>
  <si>
    <t>7020000000</t>
  </si>
  <si>
    <t>Предоставление общедоступного бесплатного начального общего образования по основным общеобразовательным программам в образовательных учреждениях</t>
  </si>
  <si>
    <t>7021100000</t>
  </si>
  <si>
    <t>Субвенция на реализацию Закона Мурманской области "О региональных нормативах финансового обеспечения образовательной деятельности в Мурманской области"</t>
  </si>
  <si>
    <t>7021175310</t>
  </si>
  <si>
    <t>Предоставление общедоступного бесплатного основного общего образования по основным общеобразовательным программам в образовательных учреждениях</t>
  </si>
  <si>
    <t>7021200000</t>
  </si>
  <si>
    <t>7021275310</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</si>
  <si>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</si>
  <si>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</si>
  <si>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7441340010</t>
  </si>
  <si>
    <t>Денежные взыскания (штрафы) за нарушение законодательства о налогах и сборах</t>
  </si>
  <si>
    <t>000 1 16 03010 01 0000 140</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</si>
  <si>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</si>
  <si>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</si>
  <si>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</si>
  <si>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</si>
  <si>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000 1 16 25000 00 0000 140</t>
  </si>
  <si>
    <t>000 1 16 25030 01 0000 140</t>
  </si>
  <si>
    <t>Денежные взыскания (штрафы) за нарушение законодательства Российской Федерации об охране и использовании животного мира</t>
  </si>
  <si>
    <t>000 1 16 25060 01 0000 140</t>
  </si>
  <si>
    <t>Денежные взыскания (штрафы) за нарушение земельного законодательства</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</si>
  <si>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</si>
  <si>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Распределение бюджетных ассигнований по разделам, подразделам, целевым статьям (муниципальным программам ЗАТО Александровск и непрограммным направлениям деятельности), группам видов расходов классификации расходов местного бюджета ЗАТО Александровск на 2016 год</t>
  </si>
  <si>
    <t>Адаптация муниципальных помещений переданных в безвозмездное пользование социально- ориентированным некомерческим организациям инвалидов, участвующих в процессе улучшения    и обеспечения доступности среды для инвалидов (устройство пандусов, поручней)</t>
  </si>
  <si>
    <t>Начисление, учет, контроль за правильностью исчисления, полнотой и своевременностью осуществления неналоговых платежей, а также взыскание задолженности по платежам в бюджет по договорам аренды земельных участком и муниципального имущества (сокращение недоимки)</t>
  </si>
  <si>
    <t>Прочие направления расходов муниципальной программы</t>
  </si>
  <si>
    <t>Предоставление субсидий социально-ориентированным некоммерческим организациям</t>
  </si>
  <si>
    <t>Предоставление субсидий бюджетным, автономным учреждениям и иным некоммерческим организациям</t>
  </si>
  <si>
    <t>Подпрограмма 6 "Школьное здоровое питание"</t>
  </si>
  <si>
    <t>Подпрограмма 4 "Создание и развитие многофункционального центра предоставления государственных и муниципальных услуг ЗАТО Александровск"</t>
  </si>
  <si>
    <t>Подпрограмма 1 "Развитие физической культуры и спорта"</t>
  </si>
  <si>
    <t>Подпрограмма 2 "Обеспечение предоставления муниципальных услуг в сфере общего и дополнительного образования"</t>
  </si>
  <si>
    <t>Подпрограмма 1 "Качественное и доступное дошкольное образование"</t>
  </si>
  <si>
    <t>ВСЕГО расходов</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</si>
  <si>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</si>
  <si>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Подпрограмма 3 "Развитие системы образования через эффективное выполнение муниципальных функций"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</si>
  <si>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</si>
  <si>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поступающие в порядке возмещения расходов, понесенных в связи с эксплуатацией имущества городских округов</t>
  </si>
  <si>
    <t>Субвенции бюджетам городских округов на государственную регистрацию актов гражданского состояния</t>
  </si>
  <si>
    <t>Управление образования  администрации ЗАТО Александровск</t>
  </si>
  <si>
    <t>918</t>
  </si>
  <si>
    <t>8024329990</t>
  </si>
  <si>
    <t>Создание условий и организация обустройства мест массового отдыха населения</t>
  </si>
  <si>
    <t>7442100000</t>
  </si>
  <si>
    <t>7442129990</t>
  </si>
  <si>
    <t>7450000000</t>
  </si>
  <si>
    <t>Обеспечение эффективной работы объектов жилищно-коммунальной инфраструктуры</t>
  </si>
  <si>
    <t>7451100000</t>
  </si>
  <si>
    <t>7451100020</t>
  </si>
  <si>
    <t>7451113060</t>
  </si>
  <si>
    <t>9900000020</t>
  </si>
  <si>
    <t>Проектирование и устройство очистных сооружений канализационных сточных вод с целью исключения сброса неочищенных сточных вод в ручей Безымянный №3 г. Снежногорск</t>
  </si>
  <si>
    <t>7602100000</t>
  </si>
  <si>
    <t>7602140010</t>
  </si>
  <si>
    <t>7000000000</t>
  </si>
  <si>
    <t>7080000000</t>
  </si>
  <si>
    <t>Обеспечение выполнения требований СанПиН и технической безопасности учреждений системы образования</t>
  </si>
  <si>
    <t>7082200000</t>
  </si>
  <si>
    <t>7082220090</t>
  </si>
  <si>
    <t>Обеспечение антитеррористической и противокриминальной безопасности учреждений системы образования</t>
  </si>
  <si>
    <t>7082400000</t>
  </si>
  <si>
    <t>7082420090</t>
  </si>
  <si>
    <t>7230000000</t>
  </si>
  <si>
    <t>7233100000</t>
  </si>
  <si>
    <t>7233120090</t>
  </si>
  <si>
    <t>7470000000</t>
  </si>
  <si>
    <t>Предоставление социальных выплат молодым семьям,нуждающимся в улучшении жилищных условий</t>
  </si>
  <si>
    <t>7471100000</t>
  </si>
  <si>
    <t>74711S1020</t>
  </si>
  <si>
    <t>Социальное обеспечение и иные выплаты населению</t>
  </si>
  <si>
    <t>300</t>
  </si>
  <si>
    <t>14</t>
  </si>
  <si>
    <t>Благоустройство</t>
  </si>
  <si>
    <t>Управление финансов администрации ЗАТО Александровск</t>
  </si>
  <si>
    <t xml:space="preserve">                 к решению Совета депутатов ЗАТО Александровск</t>
  </si>
  <si>
    <t xml:space="preserve">                                             Приложение № 5</t>
  </si>
  <si>
    <t xml:space="preserve">Источники финансирования </t>
  </si>
  <si>
    <t xml:space="preserve">рублей </t>
  </si>
  <si>
    <t>№№</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</si>
  <si>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</si>
  <si>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Код бюджетной классификации</t>
  </si>
  <si>
    <t>Кредиты кредитных организаций в валюте Российской Федерации</t>
  </si>
  <si>
    <t>0000</t>
  </si>
  <si>
    <t>000</t>
  </si>
  <si>
    <t>1.1</t>
  </si>
  <si>
    <t>Получение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</si>
  <si>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</si>
  <si>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710</t>
  </si>
  <si>
    <t>1.2</t>
  </si>
  <si>
    <t>Подпрограмма 5 "Управление развитием системы жилищно-коммунального хозяйства ЗАТО Александровск"</t>
  </si>
  <si>
    <t>Расходы на выплаты по оплате труда главы муниципального образования</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</si>
  <si>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</si>
  <si>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Расходы на выплаты по оплате труда депутатов представительного органа муниципального образования</t>
  </si>
  <si>
    <t>Расходы на выплаты по оплате труда работников органов местного самоуправления</t>
  </si>
  <si>
    <t>Расходы на обеспечение функций работников органов местного самоуправления</t>
  </si>
  <si>
    <t>9900603</t>
  </si>
  <si>
    <t>Взносы на проведение капитального ремонта общего имущества многоквартирных домов</t>
  </si>
  <si>
    <t>Расходы на выплату персоналу  в целях обеспечения выполнения функций госдарственными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</si>
  <si>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главы местной администрации</t>
  </si>
  <si>
    <t xml:space="preserve"> Расходы на выплату персоналу  в целях обеспечения выполнения функций госдарственными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</si>
  <si>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руководителя контрольно-счетной палаты муниципального образования и его заместителей</t>
  </si>
  <si>
    <t>Строительство, реконструкция, ремонт и капитальный ремонт автомобильных дорог общего пользования местного значения (на конкурсной основе)</t>
  </si>
  <si>
    <t>7707093</t>
  </si>
  <si>
    <t>Физическая культура</t>
  </si>
  <si>
    <t>Средства массовой информации</t>
  </si>
  <si>
    <t>Связь и информатика</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</si>
  <si>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</si>
  <si>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</si>
  <si>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12</t>
  </si>
  <si>
    <t>в том числе за счет средств бюджетов других уровней бюджетной системы Российской Федерации</t>
  </si>
  <si>
    <t>13</t>
  </si>
  <si>
    <t>Органы юстиции</t>
  </si>
  <si>
    <t>100</t>
  </si>
  <si>
    <t>200</t>
  </si>
  <si>
    <t>Культура и кинематография</t>
  </si>
  <si>
    <t>700</t>
  </si>
  <si>
    <t>800</t>
  </si>
  <si>
    <t>600</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</si>
  <si>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</si>
  <si>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окружающей среды</t>
  </si>
  <si>
    <t>Другие вопросы в области охраны окружающей среды</t>
  </si>
  <si>
    <t>Код ведомства</t>
  </si>
  <si>
    <t>Субвенция на реализацию Закона Мурманской области "О комиссиях по делам несовершеннолетних и защите их прав в Мурманской области"</t>
  </si>
  <si>
    <t>8211475560</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</si>
  <si>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</si>
  <si>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8211575530</t>
  </si>
  <si>
    <t>8030000000</t>
  </si>
  <si>
    <t>Предоставление субсидии из местного бюджета на возмещение затрат на производство и выпуск газеты "Полярный вестник"</t>
  </si>
  <si>
    <t>8033100000</t>
  </si>
  <si>
    <t>Возмещение расходов на опубликование нормативных актов ЗАТО Александровск</t>
  </si>
  <si>
    <t>8033160070</t>
  </si>
  <si>
    <t>8220000000</t>
  </si>
  <si>
    <t>Реализация функций в сфере управления муниципальным имуществом</t>
  </si>
  <si>
    <t>8221100000</t>
  </si>
  <si>
    <t>8221106010</t>
  </si>
  <si>
    <t>8221106030</t>
  </si>
  <si>
    <t>8221113060</t>
  </si>
  <si>
    <t>Проведение ремонта жилых помещений ветеранов Великой Отечественной войны</t>
  </si>
  <si>
    <t>7101800000</t>
  </si>
  <si>
    <t>7101820090</t>
  </si>
  <si>
    <t>7500000000</t>
  </si>
  <si>
    <t>7510000000</t>
  </si>
  <si>
    <t>7041100020</t>
  </si>
  <si>
    <t>7041300000</t>
  </si>
  <si>
    <t>7041300020</t>
  </si>
  <si>
    <t>7050000000</t>
  </si>
  <si>
    <t>Комплексное и качественное хозяйственно-эксплуатационное обслуживание учреждений системы образования ЗАТО Александровск</t>
  </si>
  <si>
    <t>7051100000</t>
  </si>
  <si>
    <t>7051100020</t>
  </si>
  <si>
    <t>7051300000</t>
  </si>
  <si>
    <t>7051300020</t>
  </si>
  <si>
    <t>7060000000</t>
  </si>
  <si>
    <t>Предоставление бесплатного молока обучающимся в 1-4 классах МОУ</t>
  </si>
  <si>
    <t>7061100000</t>
  </si>
  <si>
    <t>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</si>
  <si>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7061171040</t>
  </si>
  <si>
    <t>70611S1040</t>
  </si>
  <si>
    <t>Предоставление бесплатного питания отдельным категориям обучающихся МОУ</t>
  </si>
  <si>
    <t>7061200000</t>
  </si>
  <si>
    <t>Субвенция на обеспечение бесплатным питанием отдельных категорий обучающихся</t>
  </si>
  <si>
    <t>7061275320</t>
  </si>
  <si>
    <t>Предоставление социальных гарантий работникам МАУО "КШП"</t>
  </si>
  <si>
    <t>7061500000</t>
  </si>
  <si>
    <t>7061500020</t>
  </si>
  <si>
    <t>7021975100</t>
  </si>
  <si>
    <t>7021975110</t>
  </si>
  <si>
    <t>7032200000</t>
  </si>
  <si>
    <t>Субвенция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t>
  </si>
  <si>
    <t>000 2 02 04025 00 0000 151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</si>
  <si>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</si>
  <si>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000 2 02 04025 04 0000 151</t>
  </si>
  <si>
    <t>ИТОГО ДОХОДОВ</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</si>
  <si>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1"/>
        <rFont val="Times New Roman"/>
        <family val="1"/>
      </rPr>
      <t>1</t>
    </r>
    <r>
      <rPr>
        <sz val="11"/>
        <rFont val="Times New Roman"/>
        <family val="1"/>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</si>
  <si>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1"/>
        <rFont val="Times New Roman"/>
        <family val="1"/>
      </rPr>
      <t>1</t>
    </r>
    <r>
      <rPr>
        <sz val="11"/>
        <rFont val="Times New Roman"/>
        <family val="1"/>
      </rPr>
      <t xml:space="preserve"> Налогового кодекса Российской Федерации</t>
    </r>
  </si>
  <si>
    <t>8240000000</t>
  </si>
  <si>
    <t>Обеспечение сохранности, комплектования, учета и использования архивных документов</t>
  </si>
  <si>
    <t>8241100000</t>
  </si>
  <si>
    <t>8241100020</t>
  </si>
  <si>
    <t>8241113060</t>
  </si>
  <si>
    <t>Автотранспортная перевозка пассажиров и грузов и сопутствующие ей работы</t>
  </si>
  <si>
    <t>8261100000</t>
  </si>
  <si>
    <t>8261100020</t>
  </si>
  <si>
    <t>8262113060</t>
  </si>
  <si>
    <t>8281100000</t>
  </si>
  <si>
    <t>9900020130</t>
  </si>
  <si>
    <r>
      <t>Денежные взыскания (штрафы) за нарушение законодательства о налогах и сборах, предусмотренные статьями 116, 118, статьей 119</t>
    </r>
    <r>
      <rPr>
        <vertAlign val="superscript"/>
        <sz val="11"/>
        <rFont val="Times New Roman"/>
        <family val="1"/>
      </rPr>
      <t>1</t>
    </r>
    <r>
      <rPr>
        <sz val="11"/>
        <rFont val="Times New Roman"/>
        <family val="1"/>
      </rPr>
      <t>, пунктами 1 и 2 статьи 120, статьями 125, 126, 128, 129, 129</t>
    </r>
    <r>
      <rPr>
        <vertAlign val="superscript"/>
        <sz val="11"/>
        <rFont val="Times New Roman"/>
        <family val="1"/>
      </rPr>
      <t>1</t>
    </r>
    <r>
      <rPr>
        <sz val="11"/>
        <rFont val="Times New Roman"/>
        <family val="1"/>
      </rPr>
      <t>, 132, 133, 134, 135, 135</t>
    </r>
    <r>
      <rPr>
        <vertAlign val="superscript"/>
        <sz val="11"/>
        <rFont val="Times New Roman"/>
        <family val="1"/>
      </rPr>
      <t>1</t>
    </r>
    <r>
      <rPr>
        <sz val="11"/>
        <rFont val="Times New Roman"/>
        <family val="1"/>
      </rPr>
      <t xml:space="preserve"> Налогового кодекса Российской Федерации </t>
    </r>
  </si>
  <si>
    <t>Капитальные вложения в объекты государственной (муниципальной) собственности</t>
  </si>
  <si>
    <t>8230000000</t>
  </si>
  <si>
    <t>Обеспечение исполнения мероприятий в рамках муниципальных программ управления культуры, спорта и молодежной политики</t>
  </si>
  <si>
    <t>8231100000</t>
  </si>
  <si>
    <t>8231106010</t>
  </si>
  <si>
    <t>8231106030</t>
  </si>
  <si>
    <t>8231113060</t>
  </si>
  <si>
    <t>7300000000</t>
  </si>
  <si>
    <t>7310000000</t>
  </si>
  <si>
    <t>Реализация программ дополнительного образования в сфере культуры и искусства</t>
  </si>
  <si>
    <t>7312100000</t>
  </si>
  <si>
    <t>7312100020</t>
  </si>
  <si>
    <t>7312170620</t>
  </si>
  <si>
    <t>73121S0620</t>
  </si>
  <si>
    <t>7220000000</t>
  </si>
  <si>
    <t>Выплата премий и стипендий главы администрации ЗАТО Александровск одаренным детям и учащейся молодежи</t>
  </si>
  <si>
    <t>7222100000</t>
  </si>
  <si>
    <t>7222120010</t>
  </si>
  <si>
    <t>Совет депутатов ЗАТО Александровск</t>
  </si>
  <si>
    <t>1 11 05074 04 0000 120</t>
  </si>
  <si>
    <t>Доходы от сдачи в аренду имущества, составляющего казну городских округов (за исключением земельных участков)</t>
  </si>
  <si>
    <t xml:space="preserve">Перечень главных администраторов доходов бюджета ЗАТО Александровск - органов местного самоуправления или органов администрации ЗАТО Александровск с правами юридических лиц </t>
  </si>
  <si>
    <t>Приложение № 1</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</si>
  <si>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</si>
  <si>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</si>
  <si>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000 1 11 05074 04 0000 120</t>
  </si>
  <si>
    <t>Закупка товаров, работ и услуг для обеспечения государственных (муниципальных) нужд</t>
  </si>
  <si>
    <t>9900013060</t>
  </si>
  <si>
    <t>9900003010</t>
  </si>
  <si>
    <t>9900003030</t>
  </si>
  <si>
    <t>9900006010</t>
  </si>
  <si>
    <t>9900006030</t>
  </si>
  <si>
    <t>8200000000</t>
  </si>
  <si>
    <t>8260000000</t>
  </si>
  <si>
    <t>8262329990</t>
  </si>
  <si>
    <t>8280000000</t>
  </si>
  <si>
    <t>Представительские и иные прочие расходы органа местного самоуправления ЗАТО Александровск</t>
  </si>
  <si>
    <t>8262300000</t>
  </si>
  <si>
    <t>Обеспечение профессиональной подготовки, переподготовки, повышение квалификации муниципальных служащих, участие в семинарах и совещаниях</t>
  </si>
  <si>
    <t>8281129990</t>
  </si>
  <si>
    <t>8000000000</t>
  </si>
  <si>
    <t>8020000000</t>
  </si>
  <si>
    <t>Развитие телекоммуникационной инфраструктуры администрации ЗАТО Александровск</t>
  </si>
  <si>
    <t>8021100000</t>
  </si>
  <si>
    <t>8021129990</t>
  </si>
  <si>
    <t>8210000000</t>
  </si>
  <si>
    <t>Осуществление мероприятий по организационному, документационному, правовому, финансово-экономическому обеспечению деятельности администрации ЗАТО Александровск</t>
  </si>
  <si>
    <t>8211100000</t>
  </si>
  <si>
    <t>8211104010</t>
  </si>
  <si>
    <t>8211104030</t>
  </si>
  <si>
    <t>8211106010</t>
  </si>
  <si>
    <t>8211106030</t>
  </si>
  <si>
    <t>8211113060</t>
  </si>
  <si>
    <t>7100000000</t>
  </si>
  <si>
    <t>7101400000</t>
  </si>
  <si>
    <t>7101429990</t>
  </si>
  <si>
    <t>7101460040</t>
  </si>
  <si>
    <t>7200000000</t>
  </si>
  <si>
    <t>7240000000</t>
  </si>
  <si>
    <t>Обеспечение деятельности Антинаркотической комиссии ЗАТО Александровск</t>
  </si>
  <si>
    <t>7241100000</t>
  </si>
  <si>
    <t>7241129990</t>
  </si>
  <si>
    <t>8040000000</t>
  </si>
  <si>
    <t>Организация предоставления государственных и муниципальных услуг по принципу "одного окна"</t>
  </si>
  <si>
    <t>8044100000</t>
  </si>
  <si>
    <t>8044100020</t>
  </si>
  <si>
    <t xml:space="preserve">Реализация Закона Мурманской области "Об административных комиссиях" </t>
  </si>
  <si>
    <t>8211300000</t>
  </si>
  <si>
    <t>8211375540</t>
  </si>
  <si>
    <t>Субвенция на реализацию Закона Мурманской области "Об административных комиссиях"</t>
  </si>
  <si>
    <t>8211375550</t>
  </si>
  <si>
    <t>Ведомственная структура расходов местного бюджета ЗАТО Александровск по главным распорядителям бюджетных средств, разделам, подразделам, целевым статьям (муниципальным программам ЗАТО Александровск и непрограммным направлениям деятельности), группам видов расходов классификации расходов местного бюджета ЗАТО Александровск на 2016 год</t>
  </si>
  <si>
    <t>9900000000</t>
  </si>
  <si>
    <t>9900001010</t>
  </si>
  <si>
    <t>Другие вопросы в области образования</t>
  </si>
  <si>
    <t>Культура</t>
  </si>
  <si>
    <t>Социальное обеспечение населения</t>
  </si>
  <si>
    <t>Другие вопросы в области жилищно-коммунального хозяйства</t>
  </si>
  <si>
    <t>Резервные фонды</t>
  </si>
  <si>
    <t>Другие общегосударственные вопросы</t>
  </si>
  <si>
    <t>00</t>
  </si>
  <si>
    <t>рублей</t>
  </si>
  <si>
    <t>Пенсионное обеспечение</t>
  </si>
  <si>
    <t>Раз-дел</t>
  </si>
  <si>
    <t>Другие вопросы в области национальной безопасности и правоохранительной деятельности</t>
  </si>
  <si>
    <t>Прочие расходы администрации ЗАТО Александровск</t>
  </si>
  <si>
    <t>9900005010</t>
  </si>
  <si>
    <t>9900005030</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</si>
  <si>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</si>
  <si>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Подпрограмма 4 "Обеспечение информационно-методического сопровождения образовательного процесса муниципальных учреждений"</t>
  </si>
  <si>
    <t>Подпрограмма 5 "Обеспечение хозяйственно-эксплуатационного обслуживания учреждений системы образования ЗАТО Александровск"</t>
  </si>
  <si>
    <t>Подпрограмма 7 "Организация отдыха, оздоровления и занятости детей и молодежи ЗАТО Александровск"</t>
  </si>
  <si>
    <t>Мероприятия, связанные со строительством (реконструкцией) объектов муниципальной собственности</t>
  </si>
  <si>
    <t>Возмещение затрат в связи с осуществлением регулярных пассажирских перевозок на социально-значимых маршрутах</t>
  </si>
  <si>
    <t>Подпрограмма 1 "Капитальный ремонт многоквартирных домов ЗАТО Александровск"</t>
  </si>
  <si>
    <t>Капитальный и текущий ремонт объектов муниципальной собственности</t>
  </si>
  <si>
    <t>Капитальный и текущий ремонт объектов жилищно-коммунального хозяйства</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</si>
  <si>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</si>
  <si>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</si>
  <si>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000 2 02 03027 00 0000 151</t>
  </si>
  <si>
    <t>Субвенции бюджетам на содержание ребенка в семье опекуна и приемной семье, а также вознаграждение, причитающееся приемному родителю</t>
  </si>
  <si>
    <t>000 2 02 03027 04 0000 151</t>
  </si>
  <si>
    <t>000 2 02 03029 00 0000 151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</si>
  <si>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</si>
  <si>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000 2 02 03029 04 0000 151</t>
  </si>
  <si>
    <t>Судебная система</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</si>
  <si>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</si>
  <si>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7442275600</t>
  </si>
  <si>
    <t>7700000000</t>
  </si>
  <si>
    <t>Ремонт автомобильных дорог общего пользования и междомовых проездов ЗАТО Александрск</t>
  </si>
  <si>
    <t>7701100000</t>
  </si>
  <si>
    <t>7701120040</t>
  </si>
  <si>
    <t>Содержание автомобильных дорог общего пользования на территории ЗАТО Александровск в соответствии с требованием ГОСТ  Р 50597-93</t>
  </si>
  <si>
    <t>7702100000</t>
  </si>
  <si>
    <t>7702120050</t>
  </si>
  <si>
    <t>7702129990</t>
  </si>
  <si>
    <t>Организация работ по проведению кадастровых работ объектов недвижимого имущества, в том числе земельные участки с постановкой объектов на государственный кадастр недвижимости</t>
  </si>
  <si>
    <t>8221200000</t>
  </si>
  <si>
    <t>8221220150</t>
  </si>
  <si>
    <t>8270000000</t>
  </si>
  <si>
    <t>Сбор информации об объекте: акт обследования  технического состояния объекта (дефектный акт), составление проекта производства работ, технического состояния  объекта, сметы</t>
  </si>
  <si>
    <t>8271100000</t>
  </si>
  <si>
    <t>8271100020</t>
  </si>
  <si>
    <t>8271113060</t>
  </si>
  <si>
    <t>Проведение процедуры размещения аукционной документации на электронной площадке с последующим заключением муниципальных контрактов на выполнение работ в области капитального строительства и капитального ремонта по результатам торгов</t>
  </si>
  <si>
    <t>8271200000</t>
  </si>
  <si>
    <t>8271200020</t>
  </si>
  <si>
    <t>8271213060</t>
  </si>
  <si>
    <t>Своевременный и постоянный контроль за ведением строительства и капитального ремонта, соблюдение норм правил СНиПов, сроков работ, применение качественных материалов, недопущение брака в ремонтных и строительных работах, соблюдение безопасности строительства</t>
  </si>
  <si>
    <t>8271300000</t>
  </si>
  <si>
    <t>8271300020</t>
  </si>
  <si>
    <t>8271313060</t>
  </si>
  <si>
    <t>7410000000</t>
  </si>
  <si>
    <t>Капитальный ремонт кровли</t>
  </si>
  <si>
    <t>7411100000</t>
  </si>
  <si>
    <t>7411120950</t>
  </si>
  <si>
    <t>Капитальный ремонт фасадов</t>
  </si>
  <si>
    <t>7411200000</t>
  </si>
  <si>
    <t>7411220950</t>
  </si>
  <si>
    <t>Ремонт инженерных сетей</t>
  </si>
  <si>
    <t>7412100000</t>
  </si>
  <si>
    <t>7412120950</t>
  </si>
  <si>
    <t>Замена (установка) лифтового оборудования</t>
  </si>
  <si>
    <t>7412500000</t>
  </si>
  <si>
    <t>7412520950</t>
  </si>
  <si>
    <t>7800000000</t>
  </si>
  <si>
    <t>Восстановление эксплуатационных характеристик помещений в целях сбережения энергоресурсов</t>
  </si>
  <si>
    <t>7801800000</t>
  </si>
  <si>
    <t>7801829990</t>
  </si>
  <si>
    <t>7420000000</t>
  </si>
  <si>
    <t>Капитальный ремонт сетей водоснабжения</t>
  </si>
  <si>
    <t>7421100000</t>
  </si>
  <si>
    <t>7421120100</t>
  </si>
  <si>
    <t>7421129990</t>
  </si>
  <si>
    <t>7430000000</t>
  </si>
  <si>
    <t>Предоставление субсидии на возмещение расходов, связанных с невозможностью взыскания задолженности по безнадежным долгам и за пустующий муниципальный фонд</t>
  </si>
  <si>
    <t>7432100000</t>
  </si>
  <si>
    <t>7432200000</t>
  </si>
  <si>
    <t>7432160030</t>
  </si>
  <si>
    <t>Оплата за содержание, текущий ремонт и коммунальные услуги по пустующему муниципальному жилищному фонду</t>
  </si>
  <si>
    <t>7432229990</t>
  </si>
  <si>
    <t>Улучшение качества освещения улиц на территории муниципального образования ЗАТО Александровск</t>
  </si>
  <si>
    <t>7441100000</t>
  </si>
  <si>
    <t>7441120060</t>
  </si>
  <si>
    <t>Повышение качества организации содержания лестничных сходов, детских площадок, тротуаров, дорожек и дворовых территорий муниципального образования ЗАТО Александровск</t>
  </si>
  <si>
    <t>7441200000</t>
  </si>
  <si>
    <t>7441220070</t>
  </si>
  <si>
    <r>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t>
    </r>
    <r>
      <rPr>
        <b/>
        <i/>
        <sz val="12"/>
        <rFont val="Times New Roman"/>
        <family val="1"/>
      </rPr>
      <t xml:space="preserve"> </t>
    </r>
    <r>
      <rPr>
        <i/>
        <sz val="12"/>
        <rFont val="Times New Roman"/>
        <family val="1"/>
      </rPr>
      <t>земельного законодательства, лесного законодательства, водного законодательства</t>
    </r>
  </si>
  <si>
    <t>Субсидии бюджетам бюджетной системы Российской Федерации (межбюджетные субсидии)</t>
  </si>
  <si>
    <t>Функционирование высшего должностного лица субъекта Российской Федерации и муниципального образования</t>
  </si>
  <si>
    <t>7802999</t>
  </si>
  <si>
    <t>Возмещение затрат, связанное с приобретением и установкой приборов учета воды малоимущим гражданам</t>
  </si>
  <si>
    <t>7806008</t>
  </si>
  <si>
    <t>Подпрограмма 1 "Управление развитием информационного общества и формированием электронного правительства"</t>
  </si>
  <si>
    <t>Штрафы, санкции, возмещение ущерба</t>
  </si>
  <si>
    <t>000 1 16 03000 00 0000 140</t>
  </si>
  <si>
    <t>Контрольно-счетная палата ЗАТО Александровск</t>
  </si>
  <si>
    <t>Объем поступлений доходов местного бюджета ЗАТО Александровск                                                                                                                                                                            на 2016 год</t>
  </si>
  <si>
    <t>000 2 02 03007 00 0000 151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</si>
  <si>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</si>
  <si>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000 2 02 03007 04 0000 151</t>
  </si>
  <si>
    <t>2 02 03007 04 0000 151</t>
  </si>
  <si>
    <t>Субсидии бюджетам муниципальных образований на реализацию мероприятий, направленных на снижение негативного воздействия отходов производства и потребления на природную среду (подтвержденные остатки прошлых лет)</t>
  </si>
  <si>
    <t>7607911</t>
  </si>
  <si>
    <t>Адресная программа поэтапного перехода на отпуск ресурсопотреблений в соответствии с показаниями коллективных приборов учета (подтвержденные остатки прошлых лет)</t>
  </si>
  <si>
    <t>7807918</t>
  </si>
  <si>
    <t>Доходы бюджетов городских округов от возврата автономными учреждениями остатков субсидий прошлых лет</t>
  </si>
  <si>
    <t>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</si>
  <si>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</si>
  <si>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В пояснительную</t>
  </si>
  <si>
    <t>Изменения в областной бюджет нет в росписи</t>
  </si>
  <si>
    <t>Изм. В областной бюджет есть в росписи</t>
  </si>
  <si>
    <t>Изм. В областной бюджет нет в росписи</t>
  </si>
  <si>
    <t>учтено в росписи</t>
  </si>
  <si>
    <t>Субсидии для предоставления социальных выплат молодым семьям для улучшения жилищных условий</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</si>
  <si>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</si>
  <si>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</si>
  <si>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</si>
  <si>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</si>
  <si>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</si>
  <si>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</si>
  <si>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</si>
  <si>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</si>
  <si>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</si>
  <si>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</si>
  <si>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</si>
  <si>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</si>
  <si>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</si>
  <si>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</si>
  <si>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</si>
  <si>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</si>
  <si>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</si>
  <si>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</si>
  <si>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000 1 05 01000 00 0000 110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</si>
  <si>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</si>
  <si>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Субсидия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</si>
  <si>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</si>
  <si>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</si>
  <si>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</si>
  <si>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</si>
  <si>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Дотации бюджетам городских округов на выравнивание бюджетной обеспеченнности</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</si>
  <si>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</si>
  <si>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</si>
  <si>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доходы от компенсации затрат бюджетов городских округов</t>
  </si>
  <si>
    <t>Прочие поступления от денежных взысканий (штрафов) и иных сумм в возмещение ущерба, зачисляемые в бюджеты городских округов</t>
  </si>
  <si>
    <t>Прочие субвенции бюджетам городских округов</t>
  </si>
  <si>
    <t>000 1 06 06030 00 0000 110</t>
  </si>
  <si>
    <t>Земельный налог с организаций</t>
  </si>
  <si>
    <t>000 1 06 06032 04 0000 110</t>
  </si>
  <si>
    <t>Погашение кредитов, предоставленных кредитными организациями в валюте Российской Федерации</t>
  </si>
  <si>
    <t>Погашение бюджетами городских округов кредитов от кредитных организаций в валюте Российской Федерации</t>
  </si>
  <si>
    <t>810</t>
  </si>
  <si>
    <t>Бюджетные кредиты от других бюджетов бюджетной системы Российской Федерации</t>
  </si>
  <si>
    <t>2.1</t>
  </si>
  <si>
    <t>Бюджетные кредиты от других бюджетов бюджетной системы Российской Федерации в валюте Российской Федерации</t>
  </si>
  <si>
    <t>2.1.1</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</si>
  <si>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</si>
  <si>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</si>
  <si>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2.1.2</t>
  </si>
  <si>
    <t>Погашение бюджетных кредитов от других бюджетов бюджетной системы Российской Федерации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</si>
  <si>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</si>
  <si>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</si>
  <si>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3.1</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</si>
  <si>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</si>
  <si>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</si>
  <si>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</si>
  <si>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640</t>
  </si>
  <si>
    <t>Возврат бюджетных кредитов, предоставленных юридическим лицам из бюджетов городских округов в валюте Российской Федерации</t>
  </si>
  <si>
    <t>3</t>
  </si>
  <si>
    <t>Увеличение остатков средств бюджетов</t>
  </si>
  <si>
    <t>500</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</si>
  <si>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</si>
  <si>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</si>
  <si>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</si>
  <si>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городских округов</t>
  </si>
  <si>
    <t>3.2</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</si>
  <si>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</si>
  <si>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</si>
  <si>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</si>
  <si>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</si>
  <si>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городских округов</t>
  </si>
  <si>
    <t>Исполнение государственных и муниципальных гарантий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</si>
  <si>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</si>
  <si>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</si>
  <si>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Сельское хозяйство и рыболовство</t>
  </si>
  <si>
    <t>Субвенция на осуществление деятельности по отлову и содержанию безнадзорных животных</t>
  </si>
  <si>
    <t>Совет депутатов муниципального образования закрытое административно-территориальное образование Александровск Мурманской области</t>
  </si>
  <si>
    <t>администрация муниципального образования закрытое административно-территориальное образование Александровск Мурманской области</t>
  </si>
  <si>
    <t>Управление муниципальной собственностью администрации ЗАТО Александровск</t>
  </si>
  <si>
    <t xml:space="preserve">                                             Приложение № 6</t>
  </si>
  <si>
    <t xml:space="preserve">                                             Приложение № 7</t>
  </si>
  <si>
    <t>Оценка недвижимости, признание прав и регулирование отношений по государственной и муниципальной собственности</t>
  </si>
  <si>
    <t>Наименование</t>
  </si>
  <si>
    <t>Сумма</t>
  </si>
  <si>
    <t>01</t>
  </si>
  <si>
    <t>от 25 декабря 2015 года № 62</t>
  </si>
  <si>
    <t>Оказание финансовой поддержки субъектам МСП (предоставление грантов начинающим предпринимателям на создание собственного бизнеса)</t>
  </si>
  <si>
    <t xml:space="preserve">Выплаты по решениям судов и оплата государственной пошлины </t>
  </si>
  <si>
    <t>9900099990</t>
  </si>
  <si>
    <t>Строительство детского сада  на 300 мест в г.Гаджиево</t>
  </si>
  <si>
    <t>7081100000</t>
  </si>
  <si>
    <t>7081140010</t>
  </si>
  <si>
    <t>70221S0620</t>
  </si>
  <si>
    <t>7022300000</t>
  </si>
  <si>
    <t>7022300020</t>
  </si>
  <si>
    <t>7021171030</t>
  </si>
  <si>
    <t>70211S1030</t>
  </si>
  <si>
    <t>7021271030</t>
  </si>
  <si>
    <t>70212S1030</t>
  </si>
  <si>
    <t>7070000000</t>
  </si>
  <si>
    <t>Организация отдыха и оздоровления детей в возрасте от 6 до 18 лет</t>
  </si>
  <si>
    <t>7071100000</t>
  </si>
  <si>
    <t>7071129990</t>
  </si>
  <si>
    <t>Предоставление питания детям, находящимся в оздоровительном лагере дневного пребывания в МОУ</t>
  </si>
  <si>
    <t>7071200000</t>
  </si>
  <si>
    <t>Субсидия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</si>
  <si>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7071271050</t>
  </si>
  <si>
    <t>70712S1050</t>
  </si>
  <si>
    <t>7040000000</t>
  </si>
  <si>
    <t>Информационно-методическое сопровождение образовательного процесса учреждений системы образования ЗАТО Александровск</t>
  </si>
  <si>
    <t>7041100000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</si>
  <si>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</si>
  <si>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000 1 11 07014 04 0000 120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</si>
  <si>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</si>
  <si>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</si>
  <si>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</si>
  <si>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</si>
  <si>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000 1 11 09044 04 0000 120</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</si>
  <si>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</si>
  <si>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</si>
  <si>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</si>
  <si>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</si>
  <si>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</si>
  <si>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</si>
  <si>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000 1 12 01020 01 0000 120</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</si>
  <si>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</si>
  <si>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</si>
  <si>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</si>
  <si>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</si>
  <si>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</si>
  <si>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Доходы от оказания платных услуг (работ) и компенсации затрат государства</t>
  </si>
  <si>
    <t>000 1 13 02060 00 0000 130</t>
  </si>
  <si>
    <t>Доходы, поступающие в порядке возмещения расходов, понесенных в связи с эксплуатацией имущества</t>
  </si>
  <si>
    <t>000 1 13 02064 04 0000 130</t>
  </si>
  <si>
    <t>000 1 13 02990 00 0000 130</t>
  </si>
  <si>
    <t>Прочие доходы от компенсации затрат государства</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</si>
  <si>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</si>
  <si>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</si>
  <si>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</si>
  <si>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</si>
  <si>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</si>
  <si>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</si>
  <si>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</si>
  <si>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000 1 16 00000 00 0000 000</t>
  </si>
  <si>
    <t>7400000000</t>
  </si>
  <si>
    <t>7460000000</t>
  </si>
  <si>
    <t>Сохранение гарантированного и качественного транспортного обслуживания населения по социально значимым маршрутам в границах территории ЗАТО Александровск</t>
  </si>
  <si>
    <t>7461100000</t>
  </si>
  <si>
    <t>7461160010</t>
  </si>
  <si>
    <t>Обеспечение перевозок обучающихся государственных областных и муниципальных образовательных организаций городским и пригородным автомобильным транспортом общего пользования</t>
  </si>
  <si>
    <t>7462100000</t>
  </si>
  <si>
    <t>Субвенция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</si>
  <si>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7462176600</t>
  </si>
  <si>
    <t>8010000000</t>
  </si>
  <si>
    <t>Предоставление комплексных услуг по созданию, поддержке, развитию информационно- телекоммуникационной инфраструктуры в органах местного самоуправления и муниципальных казенных учреждениях</t>
  </si>
  <si>
    <t>8011100000</t>
  </si>
  <si>
    <t>8011100020</t>
  </si>
  <si>
    <t>8011113060</t>
  </si>
  <si>
    <t>Обеспечение доступа  работников к сети Интернет</t>
  </si>
  <si>
    <t>8022100000</t>
  </si>
  <si>
    <t>8022129990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</si>
  <si>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</si>
  <si>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Управление образования администрации ЗАТО Александровск</t>
  </si>
  <si>
    <t>2 02 03027 04 0000 151</t>
  </si>
  <si>
    <t>2 02 03029 04 0000 151</t>
  </si>
  <si>
    <t>Распределение бюджетных ассигнований по целевым статьям (муниципальным программам ЗАТО Александровск и непрограммным направлениям деятельности), группам видов расходов, разделам, подразделам классификации расходов местного бюджета ЗАТО Александровск на 2016 год</t>
  </si>
  <si>
    <t>Доходы от компенсации затрат государства</t>
  </si>
  <si>
    <t>000 1 13 02000 00 0000 130</t>
  </si>
  <si>
    <t>000 1 13 02994 04 0000 130</t>
  </si>
  <si>
    <t xml:space="preserve">                                             Приложение № 4</t>
  </si>
  <si>
    <t>Коды бюджетной классификации Российской Федерации</t>
  </si>
  <si>
    <t>Наименование доходов</t>
  </si>
  <si>
    <t>000 1 00 00000 00 0000 000</t>
  </si>
  <si>
    <t>НАЛОГОВЫЕ И НЕНАЛОГОВЫЕ ДОХОДЫ</t>
  </si>
  <si>
    <t>НАЛОГОВЫЕ ДОХОДЫ</t>
  </si>
  <si>
    <t>из них:</t>
  </si>
  <si>
    <t>000 1 01 00000 00 0000 000</t>
  </si>
  <si>
    <t>Налоги на прибыль, доходы</t>
  </si>
  <si>
    <t>000 1 01 02000 01 0000 110</t>
  </si>
  <si>
    <t>Налог на доходы физических лиц</t>
  </si>
  <si>
    <t>000 1 01 02010 01 0000 110</t>
  </si>
  <si>
    <t>000 1 01 02020 01 0000 110</t>
  </si>
  <si>
    <t>Код бюджетной классификации Российской Федерации</t>
  </si>
  <si>
    <t>Наименование главного администратора (администратора) доходов местного бюджета</t>
  </si>
  <si>
    <t>код главного администратора</t>
  </si>
  <si>
    <t>код дохода</t>
  </si>
  <si>
    <t>Администрация ЗАТО Александровск</t>
  </si>
  <si>
    <t>1 11 07014 04 0000 120</t>
  </si>
  <si>
    <t>1 13 02064 04 0000 130</t>
  </si>
  <si>
    <t>1 14 02043 04 0000 410</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</si>
  <si>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</si>
  <si>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</si>
  <si>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2 02 03003 04 0000 151</t>
  </si>
  <si>
    <t>1 08 07150 01 1000 110</t>
  </si>
  <si>
    <t>Государственная пошлина за выдачу разрешения на установку рекламной конструкции</t>
  </si>
  <si>
    <t>1 08 07150 01 4000 110</t>
  </si>
  <si>
    <t>1 11 05012 04 0000 120</t>
  </si>
  <si>
    <t>1 11 05024 04 0000 120</t>
  </si>
  <si>
    <t>1 11 05034 04 0000 120</t>
  </si>
  <si>
    <t>1 11 09044 04 0000 120</t>
  </si>
  <si>
    <t>2 02 01001 04 0000 151</t>
  </si>
  <si>
    <t>2 02 01007 04 0000151</t>
  </si>
  <si>
    <t>2 08 04000 04 0000 180</t>
  </si>
  <si>
    <t>Муниципальная программа ЗАТО Александровск "Информационное общество" на 2014 - 2020 годы</t>
  </si>
  <si>
    <t>Муниципальная программа ЗАТО Александровск "Обеспечение комфортной среды проживания населения муниципального образования" на 2014 - 2020 годы</t>
  </si>
  <si>
    <t>Муниципальная программа "Развитие транспортной системы ЗАТО Александровск" на 2014 - 2020 годы</t>
  </si>
  <si>
    <t>Муниципальная программа ЗАТО Александровск "Охрана окружающей среды" на 2014 - 2020 годы</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</si>
  <si>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</si>
  <si>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Дорожное хозяйство (дорожные фонды)</t>
  </si>
  <si>
    <t>Иные бюджетные ассигнования</t>
  </si>
  <si>
    <t>8110000000</t>
  </si>
  <si>
    <t>8100000000</t>
  </si>
  <si>
    <t>Нормативно-методическое обеспечение и организация бюджетного процесса в ЗАТО Александровск</t>
  </si>
  <si>
    <t>8111100000</t>
  </si>
  <si>
    <t>8111106010</t>
  </si>
  <si>
    <t>8111106030</t>
  </si>
  <si>
    <t>8111113060</t>
  </si>
  <si>
    <t>Организация и осуществление контроля и надзора в финансово-бюджетной сфере</t>
  </si>
  <si>
    <t>8112100000</t>
  </si>
  <si>
    <t>8112106010</t>
  </si>
  <si>
    <t>8112106030</t>
  </si>
  <si>
    <t>8112113060</t>
  </si>
  <si>
    <t>9900020220</t>
  </si>
  <si>
    <t>8120000000</t>
  </si>
  <si>
    <t>Исполнение принятых обязательств по погашению и обслуживанию долговых обязательств ЗАТО Александровск</t>
  </si>
  <si>
    <t>8122100000</t>
  </si>
  <si>
    <t>8122120120</t>
  </si>
  <si>
    <t xml:space="preserve">Иные доходы местного бюджета, администрирование которых может осуществляться главными администраторами доходов - органами местного самоуправления или органами администрации ЗАТО Александровск с правами юридических лиц, в пределах их компетенции </t>
  </si>
  <si>
    <t xml:space="preserve"> 1 13 02994 04 0000 130</t>
  </si>
  <si>
    <t>1 16 90040 04 0000 140</t>
  </si>
  <si>
    <t>1 17 01040 04 0000 180</t>
  </si>
  <si>
    <t>Невыясненные поступления, зачисляемые в бюджеты городских округов</t>
  </si>
  <si>
    <t>2 02 02999 04 0000 151</t>
  </si>
  <si>
    <t>Прочие субсидии бюджетам гороских округов</t>
  </si>
  <si>
    <t>2 02 03999 04 0000 151</t>
  </si>
  <si>
    <t>2 18 04010 04 0000 180</t>
  </si>
  <si>
    <t>Доходы бюджетов городских округов от возврата бюджетными учреждениями остатков субсидий прошлых лет</t>
  </si>
  <si>
    <t>2 18 04020 04 0000 180</t>
  </si>
  <si>
    <t>Изменение остатков средств на счетах по учету средств бюджетов</t>
  </si>
  <si>
    <t>ИТОГО ИСТОЧНИКИ ВНУТРЕННЕГО ФИНАНСИРОВАНИЯ ДЕФИЦИТОВ БЮДЖЕТОВ</t>
  </si>
  <si>
    <t>дефицита местного бюджета ЗАТО Александровск на 2016 год</t>
  </si>
  <si>
    <t>Обеспечение проведения выборов и референдумов</t>
  </si>
  <si>
    <t>Проведение выборов в представительный орган местного самоуправления</t>
  </si>
  <si>
    <t>9900005100</t>
  </si>
  <si>
    <t>7011600000</t>
  </si>
  <si>
    <t>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</si>
  <si>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7011675370</t>
  </si>
  <si>
    <t>Организация мер по предоставлению и выплате компенсации части родительской платы за присмотр и уход за ребенком в ДОУ</t>
  </si>
  <si>
    <t>7011500000</t>
  </si>
  <si>
    <t>Субвенция на расходы, связанные с выплатой компенсации родительской платы за присмотр и уход за детьми, посещающими образовательные организации,</t>
  </si>
  <si>
    <t>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</si>
  <si>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7011575360</t>
  </si>
  <si>
    <t>в редакции решения Совета депутатов ЗАТО Александровск  от 29.02.2016 №8</t>
  </si>
  <si>
    <t>в редакции решения Совета депутатов ЗАТО Александровск от 29.02.2016 №8</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</si>
</sst>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_-* #,##0.0_р_._-;\-* #,##0.0_р_._-;_-* &quot;-&quot;??_р_._-;_-@_-"/>
    <numFmt numFmtId="178" formatCode="_-* #,##0.0_р_._-;\-* #,##0.0_р_._-;_-* &quot;-&quot;?_р_._-;_-@_-"/>
    <numFmt numFmtId="179" formatCode="[$€-2]\ ###,000_);[Red]\([$€-2]\ ###,000\)"/>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0"/>
    <numFmt numFmtId="189" formatCode="#,##0.0000"/>
    <numFmt numFmtId="190" formatCode="#,##0.00000"/>
  </numFmts>
  <fonts count="49">
    <font>
      <sz val="10"/>
      <name val="Arial Cyr"/>
      <family val="0"/>
    </font>
    <font>
      <sz val="12"/>
      <name val="Times New Roman"/>
      <family val="1"/>
    </font>
    <font>
      <b/>
      <sz val="12"/>
      <name val="Times New Roman"/>
      <family val="1"/>
    </font>
    <font>
      <b/>
      <sz val="14"/>
      <name val="Times New Roman"/>
      <family val="1"/>
    </font>
    <font>
      <sz val="14"/>
      <name val="Times New Roman"/>
      <family val="1"/>
    </font>
    <font>
      <u val="single"/>
      <sz val="10"/>
      <color indexed="12"/>
      <name val="Arial Cyr"/>
      <family val="0"/>
    </font>
    <font>
      <u val="single"/>
      <sz val="10"/>
      <color indexed="20"/>
      <name val="Arial Cyr"/>
      <family val="0"/>
    </font>
    <font>
      <sz val="8"/>
      <name val="Arial Cyr"/>
      <family val="0"/>
    </font>
    <font>
      <b/>
      <sz val="15"/>
      <name val="Times New Roman"/>
      <family val="1"/>
    </font>
    <font>
      <b/>
      <sz val="13"/>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Cyr"/>
      <family val="0"/>
    </font>
    <font>
      <sz val="11"/>
      <name val="Times New Roman"/>
      <family val="1"/>
    </font>
    <font>
      <b/>
      <i/>
      <sz val="12"/>
      <name val="Times New Roman"/>
      <family val="1"/>
    </font>
    <font>
      <i/>
      <sz val="12"/>
      <name val="Times New Roman"/>
      <family val="1"/>
    </font>
    <font>
      <vertAlign val="superscript"/>
      <sz val="11"/>
      <name val="Times New Roman"/>
      <family val="1"/>
    </font>
    <font>
      <i/>
      <sz val="11"/>
      <name val="Times New Roman"/>
      <family val="1"/>
    </font>
    <font>
      <i/>
      <sz val="14"/>
      <name val="Times New Roman"/>
      <family val="1"/>
    </font>
    <font>
      <sz val="12"/>
      <color indexed="10"/>
      <name val="Times New Roman"/>
      <family val="1"/>
    </font>
    <font>
      <b/>
      <sz val="14"/>
      <name val="Times New Roman Cyr"/>
      <family val="1"/>
    </font>
    <font>
      <sz val="11"/>
      <name val="Times New Roman Cyr"/>
      <family val="1"/>
    </font>
    <font>
      <b/>
      <sz val="11"/>
      <name val="Times New Roman Cyr"/>
      <family val="0"/>
    </font>
    <font>
      <b/>
      <sz val="12"/>
      <name val="Times New Roman Cyr"/>
      <family val="0"/>
    </font>
    <font>
      <sz val="12"/>
      <name val="TimesNewRomanPSMT"/>
      <family val="0"/>
    </font>
    <font>
      <b/>
      <sz val="12"/>
      <color indexed="10"/>
      <name val="Times New Roman"/>
      <family val="1"/>
    </font>
    <font>
      <sz val="12"/>
      <color indexed="10"/>
      <name val="Times New Roman Cyr"/>
      <family val="1"/>
    </font>
    <font>
      <b/>
      <sz val="9"/>
      <name val="Tahoma"/>
      <family val="2"/>
    </font>
    <font>
      <sz val="9"/>
      <name val="Tahoma"/>
      <family val="2"/>
    </font>
    <font>
      <b/>
      <sz val="11"/>
      <name val="Times New Roman"/>
      <family val="1"/>
    </font>
    <font>
      <b/>
      <sz val="8"/>
      <name val="Tahoma"/>
      <family val="2"/>
    </font>
    <font>
      <sz val="8"/>
      <name val="Tahoma"/>
      <family val="2"/>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6"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287">
    <xf numFmtId="0" fontId="0" fillId="0" borderId="0" xfId="0" applyAlignment="1">
      <alignment/>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49" fontId="1" fillId="0" borderId="12" xfId="0" applyNumberFormat="1" applyFont="1" applyFill="1" applyBorder="1" applyAlignment="1">
      <alignment horizontal="center"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wrapText="1"/>
    </xf>
    <xf numFmtId="0" fontId="1" fillId="0" borderId="0" xfId="0" applyFont="1" applyFill="1" applyAlignment="1">
      <alignment/>
    </xf>
    <xf numFmtId="0" fontId="2" fillId="0" borderId="11" xfId="0" applyFont="1" applyFill="1" applyBorder="1" applyAlignment="1">
      <alignment vertical="center" wrapText="1"/>
    </xf>
    <xf numFmtId="0" fontId="3" fillId="0" borderId="0" xfId="0" applyFont="1" applyFill="1" applyAlignment="1">
      <alignment/>
    </xf>
    <xf numFmtId="0" fontId="1" fillId="0" borderId="13" xfId="0" applyFont="1" applyFill="1" applyBorder="1" applyAlignment="1">
      <alignment horizontal="center" vertical="center" wrapText="1"/>
    </xf>
    <xf numFmtId="0" fontId="2" fillId="0" borderId="0" xfId="0" applyFont="1" applyFill="1" applyAlignment="1">
      <alignment/>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xf>
    <xf numFmtId="49" fontId="2" fillId="0" borderId="1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0" fontId="1" fillId="0" borderId="0" xfId="0" applyFont="1" applyFill="1" applyAlignment="1">
      <alignment horizontal="center"/>
    </xf>
    <xf numFmtId="49" fontId="1"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1" fillId="0" borderId="0" xfId="0" applyFont="1" applyFill="1" applyAlignment="1">
      <alignment vertical="center"/>
    </xf>
    <xf numFmtId="4" fontId="1" fillId="0" borderId="0" xfId="0" applyNumberFormat="1" applyFont="1" applyFill="1" applyAlignment="1">
      <alignment/>
    </xf>
    <xf numFmtId="2" fontId="1" fillId="0" borderId="10" xfId="0" applyNumberFormat="1" applyFont="1" applyFill="1" applyBorder="1" applyAlignment="1">
      <alignment vertical="center" wrapText="1"/>
    </xf>
    <xf numFmtId="4" fontId="2" fillId="0" borderId="11" xfId="0" applyNumberFormat="1" applyFont="1" applyFill="1" applyBorder="1" applyAlignment="1">
      <alignment vertical="center" wrapText="1"/>
    </xf>
    <xf numFmtId="4" fontId="1" fillId="0" borderId="10" xfId="0" applyNumberFormat="1" applyFont="1" applyFill="1" applyBorder="1" applyAlignment="1">
      <alignment vertical="center" wrapText="1"/>
    </xf>
    <xf numFmtId="0" fontId="1" fillId="0" borderId="0" xfId="0" applyFont="1" applyFill="1" applyAlignment="1">
      <alignment/>
    </xf>
    <xf numFmtId="4" fontId="1" fillId="0" borderId="12" xfId="0" applyNumberFormat="1" applyFont="1" applyFill="1" applyBorder="1" applyAlignment="1">
      <alignment vertical="center" wrapText="1"/>
    </xf>
    <xf numFmtId="4" fontId="9" fillId="0" borderId="11"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0" fontId="8" fillId="0" borderId="11" xfId="0" applyFont="1" applyFill="1" applyBorder="1" applyAlignment="1">
      <alignment vertical="center" wrapText="1"/>
    </xf>
    <xf numFmtId="4" fontId="3" fillId="0" borderId="11"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center" vertical="center" wrapText="1"/>
    </xf>
    <xf numFmtId="2" fontId="2" fillId="0" borderId="11" xfId="0" applyNumberFormat="1" applyFont="1" applyFill="1" applyBorder="1" applyAlignment="1">
      <alignment vertical="center" wrapText="1"/>
    </xf>
    <xf numFmtId="4" fontId="1" fillId="0" borderId="13" xfId="0" applyNumberFormat="1" applyFont="1" applyFill="1" applyBorder="1" applyAlignment="1">
      <alignment horizontal="center" vertical="center" wrapText="1"/>
    </xf>
    <xf numFmtId="4" fontId="1" fillId="0" borderId="0" xfId="0" applyNumberFormat="1" applyFont="1" applyFill="1" applyAlignment="1">
      <alignment horizontal="center"/>
    </xf>
    <xf numFmtId="3" fontId="1" fillId="0" borderId="13" xfId="0" applyNumberFormat="1" applyFont="1" applyFill="1" applyBorder="1" applyAlignment="1">
      <alignment horizontal="center" vertical="center" wrapText="1"/>
    </xf>
    <xf numFmtId="0" fontId="10" fillId="0" borderId="0" xfId="0" applyFont="1" applyFill="1" applyAlignment="1">
      <alignment/>
    </xf>
    <xf numFmtId="4" fontId="1" fillId="0" borderId="0" xfId="0" applyNumberFormat="1" applyFont="1" applyFill="1" applyAlignment="1">
      <alignment vertical="center" wrapText="1"/>
    </xf>
    <xf numFmtId="4" fontId="2" fillId="0" borderId="11"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4" fontId="1" fillId="0" borderId="0" xfId="0" applyNumberFormat="1" applyFont="1" applyFill="1" applyAlignment="1">
      <alignment vertical="center"/>
    </xf>
    <xf numFmtId="4" fontId="2" fillId="0" borderId="0" xfId="0" applyNumberFormat="1" applyFont="1" applyFill="1" applyAlignment="1">
      <alignment/>
    </xf>
    <xf numFmtId="0" fontId="1" fillId="0" borderId="14" xfId="0" applyFont="1" applyFill="1" applyBorder="1" applyAlignment="1">
      <alignment vertical="center" wrapText="1"/>
    </xf>
    <xf numFmtId="2" fontId="2" fillId="0" borderId="10" xfId="0" applyNumberFormat="1" applyFont="1" applyFill="1" applyBorder="1" applyAlignment="1">
      <alignment vertical="center" wrapText="1"/>
    </xf>
    <xf numFmtId="4" fontId="3" fillId="0" borderId="0" xfId="0" applyNumberFormat="1" applyFont="1" applyFill="1" applyAlignment="1">
      <alignment/>
    </xf>
    <xf numFmtId="0" fontId="1" fillId="0" borderId="0" xfId="0" applyFont="1" applyFill="1" applyAlignment="1">
      <alignment horizontal="right"/>
    </xf>
    <xf numFmtId="0" fontId="2" fillId="0" borderId="13" xfId="0" applyFont="1" applyFill="1" applyBorder="1" applyAlignment="1">
      <alignment vertical="center" wrapText="1"/>
    </xf>
    <xf numFmtId="0" fontId="1" fillId="0" borderId="13" xfId="0"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 fontId="2" fillId="0" borderId="13" xfId="0" applyNumberFormat="1" applyFont="1" applyFill="1" applyBorder="1" applyAlignment="1">
      <alignment vertical="center" wrapText="1"/>
    </xf>
    <xf numFmtId="0" fontId="1" fillId="0" borderId="15" xfId="0" applyFont="1" applyFill="1" applyBorder="1" applyAlignment="1">
      <alignment horizontal="center" vertical="center" wrapText="1"/>
    </xf>
    <xf numFmtId="0" fontId="1" fillId="0" borderId="14" xfId="0" applyFont="1" applyFill="1" applyBorder="1" applyAlignment="1" applyProtection="1">
      <alignment vertical="top" wrapText="1" readingOrder="1"/>
      <protection locked="0"/>
    </xf>
    <xf numFmtId="3" fontId="1" fillId="0" borderId="1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0" xfId="0" applyFont="1" applyFill="1" applyAlignment="1">
      <alignment horizontal="left"/>
    </xf>
    <xf numFmtId="49" fontId="2" fillId="0" borderId="0" xfId="0" applyNumberFormat="1" applyFont="1" applyFill="1" applyAlignment="1">
      <alignment horizontal="left" vertical="center"/>
    </xf>
    <xf numFmtId="4" fontId="1"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left" vertical="center" wrapText="1"/>
    </xf>
    <xf numFmtId="4" fontId="2"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vertical="center" wrapText="1"/>
    </xf>
    <xf numFmtId="4" fontId="1" fillId="0" borderId="14" xfId="0" applyNumberFormat="1" applyFont="1" applyFill="1" applyBorder="1" applyAlignment="1">
      <alignment vertical="center" wrapText="1"/>
    </xf>
    <xf numFmtId="49" fontId="1" fillId="0" borderId="14" xfId="0" applyNumberFormat="1" applyFont="1" applyFill="1" applyBorder="1" applyAlignment="1">
      <alignment horizontal="center" vertical="center" wrapText="1"/>
    </xf>
    <xf numFmtId="0" fontId="3" fillId="0" borderId="14" xfId="0" applyFont="1" applyFill="1" applyBorder="1" applyAlignment="1">
      <alignment vertical="center" wrapText="1"/>
    </xf>
    <xf numFmtId="0" fontId="2" fillId="0" borderId="11" xfId="0" applyFont="1" applyFill="1" applyBorder="1" applyAlignment="1" applyProtection="1">
      <alignment vertical="top" wrapText="1" readingOrder="1"/>
      <protection locked="0"/>
    </xf>
    <xf numFmtId="4" fontId="2" fillId="0" borderId="14" xfId="0" applyNumberFormat="1" applyFont="1" applyFill="1" applyBorder="1" applyAlignment="1">
      <alignment vertical="center" wrapText="1"/>
    </xf>
    <xf numFmtId="4" fontId="10" fillId="0" borderId="0" xfId="0" applyNumberFormat="1" applyFont="1" applyFill="1" applyAlignment="1">
      <alignment/>
    </xf>
    <xf numFmtId="4" fontId="9" fillId="0" borderId="10" xfId="0" applyNumberFormat="1" applyFont="1" applyFill="1" applyBorder="1" applyAlignment="1">
      <alignment vertical="center" wrapText="1"/>
    </xf>
    <xf numFmtId="49" fontId="1" fillId="0" borderId="17"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 fontId="1" fillId="0" borderId="0" xfId="0" applyNumberFormat="1" applyFont="1" applyFill="1" applyAlignment="1">
      <alignment horizontal="center" vertical="center"/>
    </xf>
    <xf numFmtId="0" fontId="4" fillId="0" borderId="0" xfId="0" applyFont="1" applyFill="1" applyAlignment="1">
      <alignment/>
    </xf>
    <xf numFmtId="0" fontId="1" fillId="0" borderId="13" xfId="0" applyFont="1" applyFill="1" applyBorder="1" applyAlignment="1">
      <alignment horizontal="center" vertical="center"/>
    </xf>
    <xf numFmtId="4" fontId="29" fillId="0" borderId="0" xfId="0" applyNumberFormat="1" applyFont="1" applyFill="1" applyAlignment="1">
      <alignment/>
    </xf>
    <xf numFmtId="0" fontId="28" fillId="0" borderId="0" xfId="0" applyFont="1" applyFill="1" applyAlignment="1">
      <alignment horizontal="center"/>
    </xf>
    <xf numFmtId="0" fontId="1" fillId="0" borderId="13" xfId="0" applyFont="1" applyFill="1" applyBorder="1" applyAlignment="1">
      <alignment horizontal="center"/>
    </xf>
    <xf numFmtId="0" fontId="2" fillId="0" borderId="13" xfId="0" applyFont="1" applyFill="1" applyBorder="1" applyAlignment="1">
      <alignment horizontal="center" vertical="center"/>
    </xf>
    <xf numFmtId="4" fontId="2" fillId="0" borderId="13" xfId="0" applyNumberFormat="1" applyFont="1" applyFill="1" applyBorder="1" applyAlignment="1">
      <alignment horizontal="center" vertical="center"/>
    </xf>
    <xf numFmtId="0" fontId="30" fillId="0" borderId="13" xfId="0" applyFont="1" applyFill="1" applyBorder="1" applyAlignment="1">
      <alignment vertical="center"/>
    </xf>
    <xf numFmtId="4" fontId="30" fillId="0" borderId="13" xfId="0" applyNumberFormat="1" applyFont="1" applyFill="1" applyBorder="1" applyAlignment="1">
      <alignment horizontal="center" vertical="center"/>
    </xf>
    <xf numFmtId="0" fontId="2" fillId="0" borderId="13" xfId="0" applyFont="1" applyFill="1" applyBorder="1" applyAlignment="1">
      <alignment vertical="center"/>
    </xf>
    <xf numFmtId="0" fontId="31" fillId="0" borderId="13" xfId="0" applyFont="1" applyFill="1" applyBorder="1" applyAlignment="1">
      <alignment horizontal="center" vertical="center"/>
    </xf>
    <xf numFmtId="4" fontId="31"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29" fillId="0" borderId="13" xfId="0" applyFont="1" applyFill="1" applyBorder="1" applyAlignment="1">
      <alignment vertical="center" wrapText="1"/>
    </xf>
    <xf numFmtId="0" fontId="31" fillId="0" borderId="13" xfId="0" applyFont="1" applyFill="1" applyBorder="1" applyAlignment="1">
      <alignment vertical="center" wrapText="1"/>
    </xf>
    <xf numFmtId="4" fontId="29" fillId="0" borderId="13" xfId="0" applyNumberFormat="1" applyFont="1" applyFill="1" applyBorder="1" applyAlignment="1">
      <alignment horizontal="center" vertical="center"/>
    </xf>
    <xf numFmtId="0" fontId="29" fillId="0" borderId="0" xfId="0" applyFont="1" applyFill="1" applyAlignment="1">
      <alignment/>
    </xf>
    <xf numFmtId="0" fontId="34" fillId="0" borderId="0" xfId="0" applyFont="1" applyFill="1" applyAlignment="1">
      <alignment/>
    </xf>
    <xf numFmtId="4" fontId="33" fillId="0" borderId="13" xfId="0" applyNumberFormat="1" applyFont="1" applyFill="1" applyBorder="1" applyAlignment="1">
      <alignment horizontal="center" vertical="center"/>
    </xf>
    <xf numFmtId="0" fontId="29"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24" borderId="13" xfId="0" applyFont="1" applyFill="1" applyBorder="1" applyAlignment="1">
      <alignment horizontal="center" vertical="center"/>
    </xf>
    <xf numFmtId="0" fontId="31" fillId="24" borderId="13" xfId="0" applyFont="1" applyFill="1" applyBorder="1" applyAlignment="1">
      <alignment vertical="center" wrapText="1"/>
    </xf>
    <xf numFmtId="4" fontId="31" fillId="24" borderId="13" xfId="0" applyNumberFormat="1" applyFont="1" applyFill="1" applyBorder="1" applyAlignment="1">
      <alignment horizontal="center" vertical="center"/>
    </xf>
    <xf numFmtId="0" fontId="4" fillId="24" borderId="0" xfId="0" applyFont="1" applyFill="1" applyAlignment="1">
      <alignment/>
    </xf>
    <xf numFmtId="0" fontId="29" fillId="24" borderId="13" xfId="0" applyFont="1" applyFill="1" applyBorder="1" applyAlignment="1">
      <alignment horizontal="center" vertical="center"/>
    </xf>
    <xf numFmtId="0" fontId="29" fillId="24" borderId="13" xfId="0" applyFont="1" applyFill="1" applyBorder="1" applyAlignment="1">
      <alignment vertical="center" wrapText="1"/>
    </xf>
    <xf numFmtId="4" fontId="29" fillId="24" borderId="13" xfId="0" applyNumberFormat="1" applyFont="1" applyFill="1" applyBorder="1" applyAlignment="1">
      <alignment horizontal="center" vertical="center"/>
    </xf>
    <xf numFmtId="4" fontId="35" fillId="0" borderId="0" xfId="0" applyNumberFormat="1" applyFont="1" applyFill="1" applyAlignment="1">
      <alignment/>
    </xf>
    <xf numFmtId="4" fontId="1" fillId="0" borderId="11" xfId="0" applyNumberFormat="1" applyFont="1" applyFill="1" applyBorder="1" applyAlignment="1">
      <alignment vertical="center" wrapText="1"/>
    </xf>
    <xf numFmtId="4"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2" fillId="0" borderId="0" xfId="0" applyFont="1" applyFill="1" applyAlignment="1">
      <alignment horizontal="center" wrapText="1"/>
    </xf>
    <xf numFmtId="0" fontId="28" fillId="0" borderId="0" xfId="0" applyFont="1" applyAlignment="1">
      <alignment/>
    </xf>
    <xf numFmtId="4" fontId="28" fillId="0" borderId="0" xfId="0" applyNumberFormat="1" applyFont="1" applyAlignment="1">
      <alignment/>
    </xf>
    <xf numFmtId="0" fontId="36" fillId="0" borderId="0" xfId="0" applyFont="1" applyAlignment="1">
      <alignment horizontal="center"/>
    </xf>
    <xf numFmtId="0" fontId="28" fillId="0" borderId="0" xfId="0" applyFont="1" applyAlignment="1">
      <alignment horizontal="right"/>
    </xf>
    <xf numFmtId="49" fontId="28" fillId="0" borderId="0" xfId="0" applyNumberFormat="1" applyFont="1" applyAlignment="1">
      <alignment vertical="top"/>
    </xf>
    <xf numFmtId="0" fontId="28" fillId="0" borderId="0" xfId="0" applyFont="1" applyAlignment="1">
      <alignment horizontal="left" vertical="top" wrapText="1"/>
    </xf>
    <xf numFmtId="49" fontId="28" fillId="0" borderId="0" xfId="0" applyNumberFormat="1" applyFont="1" applyAlignment="1">
      <alignment horizontal="center"/>
    </xf>
    <xf numFmtId="0" fontId="28" fillId="0" borderId="0" xfId="0" applyFont="1" applyAlignment="1">
      <alignment horizontal="right"/>
    </xf>
    <xf numFmtId="0" fontId="38" fillId="0" borderId="0" xfId="0" applyFont="1" applyBorder="1" applyAlignment="1">
      <alignment horizontal="center" vertical="center" wrapText="1"/>
    </xf>
    <xf numFmtId="0" fontId="39" fillId="0" borderId="0" xfId="0" applyFont="1" applyBorder="1" applyAlignment="1">
      <alignment horizontal="left" vertical="center" wrapText="1"/>
    </xf>
    <xf numFmtId="49" fontId="39" fillId="0" borderId="0" xfId="0" applyNumberFormat="1" applyFont="1" applyBorder="1" applyAlignment="1">
      <alignment horizontal="center" vertical="center" wrapText="1"/>
    </xf>
    <xf numFmtId="172" fontId="39" fillId="0" borderId="0" xfId="0" applyNumberFormat="1" applyFont="1" applyBorder="1" applyAlignment="1">
      <alignment horizontal="right" vertical="center" wrapText="1"/>
    </xf>
    <xf numFmtId="49" fontId="28" fillId="0" borderId="0" xfId="0" applyNumberFormat="1" applyFont="1" applyBorder="1" applyAlignment="1">
      <alignment horizontal="center" vertical="center"/>
    </xf>
    <xf numFmtId="0" fontId="28" fillId="0" borderId="0" xfId="0" applyFont="1" applyBorder="1" applyAlignment="1">
      <alignment horizontal="left" vertical="center" wrapText="1"/>
    </xf>
    <xf numFmtId="49" fontId="28" fillId="0" borderId="0" xfId="0" applyNumberFormat="1" applyFont="1" applyBorder="1" applyAlignment="1">
      <alignment horizontal="center" vertical="center" wrapText="1"/>
    </xf>
    <xf numFmtId="172" fontId="28" fillId="0" borderId="0" xfId="0" applyNumberFormat="1" applyFont="1" applyBorder="1" applyAlignment="1">
      <alignment horizontal="right" vertical="center" wrapText="1"/>
    </xf>
    <xf numFmtId="0" fontId="37" fillId="0" borderId="0" xfId="0" applyFont="1" applyBorder="1" applyAlignment="1">
      <alignment horizontal="center" vertical="center" wrapText="1"/>
    </xf>
    <xf numFmtId="172" fontId="28" fillId="0" borderId="0" xfId="0" applyNumberFormat="1" applyFont="1" applyFill="1" applyBorder="1" applyAlignment="1">
      <alignment horizontal="right" vertical="center" wrapText="1"/>
    </xf>
    <xf numFmtId="172" fontId="39" fillId="0" borderId="0" xfId="0" applyNumberFormat="1" applyFont="1" applyFill="1" applyBorder="1" applyAlignment="1">
      <alignment horizontal="right" vertical="center" wrapText="1"/>
    </xf>
    <xf numFmtId="49" fontId="39" fillId="0" borderId="0" xfId="0" applyNumberFormat="1" applyFont="1" applyBorder="1" applyAlignment="1">
      <alignment horizontal="center" vertical="center"/>
    </xf>
    <xf numFmtId="4" fontId="28" fillId="0" borderId="0" xfId="0" applyNumberFormat="1" applyFont="1" applyAlignment="1">
      <alignment/>
    </xf>
    <xf numFmtId="0" fontId="28" fillId="0" borderId="0" xfId="0" applyFont="1" applyAlignment="1">
      <alignment/>
    </xf>
    <xf numFmtId="49" fontId="37" fillId="0" borderId="0" xfId="0" applyNumberFormat="1" applyFont="1" applyBorder="1" applyAlignment="1">
      <alignment horizontal="center" vertical="center" wrapText="1"/>
    </xf>
    <xf numFmtId="0" fontId="39" fillId="0" borderId="0" xfId="0" applyFont="1" applyBorder="1" applyAlignment="1">
      <alignment horizontal="left" vertical="center" wrapText="1"/>
    </xf>
    <xf numFmtId="49" fontId="39" fillId="0" borderId="0" xfId="0" applyNumberFormat="1" applyFont="1" applyBorder="1" applyAlignment="1">
      <alignment horizontal="center" vertical="center"/>
    </xf>
    <xf numFmtId="4" fontId="39" fillId="0" borderId="0" xfId="0" applyNumberFormat="1" applyFont="1" applyBorder="1" applyAlignment="1">
      <alignment horizontal="right" vertical="center"/>
    </xf>
    <xf numFmtId="4" fontId="28" fillId="0" borderId="0" xfId="0" applyNumberFormat="1" applyFont="1" applyAlignment="1">
      <alignment vertical="center"/>
    </xf>
    <xf numFmtId="0" fontId="28" fillId="0" borderId="0" xfId="0" applyFont="1" applyAlignment="1">
      <alignment vertical="center"/>
    </xf>
    <xf numFmtId="0" fontId="28" fillId="0" borderId="0" xfId="0" applyFont="1" applyBorder="1" applyAlignment="1">
      <alignment horizontal="left" vertical="center" wrapText="1"/>
    </xf>
    <xf numFmtId="4" fontId="28" fillId="0" borderId="0" xfId="0" applyNumberFormat="1" applyFont="1" applyBorder="1" applyAlignment="1">
      <alignment horizontal="right" vertical="center"/>
    </xf>
    <xf numFmtId="4" fontId="28" fillId="0" borderId="0" xfId="0" applyNumberFormat="1" applyFont="1" applyFill="1" applyBorder="1" applyAlignment="1">
      <alignment horizontal="right" vertical="center"/>
    </xf>
    <xf numFmtId="4" fontId="39" fillId="0" borderId="0" xfId="0" applyNumberFormat="1" applyFont="1" applyBorder="1" applyAlignment="1">
      <alignment horizontal="right" vertical="center"/>
    </xf>
    <xf numFmtId="4" fontId="39" fillId="0" borderId="0" xfId="0" applyNumberFormat="1" applyFont="1" applyAlignment="1">
      <alignment vertical="center"/>
    </xf>
    <xf numFmtId="0" fontId="39" fillId="0" borderId="0" xfId="0" applyFont="1" applyAlignment="1">
      <alignment vertical="center"/>
    </xf>
    <xf numFmtId="172" fontId="39" fillId="0" borderId="0" xfId="0" applyNumberFormat="1" applyFont="1" applyBorder="1" applyAlignment="1">
      <alignment horizontal="right" vertical="center"/>
    </xf>
    <xf numFmtId="172" fontId="28" fillId="0" borderId="0" xfId="0" applyNumberFormat="1" applyFont="1" applyBorder="1" applyAlignment="1">
      <alignment horizontal="right" vertical="center"/>
    </xf>
    <xf numFmtId="172" fontId="28" fillId="0" borderId="0" xfId="0" applyNumberFormat="1" applyFont="1" applyFill="1" applyBorder="1" applyAlignment="1">
      <alignment horizontal="right" vertical="center"/>
    </xf>
    <xf numFmtId="0" fontId="38" fillId="0" borderId="0" xfId="0" applyFont="1" applyBorder="1" applyAlignment="1">
      <alignment vertical="center" wrapText="1"/>
    </xf>
    <xf numFmtId="4" fontId="39" fillId="0" borderId="0" xfId="0" applyNumberFormat="1" applyFont="1" applyFill="1" applyBorder="1" applyAlignment="1">
      <alignment horizontal="right" vertical="center"/>
    </xf>
    <xf numFmtId="49" fontId="28" fillId="0" borderId="0" xfId="0" applyNumberFormat="1" applyFont="1" applyAlignment="1">
      <alignment horizontal="center" vertical="center"/>
    </xf>
    <xf numFmtId="49" fontId="28" fillId="0" borderId="0" xfId="0" applyNumberFormat="1" applyFont="1" applyAlignment="1">
      <alignment horizontal="center" vertical="top"/>
    </xf>
    <xf numFmtId="4" fontId="28" fillId="0" borderId="0" xfId="0" applyNumberFormat="1" applyFont="1" applyAlignment="1">
      <alignment horizontal="center" vertical="top"/>
    </xf>
    <xf numFmtId="0" fontId="28" fillId="0" borderId="0" xfId="0" applyFont="1" applyAlignment="1">
      <alignment horizontal="center" vertical="top"/>
    </xf>
    <xf numFmtId="49" fontId="2" fillId="0" borderId="13" xfId="0" applyNumberFormat="1" applyFont="1" applyFill="1" applyBorder="1" applyAlignment="1">
      <alignment horizontal="center"/>
    </xf>
    <xf numFmtId="49" fontId="1"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2" fontId="1" fillId="0" borderId="13" xfId="0" applyNumberFormat="1" applyFont="1" applyFill="1" applyBorder="1" applyAlignment="1">
      <alignment horizontal="left" vertical="center" wrapText="1"/>
    </xf>
    <xf numFmtId="0" fontId="31" fillId="24" borderId="13" xfId="0" applyFont="1" applyFill="1" applyBorder="1" applyAlignment="1">
      <alignment horizontal="left" vertical="center" wrapText="1"/>
    </xf>
    <xf numFmtId="0" fontId="29" fillId="24" borderId="13" xfId="0" applyFont="1" applyFill="1" applyBorder="1" applyAlignment="1">
      <alignment horizontal="left" vertical="center" wrapText="1"/>
    </xf>
    <xf numFmtId="4" fontId="1" fillId="0" borderId="0" xfId="0" applyNumberFormat="1" applyFont="1" applyFill="1" applyAlignment="1">
      <alignment wrapText="1"/>
    </xf>
    <xf numFmtId="4" fontId="2" fillId="0" borderId="0" xfId="0" applyNumberFormat="1" applyFont="1" applyFill="1" applyAlignment="1">
      <alignment wrapText="1"/>
    </xf>
    <xf numFmtId="4" fontId="3" fillId="0" borderId="0" xfId="0" applyNumberFormat="1" applyFont="1" applyFill="1" applyAlignment="1">
      <alignment wrapText="1"/>
    </xf>
    <xf numFmtId="49" fontId="1" fillId="0" borderId="0" xfId="0" applyNumberFormat="1" applyFont="1" applyFill="1" applyAlignment="1">
      <alignment wrapText="1"/>
    </xf>
    <xf numFmtId="189" fontId="1" fillId="0" borderId="0" xfId="0" applyNumberFormat="1" applyFont="1" applyFill="1" applyAlignment="1">
      <alignment/>
    </xf>
    <xf numFmtId="0" fontId="41"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vertical="center"/>
    </xf>
    <xf numFmtId="49" fontId="1" fillId="24" borderId="13" xfId="0" applyNumberFormat="1" applyFont="1" applyFill="1" applyBorder="1" applyAlignment="1">
      <alignment horizontal="center" vertical="center"/>
    </xf>
    <xf numFmtId="0" fontId="1" fillId="24" borderId="13" xfId="0" applyFont="1" applyFill="1" applyBorder="1" applyAlignment="1">
      <alignment horizontal="left" vertical="center" wrapText="1"/>
    </xf>
    <xf numFmtId="0" fontId="0" fillId="24" borderId="0" xfId="0" applyFont="1" applyFill="1" applyAlignment="1">
      <alignment/>
    </xf>
    <xf numFmtId="0" fontId="1" fillId="24" borderId="13" xfId="0" applyFont="1" applyFill="1" applyBorder="1" applyAlignment="1">
      <alignment horizontal="center" vertical="center"/>
    </xf>
    <xf numFmtId="49" fontId="2" fillId="24" borderId="13" xfId="0" applyNumberFormat="1" applyFont="1" applyFill="1" applyBorder="1" applyAlignment="1">
      <alignment horizontal="center" vertical="center"/>
    </xf>
    <xf numFmtId="0" fontId="1" fillId="24" borderId="13" xfId="0" applyFont="1" applyFill="1" applyBorder="1" applyAlignment="1">
      <alignment horizontal="left" vertical="top" wrapText="1"/>
    </xf>
    <xf numFmtId="49" fontId="1" fillId="24" borderId="13" xfId="0" applyNumberFormat="1" applyFont="1" applyFill="1" applyBorder="1" applyAlignment="1">
      <alignment horizontal="center" vertical="center" wrapText="1"/>
    </xf>
    <xf numFmtId="0" fontId="1" fillId="24" borderId="13" xfId="0" applyFont="1" applyFill="1" applyBorder="1" applyAlignment="1">
      <alignment vertical="center" wrapText="1"/>
    </xf>
    <xf numFmtId="0" fontId="1" fillId="24" borderId="13" xfId="0" applyFont="1" applyFill="1" applyBorder="1" applyAlignment="1">
      <alignment horizontal="justify" vertical="center" wrapText="1"/>
    </xf>
    <xf numFmtId="0" fontId="40" fillId="24" borderId="13" xfId="0" applyFont="1" applyFill="1" applyBorder="1" applyAlignment="1">
      <alignment horizontal="justify" vertical="center" wrapText="1"/>
    </xf>
    <xf numFmtId="0" fontId="40" fillId="24" borderId="13" xfId="0" applyFont="1" applyFill="1" applyBorder="1" applyAlignment="1">
      <alignment vertical="center" wrapText="1"/>
    </xf>
    <xf numFmtId="2" fontId="1" fillId="24" borderId="13" xfId="0" applyNumberFormat="1" applyFont="1" applyFill="1" applyBorder="1" applyAlignment="1">
      <alignment horizontal="justify" vertical="center" wrapText="1"/>
    </xf>
    <xf numFmtId="0" fontId="1" fillId="24" borderId="0" xfId="0" applyFont="1" applyFill="1" applyAlignment="1">
      <alignment/>
    </xf>
    <xf numFmtId="49" fontId="42" fillId="0" borderId="0" xfId="0" applyNumberFormat="1" applyFont="1" applyAlignment="1">
      <alignment horizontal="center" vertical="top"/>
    </xf>
    <xf numFmtId="4" fontId="42" fillId="0" borderId="0" xfId="0" applyNumberFormat="1" applyFont="1" applyAlignment="1">
      <alignment horizontal="center" vertical="top"/>
    </xf>
    <xf numFmtId="49" fontId="42" fillId="0" borderId="0" xfId="0" applyNumberFormat="1" applyFont="1" applyAlignment="1">
      <alignment horizontal="center" vertical="center"/>
    </xf>
    <xf numFmtId="4" fontId="42" fillId="0" borderId="0" xfId="0" applyNumberFormat="1" applyFont="1" applyAlignment="1">
      <alignment horizontal="center" vertical="center"/>
    </xf>
    <xf numFmtId="49" fontId="1" fillId="0" borderId="0" xfId="0" applyNumberFormat="1" applyFont="1" applyFill="1" applyBorder="1" applyAlignment="1">
      <alignment vertical="center" wrapText="1"/>
    </xf>
    <xf numFmtId="0" fontId="2" fillId="24" borderId="13" xfId="0" applyFont="1" applyFill="1" applyBorder="1" applyAlignment="1">
      <alignment horizontal="center" vertical="center"/>
    </xf>
    <xf numFmtId="0" fontId="2" fillId="24" borderId="13" xfId="0" applyFont="1" applyFill="1" applyBorder="1" applyAlignment="1">
      <alignment vertical="center"/>
    </xf>
    <xf numFmtId="4" fontId="2" fillId="24" borderId="13" xfId="0" applyNumberFormat="1" applyFont="1" applyFill="1" applyBorder="1" applyAlignment="1">
      <alignment horizontal="center" vertical="center"/>
    </xf>
    <xf numFmtId="0" fontId="31" fillId="24" borderId="13" xfId="0" applyFont="1" applyFill="1" applyBorder="1" applyAlignment="1">
      <alignment vertical="center"/>
    </xf>
    <xf numFmtId="4" fontId="1" fillId="24" borderId="13" xfId="0" applyNumberFormat="1" applyFont="1" applyFill="1" applyBorder="1" applyAlignment="1">
      <alignment horizontal="center" vertical="center"/>
    </xf>
    <xf numFmtId="0" fontId="2" fillId="24" borderId="13" xfId="0" applyFont="1" applyFill="1" applyBorder="1" applyAlignment="1">
      <alignment vertical="center" wrapText="1"/>
    </xf>
    <xf numFmtId="0" fontId="31" fillId="24" borderId="13" xfId="0" applyFont="1" applyFill="1" applyBorder="1" applyAlignment="1">
      <alignment horizontal="justify" vertical="center" wrapText="1"/>
    </xf>
    <xf numFmtId="0" fontId="29" fillId="24" borderId="13" xfId="0" applyFont="1" applyFill="1" applyBorder="1" applyAlignment="1">
      <alignment horizontal="justify" vertical="center" wrapText="1"/>
    </xf>
    <xf numFmtId="49" fontId="29" fillId="24" borderId="13" xfId="0" applyNumberFormat="1" applyFont="1" applyFill="1" applyBorder="1" applyAlignment="1">
      <alignment vertical="center" wrapText="1"/>
    </xf>
    <xf numFmtId="0" fontId="33" fillId="24" borderId="13" xfId="0" applyFont="1" applyFill="1" applyBorder="1" applyAlignment="1">
      <alignment horizontal="center" vertical="center"/>
    </xf>
    <xf numFmtId="0" fontId="33" fillId="24" borderId="13" xfId="0" applyFont="1" applyFill="1" applyBorder="1" applyAlignment="1">
      <alignment vertical="center" wrapText="1"/>
    </xf>
    <xf numFmtId="4" fontId="33" fillId="24" borderId="13" xfId="0" applyNumberFormat="1" applyFont="1" applyFill="1" applyBorder="1" applyAlignment="1">
      <alignment horizontal="center" vertical="center"/>
    </xf>
    <xf numFmtId="0" fontId="30" fillId="24" borderId="13" xfId="0" applyFont="1" applyFill="1" applyBorder="1" applyAlignment="1">
      <alignment horizontal="justify" vertical="center" wrapText="1"/>
    </xf>
    <xf numFmtId="4" fontId="30" fillId="24" borderId="13" xfId="0" applyNumberFormat="1" applyFont="1" applyFill="1" applyBorder="1" applyAlignment="1">
      <alignment horizontal="center" vertical="center"/>
    </xf>
    <xf numFmtId="0" fontId="2" fillId="24" borderId="13" xfId="0" applyFont="1" applyFill="1" applyBorder="1" applyAlignment="1">
      <alignment horizontal="center" vertical="center" wrapText="1"/>
    </xf>
    <xf numFmtId="0" fontId="2" fillId="24" borderId="13" xfId="0" applyFont="1" applyFill="1" applyBorder="1" applyAlignment="1">
      <alignment horizontal="justify" vertical="center" wrapText="1"/>
    </xf>
    <xf numFmtId="2" fontId="31" fillId="24" borderId="13" xfId="0" applyNumberFormat="1" applyFont="1" applyFill="1" applyBorder="1" applyAlignment="1">
      <alignment horizontal="justify" vertical="center" wrapText="1"/>
    </xf>
    <xf numFmtId="2" fontId="29" fillId="24" borderId="13" xfId="0" applyNumberFormat="1" applyFont="1" applyFill="1" applyBorder="1" applyAlignment="1">
      <alignment horizontal="left" vertical="center" wrapText="1"/>
    </xf>
    <xf numFmtId="0" fontId="2" fillId="24" borderId="13" xfId="0" applyFont="1" applyFill="1" applyBorder="1" applyAlignment="1">
      <alignment horizontal="left" vertical="center" wrapText="1"/>
    </xf>
    <xf numFmtId="2" fontId="1" fillId="0" borderId="12" xfId="0" applyNumberFormat="1" applyFont="1" applyFill="1" applyBorder="1" applyAlignment="1">
      <alignment vertical="center" wrapText="1"/>
    </xf>
    <xf numFmtId="49" fontId="3" fillId="0" borderId="18" xfId="0" applyNumberFormat="1" applyFont="1" applyFill="1" applyBorder="1" applyAlignment="1">
      <alignment horizontal="center" vertical="center" wrapText="1"/>
    </xf>
    <xf numFmtId="4" fontId="30" fillId="0" borderId="10" xfId="0" applyNumberFormat="1" applyFont="1" applyFill="1" applyBorder="1" applyAlignment="1">
      <alignment vertical="center" wrapText="1"/>
    </xf>
    <xf numFmtId="4" fontId="31" fillId="0" borderId="10" xfId="0" applyNumberFormat="1" applyFont="1" applyFill="1" applyBorder="1" applyAlignment="1">
      <alignment vertical="center" wrapText="1"/>
    </xf>
    <xf numFmtId="0" fontId="1" fillId="0" borderId="10" xfId="0" applyFont="1" applyFill="1" applyBorder="1" applyAlignment="1">
      <alignment horizontal="justify" vertical="center"/>
    </xf>
    <xf numFmtId="0" fontId="1" fillId="0" borderId="10" xfId="0" applyFont="1" applyFill="1" applyBorder="1" applyAlignment="1" applyProtection="1">
      <alignment vertical="top" wrapText="1" readingOrder="1"/>
      <protection locked="0"/>
    </xf>
    <xf numFmtId="0" fontId="1" fillId="0" borderId="12" xfId="0" applyFont="1" applyFill="1" applyBorder="1" applyAlignment="1" applyProtection="1">
      <alignment vertical="top" wrapText="1" readingOrder="1"/>
      <protection locked="0"/>
    </xf>
    <xf numFmtId="49" fontId="1" fillId="0" borderId="19"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45" fillId="0" borderId="11" xfId="0" applyFont="1" applyFill="1" applyBorder="1" applyAlignment="1">
      <alignment vertical="center" wrapText="1"/>
    </xf>
    <xf numFmtId="49" fontId="41" fillId="0" borderId="10" xfId="0" applyNumberFormat="1" applyFont="1" applyFill="1" applyBorder="1" applyAlignment="1">
      <alignment horizontal="center" vertical="center" wrapText="1"/>
    </xf>
    <xf numFmtId="4" fontId="41" fillId="0" borderId="10" xfId="0" applyNumberFormat="1" applyFont="1" applyFill="1" applyBorder="1" applyAlignment="1">
      <alignment vertical="center" wrapText="1"/>
    </xf>
    <xf numFmtId="0" fontId="1" fillId="0" borderId="20" xfId="0" applyFont="1" applyFill="1" applyBorder="1" applyAlignment="1" applyProtection="1">
      <alignment vertical="top" wrapText="1" readingOrder="1"/>
      <protection locked="0"/>
    </xf>
    <xf numFmtId="49" fontId="1" fillId="0" borderId="10" xfId="0" applyNumberFormat="1" applyFont="1" applyFill="1" applyBorder="1" applyAlignment="1">
      <alignment wrapText="1"/>
    </xf>
    <xf numFmtId="49" fontId="1" fillId="0" borderId="10" xfId="0" applyNumberFormat="1" applyFont="1" applyFill="1" applyBorder="1" applyAlignment="1">
      <alignment horizontal="left" vertical="top" wrapText="1"/>
    </xf>
    <xf numFmtId="49" fontId="1" fillId="0" borderId="10" xfId="0" applyNumberFormat="1" applyFont="1" applyFill="1" applyBorder="1" applyAlignment="1">
      <alignment vertical="top" wrapText="1"/>
    </xf>
    <xf numFmtId="0" fontId="3" fillId="0" borderId="0" xfId="0" applyFont="1" applyFill="1" applyBorder="1" applyAlignment="1">
      <alignment vertical="center" wrapText="1"/>
    </xf>
    <xf numFmtId="0" fontId="1" fillId="0" borderId="10" xfId="0" applyFont="1" applyFill="1" applyBorder="1" applyAlignment="1">
      <alignment wrapText="1"/>
    </xf>
    <xf numFmtId="4" fontId="1" fillId="0" borderId="12" xfId="0" applyNumberFormat="1" applyFont="1" applyFill="1" applyBorder="1" applyAlignment="1">
      <alignment horizontal="right" vertical="center" wrapText="1"/>
    </xf>
    <xf numFmtId="0" fontId="1" fillId="24" borderId="10" xfId="0" applyFont="1" applyFill="1" applyBorder="1" applyAlignment="1">
      <alignment vertical="center" wrapText="1"/>
    </xf>
    <xf numFmtId="4" fontId="2" fillId="0" borderId="18" xfId="0" applyNumberFormat="1" applyFont="1" applyFill="1" applyBorder="1" applyAlignment="1">
      <alignment vertical="center" wrapText="1"/>
    </xf>
    <xf numFmtId="4" fontId="1" fillId="0" borderId="17"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0" fontId="2" fillId="0" borderId="12" xfId="0" applyFont="1" applyFill="1" applyBorder="1" applyAlignment="1">
      <alignment vertical="center" wrapText="1"/>
    </xf>
    <xf numFmtId="49" fontId="2" fillId="0" borderId="12" xfId="0" applyNumberFormat="1" applyFont="1" applyFill="1" applyBorder="1" applyAlignment="1">
      <alignment horizontal="center" vertical="center" wrapText="1"/>
    </xf>
    <xf numFmtId="2" fontId="1" fillId="0" borderId="11" xfId="0" applyNumberFormat="1" applyFont="1" applyFill="1" applyBorder="1" applyAlignment="1">
      <alignment vertical="center" wrapText="1"/>
    </xf>
    <xf numFmtId="0" fontId="2"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49" fontId="2" fillId="24" borderId="15" xfId="0" applyNumberFormat="1" applyFont="1" applyFill="1" applyBorder="1" applyAlignment="1">
      <alignment horizontal="left" vertical="center"/>
    </xf>
    <xf numFmtId="49" fontId="2" fillId="24" borderId="21" xfId="0" applyNumberFormat="1" applyFont="1" applyFill="1" applyBorder="1" applyAlignment="1">
      <alignment horizontal="left" vertical="center"/>
    </xf>
    <xf numFmtId="49" fontId="2" fillId="24" borderId="15" xfId="0" applyNumberFormat="1" applyFont="1" applyFill="1" applyBorder="1" applyAlignment="1">
      <alignment horizontal="left" vertical="center" wrapText="1"/>
    </xf>
    <xf numFmtId="49" fontId="2" fillId="24" borderId="21" xfId="0" applyNumberFormat="1"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24" borderId="21" xfId="0"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xf>
    <xf numFmtId="49" fontId="2" fillId="0" borderId="21" xfId="0" applyNumberFormat="1" applyFont="1" applyFill="1" applyBorder="1" applyAlignment="1">
      <alignment horizontal="left" vertical="center"/>
    </xf>
    <xf numFmtId="0" fontId="1" fillId="0" borderId="0" xfId="0" applyFont="1" applyFill="1" applyAlignment="1">
      <alignment horizontal="right"/>
    </xf>
    <xf numFmtId="0" fontId="2" fillId="0" borderId="0" xfId="0" applyFont="1" applyFill="1" applyAlignment="1">
      <alignment horizontal="center" vertical="center" wrapText="1"/>
    </xf>
    <xf numFmtId="0" fontId="1" fillId="0" borderId="13" xfId="0" applyFont="1" applyFill="1" applyBorder="1" applyAlignment="1">
      <alignment horizontal="center" vertical="center" wrapText="1"/>
    </xf>
    <xf numFmtId="0" fontId="2" fillId="0" borderId="13" xfId="0" applyFont="1" applyFill="1" applyBorder="1" applyAlignment="1">
      <alignment horizontal="right" vertical="center"/>
    </xf>
    <xf numFmtId="49" fontId="3" fillId="0" borderId="0" xfId="0" applyNumberFormat="1" applyFont="1" applyFill="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4" xfId="0" applyFont="1" applyBorder="1" applyAlignment="1">
      <alignment horizontal="center" vertical="center"/>
    </xf>
    <xf numFmtId="0" fontId="37" fillId="0" borderId="19" xfId="0" applyFont="1" applyBorder="1" applyAlignment="1">
      <alignment horizontal="center" vertical="center"/>
    </xf>
    <xf numFmtId="0" fontId="36" fillId="0" borderId="0" xfId="0" applyFont="1" applyAlignment="1">
      <alignment horizontal="center"/>
    </xf>
    <xf numFmtId="4" fontId="2"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right" vertical="center" wrapText="1"/>
    </xf>
    <xf numFmtId="4"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2" fillId="0" borderId="0" xfId="0" applyFont="1" applyFill="1" applyAlignment="1">
      <alignment horizontal="center" wrapText="1"/>
    </xf>
    <xf numFmtId="0" fontId="2" fillId="0" borderId="0" xfId="0" applyFont="1" applyFill="1" applyAlignment="1">
      <alignment horizontal="center"/>
    </xf>
    <xf numFmtId="0" fontId="1" fillId="0" borderId="0" xfId="0" applyFont="1" applyFill="1" applyAlignment="1">
      <alignment horizontal="right" wrapText="1"/>
    </xf>
    <xf numFmtId="4" fontId="1" fillId="0" borderId="0" xfId="0" applyNumberFormat="1" applyFont="1" applyFill="1" applyAlignment="1">
      <alignment horizontal="right"/>
    </xf>
    <xf numFmtId="0" fontId="0" fillId="0" borderId="0" xfId="0" applyAlignment="1">
      <alignment horizontal="right"/>
    </xf>
    <xf numFmtId="49" fontId="1" fillId="0" borderId="0" xfId="0" applyNumberFormat="1" applyFont="1" applyFill="1" applyAlignment="1">
      <alignment horizontal="center" vertical="center" wrapText="1"/>
    </xf>
    <xf numFmtId="49" fontId="1" fillId="0" borderId="10" xfId="0" applyNumberFormat="1" applyFont="1" applyFill="1" applyBorder="1" applyAlignment="1">
      <alignment horizontal="right" vertical="center" wrapText="1"/>
    </xf>
    <xf numFmtId="0" fontId="2" fillId="0" borderId="1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1" fillId="0" borderId="25"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2" fontId="2" fillId="0" borderId="15" xfId="0" applyNumberFormat="1" applyFont="1" applyFill="1" applyBorder="1" applyAlignment="1">
      <alignment horizontal="left" vertical="center" wrapText="1"/>
    </xf>
    <xf numFmtId="2" fontId="2" fillId="0" borderId="21" xfId="0" applyNumberFormat="1"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18"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01"/>
  <sheetViews>
    <sheetView tabSelected="1" zoomScalePageLayoutView="0" workbookViewId="0" topLeftCell="A1">
      <selection activeCell="C4" sqref="C4"/>
    </sheetView>
  </sheetViews>
  <sheetFormatPr defaultColWidth="9.00390625" defaultRowHeight="12.75"/>
  <cols>
    <col min="1" max="1" width="9.625" style="169" customWidth="1"/>
    <col min="2" max="2" width="27.00390625" style="169" customWidth="1"/>
    <col min="3" max="3" width="63.625" style="169" customWidth="1"/>
    <col min="4" max="16384" width="9.125" style="169" customWidth="1"/>
  </cols>
  <sheetData>
    <row r="1" spans="1:3" ht="18.75">
      <c r="A1" s="80"/>
      <c r="B1" s="248" t="s">
        <v>776</v>
      </c>
      <c r="C1" s="248"/>
    </row>
    <row r="2" spans="1:3" ht="18.75">
      <c r="A2" s="80"/>
      <c r="B2" s="52"/>
      <c r="C2" s="52" t="s">
        <v>642</v>
      </c>
    </row>
    <row r="3" spans="1:3" ht="18.75">
      <c r="A3" s="80"/>
      <c r="B3" s="52"/>
      <c r="C3" s="52" t="s">
        <v>1029</v>
      </c>
    </row>
    <row r="4" spans="1:3" ht="18.75">
      <c r="A4" s="80"/>
      <c r="B4" s="52"/>
      <c r="C4" s="52" t="s">
        <v>1196</v>
      </c>
    </row>
    <row r="5" spans="1:3" ht="57.75" customHeight="1">
      <c r="A5" s="249" t="s">
        <v>775</v>
      </c>
      <c r="B5" s="249"/>
      <c r="C5" s="249"/>
    </row>
    <row r="6" spans="1:3" ht="14.25" customHeight="1">
      <c r="A6" s="113"/>
      <c r="B6" s="113"/>
      <c r="C6" s="113"/>
    </row>
    <row r="7" spans="1:3" ht="15.75">
      <c r="A7" s="250" t="s">
        <v>1126</v>
      </c>
      <c r="B7" s="250"/>
      <c r="C7" s="250" t="s">
        <v>1127</v>
      </c>
    </row>
    <row r="8" spans="1:3" ht="63">
      <c r="A8" s="15" t="s">
        <v>1128</v>
      </c>
      <c r="B8" s="15" t="s">
        <v>1129</v>
      </c>
      <c r="C8" s="250"/>
    </row>
    <row r="9" spans="1:3" ht="15.75">
      <c r="A9" s="157" t="s">
        <v>8</v>
      </c>
      <c r="B9" s="246" t="s">
        <v>772</v>
      </c>
      <c r="C9" s="247"/>
    </row>
    <row r="10" spans="1:3" ht="15.75">
      <c r="A10" s="157" t="s">
        <v>9</v>
      </c>
      <c r="B10" s="246" t="s">
        <v>1130</v>
      </c>
      <c r="C10" s="247"/>
    </row>
    <row r="11" spans="1:3" ht="63">
      <c r="A11" s="158" t="s">
        <v>9</v>
      </c>
      <c r="B11" s="81" t="s">
        <v>1131</v>
      </c>
      <c r="C11" s="54" t="s">
        <v>604</v>
      </c>
    </row>
    <row r="12" spans="1:3" ht="47.25">
      <c r="A12" s="158" t="s">
        <v>9</v>
      </c>
      <c r="B12" s="81" t="s">
        <v>1132</v>
      </c>
      <c r="C12" s="54" t="s">
        <v>605</v>
      </c>
    </row>
    <row r="13" spans="1:3" ht="47.25">
      <c r="A13" s="158" t="s">
        <v>9</v>
      </c>
      <c r="B13" s="81" t="s">
        <v>1134</v>
      </c>
      <c r="C13" s="54" t="s">
        <v>1135</v>
      </c>
    </row>
    <row r="14" spans="1:3" ht="31.5">
      <c r="A14" s="158" t="s">
        <v>9</v>
      </c>
      <c r="B14" s="81" t="s">
        <v>1136</v>
      </c>
      <c r="C14" s="54" t="s">
        <v>606</v>
      </c>
    </row>
    <row r="15" spans="1:3" ht="63">
      <c r="A15" s="158" t="s">
        <v>9</v>
      </c>
      <c r="B15" s="81" t="s">
        <v>935</v>
      </c>
      <c r="C15" s="54" t="s">
        <v>589</v>
      </c>
    </row>
    <row r="16" spans="1:3" ht="15.75">
      <c r="A16" s="159" t="s">
        <v>10</v>
      </c>
      <c r="B16" s="244" t="s">
        <v>1022</v>
      </c>
      <c r="C16" s="245"/>
    </row>
    <row r="17" spans="1:3" s="170" customFormat="1" ht="31.5">
      <c r="A17" s="158" t="s">
        <v>10</v>
      </c>
      <c r="B17" s="158" t="s">
        <v>1137</v>
      </c>
      <c r="C17" s="160" t="s">
        <v>1138</v>
      </c>
    </row>
    <row r="18" spans="1:3" s="170" customFormat="1" ht="31.5">
      <c r="A18" s="158" t="s">
        <v>10</v>
      </c>
      <c r="B18" s="158" t="s">
        <v>1139</v>
      </c>
      <c r="C18" s="160" t="s">
        <v>1138</v>
      </c>
    </row>
    <row r="19" spans="1:3" ht="78.75">
      <c r="A19" s="158" t="s">
        <v>10</v>
      </c>
      <c r="B19" s="81" t="s">
        <v>1140</v>
      </c>
      <c r="C19" s="160" t="s">
        <v>968</v>
      </c>
    </row>
    <row r="20" spans="1:3" ht="78.75">
      <c r="A20" s="158" t="s">
        <v>10</v>
      </c>
      <c r="B20" s="81" t="s">
        <v>1141</v>
      </c>
      <c r="C20" s="160" t="s">
        <v>970</v>
      </c>
    </row>
    <row r="21" spans="1:3" ht="78.75">
      <c r="A21" s="158" t="s">
        <v>10</v>
      </c>
      <c r="B21" s="81" t="s">
        <v>1142</v>
      </c>
      <c r="C21" s="160" t="s">
        <v>971</v>
      </c>
    </row>
    <row r="22" spans="1:3" ht="35.25" customHeight="1">
      <c r="A22" s="158" t="s">
        <v>10</v>
      </c>
      <c r="B22" s="81" t="s">
        <v>773</v>
      </c>
      <c r="C22" s="160" t="s">
        <v>774</v>
      </c>
    </row>
    <row r="23" spans="1:3" ht="63">
      <c r="A23" s="158" t="s">
        <v>10</v>
      </c>
      <c r="B23" s="81" t="s">
        <v>1131</v>
      </c>
      <c r="C23" s="54" t="s">
        <v>604</v>
      </c>
    </row>
    <row r="24" spans="1:3" ht="78.75">
      <c r="A24" s="158" t="s">
        <v>10</v>
      </c>
      <c r="B24" s="81" t="s">
        <v>1143</v>
      </c>
      <c r="C24" s="54" t="s">
        <v>972</v>
      </c>
    </row>
    <row r="25" spans="1:3" ht="94.5">
      <c r="A25" s="158" t="s">
        <v>10</v>
      </c>
      <c r="B25" s="81" t="s">
        <v>1133</v>
      </c>
      <c r="C25" s="54" t="s">
        <v>973</v>
      </c>
    </row>
    <row r="26" spans="1:3" s="173" customFormat="1" ht="15.75">
      <c r="A26" s="175" t="s">
        <v>12</v>
      </c>
      <c r="B26" s="240" t="s">
        <v>641</v>
      </c>
      <c r="C26" s="241"/>
    </row>
    <row r="27" spans="1:3" s="173" customFormat="1" ht="31.5">
      <c r="A27" s="171" t="s">
        <v>12</v>
      </c>
      <c r="B27" s="174" t="s">
        <v>1144</v>
      </c>
      <c r="C27" s="172" t="s">
        <v>974</v>
      </c>
    </row>
    <row r="28" spans="1:3" s="173" customFormat="1" ht="54.75" customHeight="1">
      <c r="A28" s="171" t="s">
        <v>12</v>
      </c>
      <c r="B28" s="174" t="s">
        <v>1145</v>
      </c>
      <c r="C28" s="176" t="s">
        <v>975</v>
      </c>
    </row>
    <row r="29" spans="1:3" s="173" customFormat="1" ht="94.5">
      <c r="A29" s="171" t="s">
        <v>12</v>
      </c>
      <c r="B29" s="174" t="s">
        <v>1146</v>
      </c>
      <c r="C29" s="172" t="s">
        <v>1105</v>
      </c>
    </row>
    <row r="30" spans="1:3" s="173" customFormat="1" ht="15.75">
      <c r="A30" s="175" t="s">
        <v>608</v>
      </c>
      <c r="B30" s="238" t="s">
        <v>1106</v>
      </c>
      <c r="C30" s="239"/>
    </row>
    <row r="31" spans="1:3" s="173" customFormat="1" ht="51.75" customHeight="1">
      <c r="A31" s="171" t="s">
        <v>608</v>
      </c>
      <c r="B31" s="174" t="s">
        <v>1107</v>
      </c>
      <c r="C31" s="172" t="s">
        <v>851</v>
      </c>
    </row>
    <row r="32" spans="1:3" s="173" customFormat="1" ht="78.75">
      <c r="A32" s="171" t="s">
        <v>608</v>
      </c>
      <c r="B32" s="174" t="s">
        <v>1108</v>
      </c>
      <c r="C32" s="172" t="s">
        <v>852</v>
      </c>
    </row>
    <row r="33" spans="1:3" s="173" customFormat="1" ht="37.5" customHeight="1">
      <c r="A33" s="175" t="s">
        <v>11</v>
      </c>
      <c r="B33" s="240" t="s">
        <v>362</v>
      </c>
      <c r="C33" s="241"/>
    </row>
    <row r="34" spans="1:3" s="173" customFormat="1" ht="47.25">
      <c r="A34" s="171" t="s">
        <v>11</v>
      </c>
      <c r="B34" s="174" t="s">
        <v>363</v>
      </c>
      <c r="C34" s="172" t="s">
        <v>976</v>
      </c>
    </row>
    <row r="35" spans="1:3" s="173" customFormat="1" ht="37.5" customHeight="1">
      <c r="A35" s="175" t="s">
        <v>123</v>
      </c>
      <c r="B35" s="240" t="s">
        <v>930</v>
      </c>
      <c r="C35" s="241"/>
    </row>
    <row r="36" spans="1:3" s="173" customFormat="1" ht="69.75" customHeight="1">
      <c r="A36" s="175" t="s">
        <v>651</v>
      </c>
      <c r="B36" s="242" t="s">
        <v>1171</v>
      </c>
      <c r="C36" s="243"/>
    </row>
    <row r="37" spans="1:3" s="173" customFormat="1" ht="31.5">
      <c r="A37" s="177" t="s">
        <v>651</v>
      </c>
      <c r="B37" s="174" t="s">
        <v>1172</v>
      </c>
      <c r="C37" s="172" t="s">
        <v>977</v>
      </c>
    </row>
    <row r="38" spans="1:3" s="173" customFormat="1" ht="47.25">
      <c r="A38" s="177" t="s">
        <v>651</v>
      </c>
      <c r="B38" s="174" t="s">
        <v>1173</v>
      </c>
      <c r="C38" s="178" t="s">
        <v>978</v>
      </c>
    </row>
    <row r="39" spans="1:3" s="173" customFormat="1" ht="31.5">
      <c r="A39" s="177" t="s">
        <v>651</v>
      </c>
      <c r="B39" s="174" t="s">
        <v>1174</v>
      </c>
      <c r="C39" s="179" t="s">
        <v>1175</v>
      </c>
    </row>
    <row r="40" spans="1:3" s="173" customFormat="1" ht="15.75">
      <c r="A40" s="171" t="s">
        <v>651</v>
      </c>
      <c r="B40" s="174" t="s">
        <v>1176</v>
      </c>
      <c r="C40" s="179" t="s">
        <v>1177</v>
      </c>
    </row>
    <row r="41" spans="1:3" s="173" customFormat="1" ht="15.75">
      <c r="A41" s="171" t="s">
        <v>651</v>
      </c>
      <c r="B41" s="174" t="s">
        <v>1178</v>
      </c>
      <c r="C41" s="179" t="s">
        <v>979</v>
      </c>
    </row>
    <row r="42" spans="1:3" s="173" customFormat="1" ht="31.5">
      <c r="A42" s="177" t="s">
        <v>651</v>
      </c>
      <c r="B42" s="174" t="s">
        <v>1179</v>
      </c>
      <c r="C42" s="180" t="s">
        <v>1180</v>
      </c>
    </row>
    <row r="43" spans="1:3" s="173" customFormat="1" ht="31.5">
      <c r="A43" s="177" t="s">
        <v>651</v>
      </c>
      <c r="B43" s="174" t="s">
        <v>1181</v>
      </c>
      <c r="C43" s="181" t="s">
        <v>940</v>
      </c>
    </row>
    <row r="44" spans="1:3" s="173" customFormat="1" ht="47.25">
      <c r="A44" s="171" t="s">
        <v>651</v>
      </c>
      <c r="B44" s="174" t="s">
        <v>941</v>
      </c>
      <c r="C44" s="182" t="s">
        <v>942</v>
      </c>
    </row>
    <row r="45" s="173" customFormat="1" ht="12.75"/>
    <row r="46" s="173" customFormat="1" ht="12.75"/>
    <row r="47" spans="1:3" s="173" customFormat="1" ht="15.75">
      <c r="A47" s="183"/>
      <c r="B47" s="183"/>
      <c r="C47" s="183"/>
    </row>
    <row r="48" spans="1:3" s="173" customFormat="1" ht="15.75">
      <c r="A48" s="183"/>
      <c r="B48" s="183"/>
      <c r="C48" s="183"/>
    </row>
    <row r="49" spans="1:3" s="173" customFormat="1" ht="15.75">
      <c r="A49" s="183"/>
      <c r="B49" s="183"/>
      <c r="C49" s="183"/>
    </row>
    <row r="50" spans="1:3" s="173" customFormat="1" ht="30.75" customHeight="1">
      <c r="A50" s="183"/>
      <c r="B50" s="183"/>
      <c r="C50" s="183"/>
    </row>
    <row r="51" spans="1:3" s="173" customFormat="1" ht="15.75">
      <c r="A51" s="183"/>
      <c r="B51" s="183"/>
      <c r="C51" s="183"/>
    </row>
    <row r="52" spans="1:3" s="173" customFormat="1" ht="15.75">
      <c r="A52" s="183"/>
      <c r="B52" s="183"/>
      <c r="C52" s="183"/>
    </row>
    <row r="53" spans="1:3" s="173" customFormat="1" ht="15.75">
      <c r="A53" s="183"/>
      <c r="B53" s="183"/>
      <c r="C53" s="183"/>
    </row>
    <row r="54" spans="1:3" s="173" customFormat="1" ht="15.75">
      <c r="A54" s="183"/>
      <c r="B54" s="183"/>
      <c r="C54" s="183"/>
    </row>
    <row r="55" spans="1:3" s="173" customFormat="1" ht="15.75">
      <c r="A55" s="183"/>
      <c r="B55" s="183"/>
      <c r="C55" s="183"/>
    </row>
    <row r="56" spans="1:3" s="173" customFormat="1" ht="15.75">
      <c r="A56" s="183"/>
      <c r="B56" s="183"/>
      <c r="C56" s="183"/>
    </row>
    <row r="57" spans="1:3" s="173" customFormat="1" ht="15.75">
      <c r="A57" s="183"/>
      <c r="B57" s="183"/>
      <c r="C57" s="183"/>
    </row>
    <row r="58" spans="1:3" s="173" customFormat="1" ht="15.75">
      <c r="A58" s="183"/>
      <c r="B58" s="183"/>
      <c r="C58" s="183"/>
    </row>
    <row r="59" spans="1:3" s="173" customFormat="1" ht="15.75">
      <c r="A59" s="183"/>
      <c r="B59" s="183"/>
      <c r="C59" s="183"/>
    </row>
    <row r="60" spans="1:3" s="173" customFormat="1" ht="15.75">
      <c r="A60" s="183"/>
      <c r="B60" s="183"/>
      <c r="C60" s="183"/>
    </row>
    <row r="61" spans="1:3" s="173" customFormat="1" ht="15.75">
      <c r="A61" s="183"/>
      <c r="B61" s="183"/>
      <c r="C61" s="183"/>
    </row>
    <row r="62" spans="1:3" s="173" customFormat="1" ht="15.75">
      <c r="A62" s="183"/>
      <c r="B62" s="183"/>
      <c r="C62" s="183"/>
    </row>
    <row r="63" spans="1:3" s="173" customFormat="1" ht="15.75">
      <c r="A63" s="183"/>
      <c r="B63" s="183"/>
      <c r="C63" s="183"/>
    </row>
    <row r="64" spans="1:3" s="173" customFormat="1" ht="15.75">
      <c r="A64" s="183"/>
      <c r="B64" s="183"/>
      <c r="C64" s="183"/>
    </row>
    <row r="65" spans="1:3" s="173" customFormat="1" ht="15.75">
      <c r="A65" s="183"/>
      <c r="B65" s="183"/>
      <c r="C65" s="183"/>
    </row>
    <row r="66" spans="1:3" s="173" customFormat="1" ht="15.75">
      <c r="A66" s="183"/>
      <c r="B66" s="183"/>
      <c r="C66" s="183"/>
    </row>
    <row r="67" spans="1:3" s="173" customFormat="1" ht="15.75">
      <c r="A67" s="183"/>
      <c r="B67" s="183"/>
      <c r="C67" s="183"/>
    </row>
    <row r="68" spans="1:3" s="173" customFormat="1" ht="15.75">
      <c r="A68" s="183"/>
      <c r="B68" s="183"/>
      <c r="C68" s="183"/>
    </row>
    <row r="69" spans="1:3" s="173" customFormat="1" ht="15.75">
      <c r="A69" s="183"/>
      <c r="B69" s="183"/>
      <c r="C69" s="183"/>
    </row>
    <row r="70" spans="1:3" s="173" customFormat="1" ht="15.75">
      <c r="A70" s="183"/>
      <c r="B70" s="183"/>
      <c r="C70" s="183"/>
    </row>
    <row r="71" spans="1:3" s="173" customFormat="1" ht="15.75">
      <c r="A71" s="183"/>
      <c r="B71" s="183"/>
      <c r="C71" s="183"/>
    </row>
    <row r="72" spans="1:3" s="173" customFormat="1" ht="15.75">
      <c r="A72" s="183"/>
      <c r="B72" s="183"/>
      <c r="C72" s="183"/>
    </row>
    <row r="73" spans="1:3" s="173" customFormat="1" ht="15.75">
      <c r="A73" s="183"/>
      <c r="B73" s="183"/>
      <c r="C73" s="183"/>
    </row>
    <row r="74" spans="1:3" s="173" customFormat="1" ht="15.75">
      <c r="A74" s="183"/>
      <c r="B74" s="183"/>
      <c r="C74" s="183"/>
    </row>
    <row r="75" spans="1:3" s="173" customFormat="1" ht="15.75">
      <c r="A75" s="183"/>
      <c r="B75" s="183"/>
      <c r="C75" s="183"/>
    </row>
    <row r="76" spans="1:3" s="173" customFormat="1" ht="15.75">
      <c r="A76" s="183"/>
      <c r="B76" s="183"/>
      <c r="C76" s="183"/>
    </row>
    <row r="77" spans="1:3" ht="15.75">
      <c r="A77" s="12"/>
      <c r="B77" s="12"/>
      <c r="C77" s="12"/>
    </row>
    <row r="78" spans="1:3" ht="15.75">
      <c r="A78" s="12"/>
      <c r="B78" s="12"/>
      <c r="C78" s="12"/>
    </row>
    <row r="79" spans="1:3" ht="15.75">
      <c r="A79" s="12"/>
      <c r="B79" s="12"/>
      <c r="C79" s="12"/>
    </row>
    <row r="80" spans="1:3" ht="15.75">
      <c r="A80" s="12"/>
      <c r="B80" s="12"/>
      <c r="C80" s="12"/>
    </row>
    <row r="81" spans="1:3" ht="15.75">
      <c r="A81" s="12"/>
      <c r="B81" s="12"/>
      <c r="C81" s="12"/>
    </row>
    <row r="82" spans="1:3" ht="15.75">
      <c r="A82" s="12"/>
      <c r="B82" s="12"/>
      <c r="C82" s="12"/>
    </row>
    <row r="83" spans="1:3" ht="15.75">
      <c r="A83" s="12"/>
      <c r="B83" s="12"/>
      <c r="C83" s="12"/>
    </row>
    <row r="84" spans="1:3" ht="15.75">
      <c r="A84" s="12"/>
      <c r="B84" s="12"/>
      <c r="C84" s="12"/>
    </row>
    <row r="85" spans="1:3" ht="15.75">
      <c r="A85" s="12"/>
      <c r="B85" s="12"/>
      <c r="C85" s="12"/>
    </row>
    <row r="86" spans="1:3" ht="15.75">
      <c r="A86" s="12"/>
      <c r="B86" s="12"/>
      <c r="C86" s="12"/>
    </row>
    <row r="87" spans="1:3" ht="15.75">
      <c r="A87" s="12"/>
      <c r="B87" s="12"/>
      <c r="C87" s="12"/>
    </row>
    <row r="88" spans="1:3" ht="15.75">
      <c r="A88" s="12"/>
      <c r="B88" s="12"/>
      <c r="C88" s="12"/>
    </row>
    <row r="89" spans="1:3" ht="15.75">
      <c r="A89" s="12"/>
      <c r="B89" s="12"/>
      <c r="C89" s="12"/>
    </row>
    <row r="90" spans="1:3" ht="15.75">
      <c r="A90" s="12"/>
      <c r="B90" s="12"/>
      <c r="C90" s="12"/>
    </row>
    <row r="91" spans="1:3" ht="15.75">
      <c r="A91" s="12"/>
      <c r="B91" s="12"/>
      <c r="C91" s="12"/>
    </row>
    <row r="92" spans="1:3" ht="15.75">
      <c r="A92" s="12"/>
      <c r="B92" s="12"/>
      <c r="C92" s="12"/>
    </row>
    <row r="93" spans="1:3" ht="15.75">
      <c r="A93" s="12"/>
      <c r="B93" s="12"/>
      <c r="C93" s="12"/>
    </row>
    <row r="94" spans="1:3" ht="15.75">
      <c r="A94" s="12"/>
      <c r="B94" s="12"/>
      <c r="C94" s="12"/>
    </row>
    <row r="95" spans="1:3" ht="15.75">
      <c r="A95" s="12"/>
      <c r="B95" s="12"/>
      <c r="C95" s="12"/>
    </row>
    <row r="96" spans="1:3" ht="15.75">
      <c r="A96" s="12"/>
      <c r="B96" s="12"/>
      <c r="C96" s="12"/>
    </row>
    <row r="97" spans="1:3" ht="15.75">
      <c r="A97" s="12"/>
      <c r="B97" s="12"/>
      <c r="C97" s="12"/>
    </row>
    <row r="98" spans="1:3" ht="15.75">
      <c r="A98" s="12"/>
      <c r="B98" s="12"/>
      <c r="C98" s="12"/>
    </row>
    <row r="99" spans="1:3" ht="15.75">
      <c r="A99" s="12"/>
      <c r="B99" s="12"/>
      <c r="C99" s="12"/>
    </row>
    <row r="100" spans="1:3" ht="15.75">
      <c r="A100" s="12"/>
      <c r="B100" s="12"/>
      <c r="C100" s="12"/>
    </row>
    <row r="101" spans="1:3" ht="15.75">
      <c r="A101" s="12"/>
      <c r="B101" s="12"/>
      <c r="C101" s="12"/>
    </row>
  </sheetData>
  <sheetProtection/>
  <mergeCells count="12">
    <mergeCell ref="B9:C9"/>
    <mergeCell ref="B10:C10"/>
    <mergeCell ref="B1:C1"/>
    <mergeCell ref="A5:C5"/>
    <mergeCell ref="A7:B7"/>
    <mergeCell ref="C7:C8"/>
    <mergeCell ref="B30:C30"/>
    <mergeCell ref="B33:C33"/>
    <mergeCell ref="B36:C36"/>
    <mergeCell ref="B16:C16"/>
    <mergeCell ref="B26:C26"/>
    <mergeCell ref="B35:C35"/>
  </mergeCells>
  <printOptions horizontalCentered="1"/>
  <pageMargins left="0.7480314960629921" right="0.15748031496062992" top="0.5511811023622047" bottom="0.6299212598425197" header="0.1968503937007874" footer="0.15748031496062992"/>
  <pageSetup fitToHeight="20" fitToWidth="1" horizontalDpi="600" verticalDpi="600" orientation="portrait" paperSize="9" scale="87" r:id="rId1"/>
  <rowBreaks count="9" manualBreakCount="9">
    <brk id="22" max="3" man="1"/>
    <brk id="36" max="3" man="1"/>
    <brk id="51" max="3" man="1"/>
    <brk id="61" max="3" man="1"/>
    <brk id="69" max="3" man="1"/>
    <brk id="83" max="3" man="1"/>
    <brk id="91" max="3" man="1"/>
    <brk id="99" max="3" man="1"/>
    <brk id="123" max="3" man="1"/>
  </rowBreaks>
</worksheet>
</file>

<file path=xl/worksheets/sheet2.xml><?xml version="1.0" encoding="utf-8"?>
<worksheet xmlns="http://schemas.openxmlformats.org/spreadsheetml/2006/main" xmlns:r="http://schemas.openxmlformats.org/officeDocument/2006/relationships">
  <sheetPr>
    <pageSetUpPr fitToPage="1"/>
  </sheetPr>
  <dimension ref="A1:C121"/>
  <sheetViews>
    <sheetView zoomScalePageLayoutView="0" workbookViewId="0" topLeftCell="A1">
      <selection activeCell="B4" sqref="B4:C4"/>
    </sheetView>
  </sheetViews>
  <sheetFormatPr defaultColWidth="9.00390625" defaultRowHeight="16.5" customHeight="1"/>
  <cols>
    <col min="1" max="1" width="27.625" style="80" customWidth="1"/>
    <col min="2" max="2" width="46.25390625" style="12" customWidth="1"/>
    <col min="3" max="3" width="19.375" style="82" customWidth="1"/>
    <col min="4" max="16384" width="9.125" style="80" customWidth="1"/>
  </cols>
  <sheetData>
    <row r="1" spans="2:3" ht="16.5" customHeight="1">
      <c r="B1" s="248" t="s">
        <v>1113</v>
      </c>
      <c r="C1" s="248"/>
    </row>
    <row r="2" spans="1:3" ht="16.5" customHeight="1">
      <c r="A2" s="30"/>
      <c r="B2" s="248" t="s">
        <v>642</v>
      </c>
      <c r="C2" s="248"/>
    </row>
    <row r="3" spans="1:3" ht="16.5" customHeight="1">
      <c r="A3" s="30"/>
      <c r="B3" s="248" t="s">
        <v>1029</v>
      </c>
      <c r="C3" s="248"/>
    </row>
    <row r="4" spans="2:3" ht="16.5" customHeight="1">
      <c r="B4" s="248" t="s">
        <v>1197</v>
      </c>
      <c r="C4" s="248"/>
    </row>
    <row r="5" ht="16.5" customHeight="1">
      <c r="B5" s="52"/>
    </row>
    <row r="6" spans="1:3" ht="36.75" customHeight="1">
      <c r="A6" s="252" t="s">
        <v>931</v>
      </c>
      <c r="B6" s="252"/>
      <c r="C6" s="252"/>
    </row>
    <row r="7" ht="16.5" customHeight="1">
      <c r="C7" s="83" t="s">
        <v>835</v>
      </c>
    </row>
    <row r="8" spans="1:3" ht="56.25" customHeight="1">
      <c r="A8" s="15" t="s">
        <v>1114</v>
      </c>
      <c r="B8" s="81" t="s">
        <v>1115</v>
      </c>
      <c r="C8" s="81" t="s">
        <v>1027</v>
      </c>
    </row>
    <row r="9" spans="1:3" ht="18.75">
      <c r="A9" s="84">
        <v>1</v>
      </c>
      <c r="B9" s="84">
        <v>2</v>
      </c>
      <c r="C9" s="84">
        <v>3</v>
      </c>
    </row>
    <row r="10" spans="1:3" ht="31.5">
      <c r="A10" s="85" t="s">
        <v>1116</v>
      </c>
      <c r="B10" s="53" t="s">
        <v>1117</v>
      </c>
      <c r="C10" s="86">
        <f>C11+C50</f>
        <v>760028327.2</v>
      </c>
    </row>
    <row r="11" spans="1:3" ht="18.75">
      <c r="A11" s="85"/>
      <c r="B11" s="87" t="s">
        <v>1118</v>
      </c>
      <c r="C11" s="88">
        <f>C13+C25+C37+C45+C19</f>
        <v>654064590.2</v>
      </c>
    </row>
    <row r="12" spans="1:3" ht="18.75">
      <c r="A12" s="85"/>
      <c r="B12" s="87" t="s">
        <v>1119</v>
      </c>
      <c r="C12" s="86"/>
    </row>
    <row r="13" spans="1:3" ht="24.75" customHeight="1">
      <c r="A13" s="189" t="s">
        <v>1120</v>
      </c>
      <c r="B13" s="190" t="s">
        <v>1121</v>
      </c>
      <c r="C13" s="191">
        <f>C14</f>
        <v>574650633.12</v>
      </c>
    </row>
    <row r="14" spans="1:3" ht="23.25" customHeight="1">
      <c r="A14" s="102" t="s">
        <v>1122</v>
      </c>
      <c r="B14" s="192" t="s">
        <v>1123</v>
      </c>
      <c r="C14" s="104">
        <f>C15+C16+C17+C18</f>
        <v>574650633.12</v>
      </c>
    </row>
    <row r="15" spans="1:3" ht="98.25" customHeight="1">
      <c r="A15" s="106" t="s">
        <v>1124</v>
      </c>
      <c r="B15" s="107" t="s">
        <v>740</v>
      </c>
      <c r="C15" s="193">
        <v>573427818.46</v>
      </c>
    </row>
    <row r="16" spans="1:3" ht="139.5" customHeight="1">
      <c r="A16" s="106" t="s">
        <v>1125</v>
      </c>
      <c r="B16" s="107" t="s">
        <v>949</v>
      </c>
      <c r="C16" s="193">
        <v>247250</v>
      </c>
    </row>
    <row r="17" spans="1:3" ht="68.25" customHeight="1">
      <c r="A17" s="106" t="s">
        <v>950</v>
      </c>
      <c r="B17" s="107" t="s">
        <v>951</v>
      </c>
      <c r="C17" s="193">
        <v>963334.38</v>
      </c>
    </row>
    <row r="18" spans="1:3" ht="123.75" customHeight="1">
      <c r="A18" s="106" t="s">
        <v>952</v>
      </c>
      <c r="B18" s="107" t="s">
        <v>741</v>
      </c>
      <c r="C18" s="193">
        <v>12230.28</v>
      </c>
    </row>
    <row r="19" spans="1:3" ht="57" customHeight="1">
      <c r="A19" s="189" t="s">
        <v>953</v>
      </c>
      <c r="B19" s="194" t="s">
        <v>954</v>
      </c>
      <c r="C19" s="191">
        <f>C20</f>
        <v>8080005.9399999995</v>
      </c>
    </row>
    <row r="20" spans="1:3" ht="47.25">
      <c r="A20" s="102" t="s">
        <v>955</v>
      </c>
      <c r="B20" s="103" t="s">
        <v>956</v>
      </c>
      <c r="C20" s="104">
        <f>C21+C22+C23+C24</f>
        <v>8080005.9399999995</v>
      </c>
    </row>
    <row r="21" spans="1:3" ht="90">
      <c r="A21" s="106" t="s">
        <v>957</v>
      </c>
      <c r="B21" s="107" t="s">
        <v>958</v>
      </c>
      <c r="C21" s="108">
        <v>2989602.2</v>
      </c>
    </row>
    <row r="22" spans="1:3" ht="105">
      <c r="A22" s="106" t="s">
        <v>959</v>
      </c>
      <c r="B22" s="107" t="s">
        <v>960</v>
      </c>
      <c r="C22" s="108">
        <v>80800.06</v>
      </c>
    </row>
    <row r="23" spans="1:3" ht="90">
      <c r="A23" s="106" t="s">
        <v>961</v>
      </c>
      <c r="B23" s="107" t="s">
        <v>962</v>
      </c>
      <c r="C23" s="108">
        <v>5009603.68</v>
      </c>
    </row>
    <row r="24" spans="1:3" ht="90">
      <c r="A24" s="106" t="s">
        <v>963</v>
      </c>
      <c r="B24" s="107" t="s">
        <v>964</v>
      </c>
      <c r="C24" s="108">
        <f>32153-32153</f>
        <v>0</v>
      </c>
    </row>
    <row r="25" spans="1:3" ht="22.5" customHeight="1">
      <c r="A25" s="189" t="s">
        <v>965</v>
      </c>
      <c r="B25" s="190" t="s">
        <v>966</v>
      </c>
      <c r="C25" s="191">
        <f>C26+C32+C36</f>
        <v>49099858.239999995</v>
      </c>
    </row>
    <row r="26" spans="1:3" ht="39.75" customHeight="1">
      <c r="A26" s="102" t="s">
        <v>967</v>
      </c>
      <c r="B26" s="195" t="s">
        <v>210</v>
      </c>
      <c r="C26" s="104">
        <f>C27+C29+C31</f>
        <v>27425400</v>
      </c>
    </row>
    <row r="27" spans="1:3" s="96" customFormat="1" ht="51.75" customHeight="1">
      <c r="A27" s="106" t="s">
        <v>211</v>
      </c>
      <c r="B27" s="107" t="s">
        <v>212</v>
      </c>
      <c r="C27" s="108">
        <f>C28</f>
        <v>10243675</v>
      </c>
    </row>
    <row r="28" spans="1:3" s="96" customFormat="1" ht="51" customHeight="1">
      <c r="A28" s="106" t="s">
        <v>213</v>
      </c>
      <c r="B28" s="107" t="s">
        <v>212</v>
      </c>
      <c r="C28" s="108">
        <v>10243675</v>
      </c>
    </row>
    <row r="29" spans="1:3" s="96" customFormat="1" ht="51" customHeight="1">
      <c r="A29" s="106" t="s">
        <v>214</v>
      </c>
      <c r="B29" s="107" t="s">
        <v>215</v>
      </c>
      <c r="C29" s="108">
        <f>C30</f>
        <v>12635550</v>
      </c>
    </row>
    <row r="30" spans="1:3" s="96" customFormat="1" ht="51.75" customHeight="1">
      <c r="A30" s="106" t="s">
        <v>216</v>
      </c>
      <c r="B30" s="107" t="s">
        <v>215</v>
      </c>
      <c r="C30" s="108">
        <v>12635550</v>
      </c>
    </row>
    <row r="31" spans="1:3" s="96" customFormat="1" ht="39.75" customHeight="1">
      <c r="A31" s="106" t="s">
        <v>217</v>
      </c>
      <c r="B31" s="107" t="s">
        <v>218</v>
      </c>
      <c r="C31" s="108">
        <v>4546175</v>
      </c>
    </row>
    <row r="32" spans="1:3" s="97" customFormat="1" ht="43.5" customHeight="1">
      <c r="A32" s="102" t="s">
        <v>219</v>
      </c>
      <c r="B32" s="195" t="s">
        <v>220</v>
      </c>
      <c r="C32" s="104">
        <f>C33+C34</f>
        <v>21269458.24</v>
      </c>
    </row>
    <row r="33" spans="1:3" s="97" customFormat="1" ht="43.5" customHeight="1">
      <c r="A33" s="106" t="s">
        <v>221</v>
      </c>
      <c r="B33" s="107" t="s">
        <v>222</v>
      </c>
      <c r="C33" s="108">
        <v>21259458.24</v>
      </c>
    </row>
    <row r="34" spans="1:3" s="97" customFormat="1" ht="46.5" customHeight="1">
      <c r="A34" s="106" t="s">
        <v>223</v>
      </c>
      <c r="B34" s="107" t="s">
        <v>527</v>
      </c>
      <c r="C34" s="108">
        <v>10000</v>
      </c>
    </row>
    <row r="35" spans="1:3" s="97" customFormat="1" ht="46.5" customHeight="1">
      <c r="A35" s="102" t="s">
        <v>528</v>
      </c>
      <c r="B35" s="195" t="s">
        <v>529</v>
      </c>
      <c r="C35" s="104">
        <f>C36</f>
        <v>405000</v>
      </c>
    </row>
    <row r="36" spans="1:3" ht="51.75" customHeight="1">
      <c r="A36" s="106" t="s">
        <v>530</v>
      </c>
      <c r="B36" s="196" t="s">
        <v>531</v>
      </c>
      <c r="C36" s="108">
        <v>405000</v>
      </c>
    </row>
    <row r="37" spans="1:3" ht="21" customHeight="1">
      <c r="A37" s="189" t="s">
        <v>532</v>
      </c>
      <c r="B37" s="190" t="s">
        <v>533</v>
      </c>
      <c r="C37" s="191">
        <f>C38+C40</f>
        <v>16075549.92</v>
      </c>
    </row>
    <row r="38" spans="1:3" ht="33" customHeight="1">
      <c r="A38" s="102" t="s">
        <v>534</v>
      </c>
      <c r="B38" s="195" t="s">
        <v>535</v>
      </c>
      <c r="C38" s="104">
        <f>C39</f>
        <v>5500000</v>
      </c>
    </row>
    <row r="39" spans="1:3" ht="61.5" customHeight="1">
      <c r="A39" s="106" t="s">
        <v>536</v>
      </c>
      <c r="B39" s="197" t="s">
        <v>537</v>
      </c>
      <c r="C39" s="108">
        <v>5500000</v>
      </c>
    </row>
    <row r="40" spans="1:3" ht="31.5" customHeight="1">
      <c r="A40" s="102" t="s">
        <v>538</v>
      </c>
      <c r="B40" s="195" t="s">
        <v>539</v>
      </c>
      <c r="C40" s="104">
        <f>C41+C43</f>
        <v>10575549.92</v>
      </c>
    </row>
    <row r="41" spans="1:3" ht="18.75">
      <c r="A41" s="106" t="s">
        <v>980</v>
      </c>
      <c r="B41" s="107" t="s">
        <v>981</v>
      </c>
      <c r="C41" s="108">
        <f>C42</f>
        <v>10375549.92</v>
      </c>
    </row>
    <row r="42" spans="1:3" ht="45">
      <c r="A42" s="106" t="s">
        <v>982</v>
      </c>
      <c r="B42" s="107" t="s">
        <v>224</v>
      </c>
      <c r="C42" s="108">
        <v>10375549.92</v>
      </c>
    </row>
    <row r="43" spans="1:3" ht="18.75">
      <c r="A43" s="106" t="s">
        <v>225</v>
      </c>
      <c r="B43" s="107" t="s">
        <v>226</v>
      </c>
      <c r="C43" s="108">
        <f>C44</f>
        <v>200000</v>
      </c>
    </row>
    <row r="44" spans="1:3" ht="57.75" customHeight="1">
      <c r="A44" s="106" t="s">
        <v>227</v>
      </c>
      <c r="B44" s="107" t="s">
        <v>228</v>
      </c>
      <c r="C44" s="108">
        <v>200000</v>
      </c>
    </row>
    <row r="45" spans="1:3" ht="29.25" customHeight="1">
      <c r="A45" s="189" t="s">
        <v>545</v>
      </c>
      <c r="B45" s="190" t="s">
        <v>546</v>
      </c>
      <c r="C45" s="191">
        <f>C46+C48</f>
        <v>6158542.98</v>
      </c>
    </row>
    <row r="46" spans="1:3" ht="54" customHeight="1">
      <c r="A46" s="198" t="s">
        <v>547</v>
      </c>
      <c r="B46" s="199" t="s">
        <v>548</v>
      </c>
      <c r="C46" s="200">
        <f>C47</f>
        <v>6093542.98</v>
      </c>
    </row>
    <row r="47" spans="1:3" ht="66.75" customHeight="1">
      <c r="A47" s="106" t="s">
        <v>549</v>
      </c>
      <c r="B47" s="107" t="s">
        <v>550</v>
      </c>
      <c r="C47" s="108">
        <f>6433442.98-339900</f>
        <v>6093542.98</v>
      </c>
    </row>
    <row r="48" spans="1:3" ht="63.75" customHeight="1">
      <c r="A48" s="198" t="s">
        <v>551</v>
      </c>
      <c r="B48" s="199" t="s">
        <v>552</v>
      </c>
      <c r="C48" s="200">
        <f>C49</f>
        <v>65000</v>
      </c>
    </row>
    <row r="49" spans="1:3" ht="37.5" customHeight="1">
      <c r="A49" s="106" t="s">
        <v>553</v>
      </c>
      <c r="B49" s="107" t="s">
        <v>554</v>
      </c>
      <c r="C49" s="108">
        <f>20000+45000</f>
        <v>65000</v>
      </c>
    </row>
    <row r="50" spans="1:3" ht="24.75" customHeight="1">
      <c r="A50" s="189"/>
      <c r="B50" s="201" t="s">
        <v>555</v>
      </c>
      <c r="C50" s="202">
        <f>C51+C65+C71+C77+C81</f>
        <v>105963737</v>
      </c>
    </row>
    <row r="51" spans="1:3" ht="47.25">
      <c r="A51" s="203" t="s">
        <v>556</v>
      </c>
      <c r="B51" s="204" t="s">
        <v>82</v>
      </c>
      <c r="C51" s="191">
        <f>C52+C59+C62</f>
        <v>68627946</v>
      </c>
    </row>
    <row r="52" spans="1:3" ht="142.5" customHeight="1">
      <c r="A52" s="102" t="s">
        <v>83</v>
      </c>
      <c r="B52" s="205" t="s">
        <v>84</v>
      </c>
      <c r="C52" s="104">
        <f>C53+C55+C57</f>
        <v>30269909</v>
      </c>
    </row>
    <row r="53" spans="1:3" ht="91.5" customHeight="1">
      <c r="A53" s="106" t="s">
        <v>85</v>
      </c>
      <c r="B53" s="107" t="s">
        <v>86</v>
      </c>
      <c r="C53" s="108">
        <f>C54</f>
        <v>12264033</v>
      </c>
    </row>
    <row r="54" spans="1:3" ht="109.5" customHeight="1">
      <c r="A54" s="106" t="s">
        <v>87</v>
      </c>
      <c r="B54" s="206" t="s">
        <v>968</v>
      </c>
      <c r="C54" s="108">
        <v>12264033</v>
      </c>
    </row>
    <row r="55" spans="1:3" ht="113.25" customHeight="1">
      <c r="A55" s="106" t="s">
        <v>88</v>
      </c>
      <c r="B55" s="107" t="s">
        <v>89</v>
      </c>
      <c r="C55" s="108">
        <f>C56</f>
        <v>2563369</v>
      </c>
    </row>
    <row r="56" spans="1:3" ht="103.5" customHeight="1">
      <c r="A56" s="106" t="s">
        <v>90</v>
      </c>
      <c r="B56" s="206" t="s">
        <v>970</v>
      </c>
      <c r="C56" s="108">
        <v>2563369</v>
      </c>
    </row>
    <row r="57" spans="1:3" ht="58.5" customHeight="1">
      <c r="A57" s="106" t="s">
        <v>777</v>
      </c>
      <c r="B57" s="206" t="s">
        <v>778</v>
      </c>
      <c r="C57" s="108">
        <f>C58</f>
        <v>15442507</v>
      </c>
    </row>
    <row r="58" spans="1:3" ht="58.5" customHeight="1">
      <c r="A58" s="106" t="s">
        <v>779</v>
      </c>
      <c r="B58" s="206" t="s">
        <v>774</v>
      </c>
      <c r="C58" s="108">
        <v>15442507</v>
      </c>
    </row>
    <row r="59" spans="1:3" ht="53.25" customHeight="1">
      <c r="A59" s="102" t="s">
        <v>91</v>
      </c>
      <c r="B59" s="103" t="s">
        <v>92</v>
      </c>
      <c r="C59" s="104">
        <f>C60</f>
        <v>2843000</v>
      </c>
    </row>
    <row r="60" spans="1:3" ht="65.25" customHeight="1">
      <c r="A60" s="106" t="s">
        <v>93</v>
      </c>
      <c r="B60" s="107" t="s">
        <v>1055</v>
      </c>
      <c r="C60" s="108">
        <f>C61</f>
        <v>2843000</v>
      </c>
    </row>
    <row r="61" spans="1:3" ht="81" customHeight="1">
      <c r="A61" s="106" t="s">
        <v>1056</v>
      </c>
      <c r="B61" s="162" t="s">
        <v>604</v>
      </c>
      <c r="C61" s="108">
        <v>2843000</v>
      </c>
    </row>
    <row r="62" spans="1:3" ht="128.25" customHeight="1">
      <c r="A62" s="102" t="s">
        <v>1057</v>
      </c>
      <c r="B62" s="103" t="s">
        <v>1058</v>
      </c>
      <c r="C62" s="104">
        <f>C63</f>
        <v>35515037</v>
      </c>
    </row>
    <row r="63" spans="1:3" ht="105" customHeight="1">
      <c r="A63" s="106" t="s">
        <v>1059</v>
      </c>
      <c r="B63" s="107" t="s">
        <v>1060</v>
      </c>
      <c r="C63" s="108">
        <f>C64</f>
        <v>35515037</v>
      </c>
    </row>
    <row r="64" spans="1:3" ht="108" customHeight="1">
      <c r="A64" s="106" t="s">
        <v>1061</v>
      </c>
      <c r="B64" s="162" t="s">
        <v>972</v>
      </c>
      <c r="C64" s="108">
        <f>35220137+294900</f>
        <v>35515037</v>
      </c>
    </row>
    <row r="65" spans="1:3" ht="42.75" customHeight="1">
      <c r="A65" s="189" t="s">
        <v>1062</v>
      </c>
      <c r="B65" s="207" t="s">
        <v>1063</v>
      </c>
      <c r="C65" s="191">
        <f>C66</f>
        <v>3617889</v>
      </c>
    </row>
    <row r="66" spans="1:3" ht="42.75" customHeight="1">
      <c r="A66" s="102" t="s">
        <v>1064</v>
      </c>
      <c r="B66" s="161" t="s">
        <v>1065</v>
      </c>
      <c r="C66" s="104">
        <f>C67+C68+C69+C70</f>
        <v>3617889</v>
      </c>
    </row>
    <row r="67" spans="1:3" ht="42.75" customHeight="1">
      <c r="A67" s="106" t="s">
        <v>1066</v>
      </c>
      <c r="B67" s="107" t="s">
        <v>1067</v>
      </c>
      <c r="C67" s="108">
        <v>357500</v>
      </c>
    </row>
    <row r="68" spans="1:3" ht="42.75" customHeight="1">
      <c r="A68" s="106" t="s">
        <v>1068</v>
      </c>
      <c r="B68" s="107" t="s">
        <v>1069</v>
      </c>
      <c r="C68" s="108">
        <v>1110</v>
      </c>
    </row>
    <row r="69" spans="1:3" ht="42.75" customHeight="1">
      <c r="A69" s="106" t="s">
        <v>1070</v>
      </c>
      <c r="B69" s="107" t="s">
        <v>1071</v>
      </c>
      <c r="C69" s="108">
        <f>647889+1200000</f>
        <v>1847889</v>
      </c>
    </row>
    <row r="70" spans="1:3" ht="33.75" customHeight="1">
      <c r="A70" s="106" t="s">
        <v>1072</v>
      </c>
      <c r="B70" s="107" t="s">
        <v>1073</v>
      </c>
      <c r="C70" s="108">
        <f>2612500-1201110</f>
        <v>1411390</v>
      </c>
    </row>
    <row r="71" spans="1:3" ht="57.75" customHeight="1">
      <c r="A71" s="189" t="s">
        <v>229</v>
      </c>
      <c r="B71" s="207" t="s">
        <v>1074</v>
      </c>
      <c r="C71" s="191">
        <f>C72</f>
        <v>2534234</v>
      </c>
    </row>
    <row r="72" spans="1:3" ht="31.5" customHeight="1">
      <c r="A72" s="102" t="s">
        <v>1111</v>
      </c>
      <c r="B72" s="161" t="s">
        <v>1110</v>
      </c>
      <c r="C72" s="104">
        <f>C75+C73</f>
        <v>2534234</v>
      </c>
    </row>
    <row r="73" spans="1:3" ht="48" customHeight="1">
      <c r="A73" s="106" t="s">
        <v>1075</v>
      </c>
      <c r="B73" s="162" t="s">
        <v>1076</v>
      </c>
      <c r="C73" s="108">
        <f>C74</f>
        <v>71343</v>
      </c>
    </row>
    <row r="74" spans="1:3" ht="48.75" customHeight="1">
      <c r="A74" s="106" t="s">
        <v>1077</v>
      </c>
      <c r="B74" s="162" t="s">
        <v>605</v>
      </c>
      <c r="C74" s="108">
        <v>71343</v>
      </c>
    </row>
    <row r="75" spans="1:3" ht="41.25" customHeight="1">
      <c r="A75" s="106" t="s">
        <v>1078</v>
      </c>
      <c r="B75" s="162" t="s">
        <v>1079</v>
      </c>
      <c r="C75" s="108">
        <f>C76</f>
        <v>2462891</v>
      </c>
    </row>
    <row r="76" spans="1:3" ht="43.5" customHeight="1">
      <c r="A76" s="106" t="s">
        <v>1112</v>
      </c>
      <c r="B76" s="162" t="s">
        <v>977</v>
      </c>
      <c r="C76" s="108">
        <f>940603+1522288</f>
        <v>2462891</v>
      </c>
    </row>
    <row r="77" spans="1:3" ht="40.5" customHeight="1">
      <c r="A77" s="189" t="s">
        <v>1080</v>
      </c>
      <c r="B77" s="207" t="s">
        <v>1081</v>
      </c>
      <c r="C77" s="191">
        <f>C78</f>
        <v>26588550</v>
      </c>
    </row>
    <row r="78" spans="1:3" ht="133.5" customHeight="1">
      <c r="A78" s="102" t="s">
        <v>1082</v>
      </c>
      <c r="B78" s="103" t="s">
        <v>1083</v>
      </c>
      <c r="C78" s="104">
        <f>C79</f>
        <v>26588550</v>
      </c>
    </row>
    <row r="79" spans="1:3" ht="123" customHeight="1">
      <c r="A79" s="106" t="s">
        <v>1084</v>
      </c>
      <c r="B79" s="107" t="s">
        <v>1085</v>
      </c>
      <c r="C79" s="108">
        <f>C80</f>
        <v>26588550</v>
      </c>
    </row>
    <row r="80" spans="1:3" ht="124.5" customHeight="1">
      <c r="A80" s="106" t="s">
        <v>1086</v>
      </c>
      <c r="B80" s="107" t="s">
        <v>973</v>
      </c>
      <c r="C80" s="108">
        <v>26588550</v>
      </c>
    </row>
    <row r="81" spans="1:3" ht="35.25" customHeight="1">
      <c r="A81" s="85" t="s">
        <v>1087</v>
      </c>
      <c r="B81" s="100" t="s">
        <v>928</v>
      </c>
      <c r="C81" s="86">
        <f>C82+C85+C86+C89+C94+C95+C92+C91</f>
        <v>4595118</v>
      </c>
    </row>
    <row r="82" spans="1:3" ht="47.25" customHeight="1">
      <c r="A82" s="90" t="s">
        <v>929</v>
      </c>
      <c r="B82" s="94" t="s">
        <v>578</v>
      </c>
      <c r="C82" s="91">
        <f>C83+C84</f>
        <v>88073</v>
      </c>
    </row>
    <row r="83" spans="1:3" ht="96.75" customHeight="1">
      <c r="A83" s="92" t="s">
        <v>579</v>
      </c>
      <c r="B83" s="93" t="s">
        <v>753</v>
      </c>
      <c r="C83" s="95">
        <v>79988</v>
      </c>
    </row>
    <row r="84" spans="1:3" ht="83.25" customHeight="1">
      <c r="A84" s="92" t="s">
        <v>580</v>
      </c>
      <c r="B84" s="93" t="s">
        <v>581</v>
      </c>
      <c r="C84" s="95">
        <v>8085</v>
      </c>
    </row>
    <row r="85" spans="1:3" ht="102.75" customHeight="1">
      <c r="A85" s="90" t="s">
        <v>582</v>
      </c>
      <c r="B85" s="94" t="s">
        <v>583</v>
      </c>
      <c r="C85" s="91">
        <v>69391</v>
      </c>
    </row>
    <row r="86" spans="1:3" ht="176.25" customHeight="1">
      <c r="A86" s="90" t="s">
        <v>584</v>
      </c>
      <c r="B86" s="94" t="s">
        <v>921</v>
      </c>
      <c r="C86" s="91">
        <f>C88+C87</f>
        <v>18589</v>
      </c>
    </row>
    <row r="87" spans="1:3" ht="45" customHeight="1" hidden="1">
      <c r="A87" s="92" t="s">
        <v>585</v>
      </c>
      <c r="B87" s="93" t="s">
        <v>586</v>
      </c>
      <c r="C87" s="95">
        <v>0</v>
      </c>
    </row>
    <row r="88" spans="1:3" ht="35.25" customHeight="1">
      <c r="A88" s="92" t="s">
        <v>587</v>
      </c>
      <c r="B88" s="93" t="s">
        <v>588</v>
      </c>
      <c r="C88" s="95">
        <v>18589</v>
      </c>
    </row>
    <row r="89" spans="1:3" s="105" customFormat="1" ht="87" customHeight="1">
      <c r="A89" s="102" t="s">
        <v>315</v>
      </c>
      <c r="B89" s="103" t="s">
        <v>316</v>
      </c>
      <c r="C89" s="104">
        <v>348229</v>
      </c>
    </row>
    <row r="90" spans="1:3" s="105" customFormat="1" ht="60.75" customHeight="1">
      <c r="A90" s="102" t="s">
        <v>317</v>
      </c>
      <c r="B90" s="103" t="s">
        <v>318</v>
      </c>
      <c r="C90" s="104">
        <f>C91</f>
        <v>1948628</v>
      </c>
    </row>
    <row r="91" spans="1:3" s="105" customFormat="1" ht="36.75" customHeight="1">
      <c r="A91" s="106" t="s">
        <v>319</v>
      </c>
      <c r="B91" s="107" t="s">
        <v>320</v>
      </c>
      <c r="C91" s="108">
        <f>1648628+300000</f>
        <v>1948628</v>
      </c>
    </row>
    <row r="92" spans="1:3" s="105" customFormat="1" ht="102.75" customHeight="1">
      <c r="A92" s="102" t="s">
        <v>321</v>
      </c>
      <c r="B92" s="103" t="s">
        <v>322</v>
      </c>
      <c r="C92" s="104">
        <f>C93</f>
        <v>150284</v>
      </c>
    </row>
    <row r="93" spans="1:3" s="105" customFormat="1" ht="84.75" customHeight="1">
      <c r="A93" s="106" t="s">
        <v>323</v>
      </c>
      <c r="B93" s="107" t="s">
        <v>324</v>
      </c>
      <c r="C93" s="108">
        <v>150284</v>
      </c>
    </row>
    <row r="94" spans="1:3" ht="120.75" customHeight="1">
      <c r="A94" s="90" t="s">
        <v>325</v>
      </c>
      <c r="B94" s="94" t="s">
        <v>326</v>
      </c>
      <c r="C94" s="91">
        <v>66716</v>
      </c>
    </row>
    <row r="95" spans="1:3" ht="42" customHeight="1">
      <c r="A95" s="90" t="s">
        <v>327</v>
      </c>
      <c r="B95" s="94" t="s">
        <v>13</v>
      </c>
      <c r="C95" s="91">
        <f>C96</f>
        <v>1905208</v>
      </c>
    </row>
    <row r="96" spans="1:3" ht="49.5" customHeight="1">
      <c r="A96" s="92" t="s">
        <v>14</v>
      </c>
      <c r="B96" s="93" t="s">
        <v>978</v>
      </c>
      <c r="C96" s="95">
        <v>1905208</v>
      </c>
    </row>
    <row r="97" spans="1:3" ht="18.75">
      <c r="A97" s="85" t="s">
        <v>15</v>
      </c>
      <c r="B97" s="89" t="s">
        <v>16</v>
      </c>
      <c r="C97" s="86">
        <f>C98</f>
        <v>1305908579.6</v>
      </c>
    </row>
    <row r="98" spans="1:3" ht="47.25">
      <c r="A98" s="85" t="s">
        <v>17</v>
      </c>
      <c r="B98" s="53" t="s">
        <v>18</v>
      </c>
      <c r="C98" s="88">
        <f>C99+C104+C107+C118</f>
        <v>1305908579.6</v>
      </c>
    </row>
    <row r="99" spans="1:3" ht="42" customHeight="1">
      <c r="A99" s="85" t="s">
        <v>19</v>
      </c>
      <c r="B99" s="53" t="s">
        <v>20</v>
      </c>
      <c r="C99" s="86">
        <f>C100+C102</f>
        <v>574740000</v>
      </c>
    </row>
    <row r="100" spans="1:3" ht="43.5" customHeight="1">
      <c r="A100" s="90" t="s">
        <v>21</v>
      </c>
      <c r="B100" s="94" t="s">
        <v>22</v>
      </c>
      <c r="C100" s="91">
        <f>C101</f>
        <v>13935000</v>
      </c>
    </row>
    <row r="101" spans="1:3" ht="30">
      <c r="A101" s="92" t="s">
        <v>23</v>
      </c>
      <c r="B101" s="93" t="s">
        <v>974</v>
      </c>
      <c r="C101" s="95">
        <f>13471000+464000</f>
        <v>13935000</v>
      </c>
    </row>
    <row r="102" spans="1:3" ht="63">
      <c r="A102" s="90" t="s">
        <v>24</v>
      </c>
      <c r="B102" s="94" t="s">
        <v>25</v>
      </c>
      <c r="C102" s="91">
        <f>C103</f>
        <v>560805000</v>
      </c>
    </row>
    <row r="103" spans="1:3" ht="60">
      <c r="A103" s="92" t="s">
        <v>26</v>
      </c>
      <c r="B103" s="93" t="s">
        <v>975</v>
      </c>
      <c r="C103" s="95">
        <f>460609000+100196000</f>
        <v>560805000</v>
      </c>
    </row>
    <row r="104" spans="1:3" ht="47.25">
      <c r="A104" s="85" t="s">
        <v>27</v>
      </c>
      <c r="B104" s="100" t="s">
        <v>922</v>
      </c>
      <c r="C104" s="86">
        <f>C105</f>
        <v>18611000</v>
      </c>
    </row>
    <row r="105" spans="1:3" ht="34.5" customHeight="1">
      <c r="A105" s="90" t="s">
        <v>28</v>
      </c>
      <c r="B105" s="101" t="s">
        <v>29</v>
      </c>
      <c r="C105" s="91">
        <f>C106</f>
        <v>18611000</v>
      </c>
    </row>
    <row r="106" spans="1:3" ht="40.5" customHeight="1">
      <c r="A106" s="92" t="s">
        <v>30</v>
      </c>
      <c r="B106" s="99" t="s">
        <v>31</v>
      </c>
      <c r="C106" s="95">
        <f>1121200+2866200+2920100+11400+275600-441400+348600+11509300</f>
        <v>18611000</v>
      </c>
    </row>
    <row r="107" spans="1:3" ht="63" customHeight="1">
      <c r="A107" s="85" t="s">
        <v>32</v>
      </c>
      <c r="B107" s="100" t="s">
        <v>33</v>
      </c>
      <c r="C107" s="86">
        <f>C108+C110+C112+C114+C116</f>
        <v>712542642.6</v>
      </c>
    </row>
    <row r="108" spans="1:3" ht="46.5" customHeight="1">
      <c r="A108" s="90" t="s">
        <v>34</v>
      </c>
      <c r="B108" s="101" t="s">
        <v>35</v>
      </c>
      <c r="C108" s="91">
        <f>C109</f>
        <v>1758900</v>
      </c>
    </row>
    <row r="109" spans="1:3" ht="52.5" customHeight="1">
      <c r="A109" s="92" t="s">
        <v>36</v>
      </c>
      <c r="B109" s="93" t="s">
        <v>606</v>
      </c>
      <c r="C109" s="95">
        <v>1758900</v>
      </c>
    </row>
    <row r="110" spans="1:3" ht="72" customHeight="1">
      <c r="A110" s="90" t="s">
        <v>932</v>
      </c>
      <c r="B110" s="101" t="s">
        <v>933</v>
      </c>
      <c r="C110" s="91">
        <f>C111</f>
        <v>38000</v>
      </c>
    </row>
    <row r="111" spans="1:3" ht="74.25" customHeight="1">
      <c r="A111" s="92" t="s">
        <v>934</v>
      </c>
      <c r="B111" s="99" t="s">
        <v>589</v>
      </c>
      <c r="C111" s="95">
        <f>38800-800</f>
        <v>38000</v>
      </c>
    </row>
    <row r="112" spans="1:3" ht="74.25" customHeight="1">
      <c r="A112" s="90" t="s">
        <v>853</v>
      </c>
      <c r="B112" s="94" t="s">
        <v>854</v>
      </c>
      <c r="C112" s="95">
        <f>C113</f>
        <v>34180300</v>
      </c>
    </row>
    <row r="113" spans="1:3" ht="74.25" customHeight="1">
      <c r="A113" s="92" t="s">
        <v>855</v>
      </c>
      <c r="B113" s="93" t="s">
        <v>851</v>
      </c>
      <c r="C113" s="95">
        <f>26991500+7188800</f>
        <v>34180300</v>
      </c>
    </row>
    <row r="114" spans="1:3" ht="106.5" customHeight="1">
      <c r="A114" s="90" t="s">
        <v>856</v>
      </c>
      <c r="B114" s="94" t="s">
        <v>857</v>
      </c>
      <c r="C114" s="95">
        <f>C115</f>
        <v>17250200</v>
      </c>
    </row>
    <row r="115" spans="1:3" ht="94.5" customHeight="1">
      <c r="A115" s="92" t="s">
        <v>858</v>
      </c>
      <c r="B115" s="93" t="s">
        <v>852</v>
      </c>
      <c r="C115" s="95">
        <f>16829500+420700</f>
        <v>17250200</v>
      </c>
    </row>
    <row r="116" spans="1:3" ht="30.75" customHeight="1">
      <c r="A116" s="90" t="s">
        <v>37</v>
      </c>
      <c r="B116" s="101" t="s">
        <v>38</v>
      </c>
      <c r="C116" s="91">
        <f>C117</f>
        <v>659315242.6</v>
      </c>
    </row>
    <row r="117" spans="1:3" ht="37.5" customHeight="1">
      <c r="A117" s="92" t="s">
        <v>39</v>
      </c>
      <c r="B117" s="93" t="s">
        <v>979</v>
      </c>
      <c r="C117" s="95">
        <f>325909600+306311700+1233400+4405000+136400+1014000+6000+13137100+1594000+22400+491500+2023300+7000+942100+73600+209400+38200+1742922.6+17620</f>
        <v>659315242.6</v>
      </c>
    </row>
    <row r="118" spans="1:3" ht="18.75">
      <c r="A118" s="85" t="s">
        <v>40</v>
      </c>
      <c r="B118" s="53" t="s">
        <v>41</v>
      </c>
      <c r="C118" s="86">
        <f>C119</f>
        <v>14937</v>
      </c>
    </row>
    <row r="119" spans="1:3" ht="94.5">
      <c r="A119" s="90" t="s">
        <v>736</v>
      </c>
      <c r="B119" s="101" t="s">
        <v>737</v>
      </c>
      <c r="C119" s="98">
        <f>C120</f>
        <v>14937</v>
      </c>
    </row>
    <row r="120" spans="1:3" ht="60">
      <c r="A120" s="92" t="s">
        <v>738</v>
      </c>
      <c r="B120" s="99" t="s">
        <v>976</v>
      </c>
      <c r="C120" s="95">
        <f>14800+137</f>
        <v>14937</v>
      </c>
    </row>
    <row r="121" spans="1:3" ht="28.5" customHeight="1">
      <c r="A121" s="251" t="s">
        <v>739</v>
      </c>
      <c r="B121" s="251"/>
      <c r="C121" s="86">
        <f>C10+C97</f>
        <v>2065936906.8</v>
      </c>
    </row>
  </sheetData>
  <sheetProtection/>
  <mergeCells count="6">
    <mergeCell ref="A121:B121"/>
    <mergeCell ref="B1:C1"/>
    <mergeCell ref="B2:C2"/>
    <mergeCell ref="B3:C3"/>
    <mergeCell ref="A6:C6"/>
    <mergeCell ref="B4:C4"/>
  </mergeCells>
  <printOptions horizontalCentered="1"/>
  <pageMargins left="0.7480314960629921" right="0.15748031496062992" top="0.15748031496062992" bottom="0.2362204724409449" header="0.1968503937007874" footer="0.15748031496062992"/>
  <pageSetup fitToHeight="20" fitToWidth="1" horizontalDpi="600" verticalDpi="600" orientation="portrait" paperSize="9" r:id="rId1"/>
  <rowBreaks count="9" manualBreakCount="9">
    <brk id="19" max="255" man="1"/>
    <brk id="31" max="255" man="1"/>
    <brk id="45" max="255" man="1"/>
    <brk id="55" max="255" man="1"/>
    <brk id="63" max="255" man="1"/>
    <brk id="77" max="255" man="1"/>
    <brk id="85" max="255" man="1"/>
    <brk id="93" max="255" man="1"/>
    <brk id="11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O463"/>
  <sheetViews>
    <sheetView zoomScalePageLayoutView="0" workbookViewId="0" topLeftCell="B1">
      <selection activeCell="D4" sqref="D4:K4"/>
    </sheetView>
  </sheetViews>
  <sheetFormatPr defaultColWidth="9.00390625" defaultRowHeight="12.75"/>
  <cols>
    <col min="1" max="1" width="5.875" style="114" hidden="1" customWidth="1"/>
    <col min="2" max="2" width="38.75390625" style="114" customWidth="1"/>
    <col min="3" max="3" width="7.375" style="114" customWidth="1"/>
    <col min="4" max="4" width="7.625" style="114" customWidth="1"/>
    <col min="5" max="5" width="6.875" style="114" customWidth="1"/>
    <col min="6" max="6" width="6.00390625" style="114" customWidth="1"/>
    <col min="7" max="7" width="6.125" style="114" customWidth="1"/>
    <col min="8" max="8" width="5.125" style="114" customWidth="1"/>
    <col min="9" max="9" width="7.375" style="114" customWidth="1"/>
    <col min="10" max="10" width="9.00390625" style="114" customWidth="1"/>
    <col min="11" max="11" width="18.25390625" style="114" customWidth="1"/>
    <col min="12" max="12" width="20.125" style="115" customWidth="1"/>
    <col min="13" max="13" width="18.25390625" style="114" customWidth="1"/>
    <col min="14" max="14" width="14.25390625" style="115" customWidth="1"/>
    <col min="15" max="15" width="11.25390625" style="115" bestFit="1" customWidth="1"/>
    <col min="16" max="16384" width="9.125" style="114" customWidth="1"/>
  </cols>
  <sheetData>
    <row r="1" spans="3:11" ht="15.75">
      <c r="C1" s="30"/>
      <c r="D1" s="30"/>
      <c r="E1" s="30"/>
      <c r="F1" s="30"/>
      <c r="G1" s="30"/>
      <c r="H1" s="30"/>
      <c r="I1" s="30"/>
      <c r="J1" s="248" t="s">
        <v>643</v>
      </c>
      <c r="K1" s="248"/>
    </row>
    <row r="2" spans="3:11" ht="15.75">
      <c r="C2" s="30"/>
      <c r="D2" s="248" t="s">
        <v>642</v>
      </c>
      <c r="E2" s="248"/>
      <c r="F2" s="248"/>
      <c r="G2" s="248"/>
      <c r="H2" s="248"/>
      <c r="I2" s="248"/>
      <c r="J2" s="248"/>
      <c r="K2" s="248"/>
    </row>
    <row r="3" spans="3:11" ht="15.75">
      <c r="C3" s="30"/>
      <c r="D3" s="248" t="s">
        <v>1029</v>
      </c>
      <c r="E3" s="248"/>
      <c r="F3" s="248"/>
      <c r="G3" s="248"/>
      <c r="H3" s="248"/>
      <c r="I3" s="248"/>
      <c r="J3" s="248"/>
      <c r="K3" s="248"/>
    </row>
    <row r="4" spans="3:11" ht="15.75">
      <c r="C4" s="30"/>
      <c r="D4" s="248" t="s">
        <v>1197</v>
      </c>
      <c r="E4" s="248"/>
      <c r="F4" s="248"/>
      <c r="G4" s="248"/>
      <c r="H4" s="248"/>
      <c r="I4" s="248"/>
      <c r="J4" s="248"/>
      <c r="K4" s="248"/>
    </row>
    <row r="5" spans="1:11" ht="18.75">
      <c r="A5" s="261" t="s">
        <v>644</v>
      </c>
      <c r="B5" s="261"/>
      <c r="C5" s="261"/>
      <c r="D5" s="261"/>
      <c r="E5" s="261"/>
      <c r="F5" s="261"/>
      <c r="G5" s="261"/>
      <c r="H5" s="261"/>
      <c r="I5" s="261"/>
      <c r="J5" s="261"/>
      <c r="K5" s="261"/>
    </row>
    <row r="6" spans="1:11" ht="18.75">
      <c r="A6" s="261" t="s">
        <v>1184</v>
      </c>
      <c r="B6" s="261"/>
      <c r="C6" s="261"/>
      <c r="D6" s="261"/>
      <c r="E6" s="261"/>
      <c r="F6" s="261"/>
      <c r="G6" s="261"/>
      <c r="H6" s="261"/>
      <c r="I6" s="261"/>
      <c r="J6" s="261"/>
      <c r="K6" s="261"/>
    </row>
    <row r="7" spans="1:11" ht="18.75">
      <c r="A7" s="116"/>
      <c r="B7" s="116"/>
      <c r="C7" s="116"/>
      <c r="D7" s="116"/>
      <c r="E7" s="116"/>
      <c r="F7" s="116"/>
      <c r="G7" s="116"/>
      <c r="H7" s="116"/>
      <c r="I7" s="116"/>
      <c r="J7" s="116"/>
      <c r="K7" s="116"/>
    </row>
    <row r="8" ht="15.75">
      <c r="K8" s="117" t="s">
        <v>645</v>
      </c>
    </row>
    <row r="9" spans="1:11" ht="15.75">
      <c r="A9" s="118"/>
      <c r="B9" s="119"/>
      <c r="C9" s="120"/>
      <c r="D9" s="120"/>
      <c r="E9" s="120"/>
      <c r="F9" s="120"/>
      <c r="G9" s="120"/>
      <c r="H9" s="120"/>
      <c r="I9" s="120"/>
      <c r="J9" s="120"/>
      <c r="K9" s="121"/>
    </row>
    <row r="10" spans="1:11" ht="15.75" customHeight="1">
      <c r="A10" s="253" t="s">
        <v>646</v>
      </c>
      <c r="B10" s="253" t="s">
        <v>647</v>
      </c>
      <c r="C10" s="255" t="s">
        <v>648</v>
      </c>
      <c r="D10" s="256"/>
      <c r="E10" s="256"/>
      <c r="F10" s="256"/>
      <c r="G10" s="256"/>
      <c r="H10" s="256"/>
      <c r="I10" s="256"/>
      <c r="J10" s="257"/>
      <c r="K10" s="253" t="s">
        <v>1027</v>
      </c>
    </row>
    <row r="11" spans="1:11" ht="87" customHeight="1">
      <c r="A11" s="254"/>
      <c r="B11" s="254"/>
      <c r="C11" s="258"/>
      <c r="D11" s="259"/>
      <c r="E11" s="259"/>
      <c r="F11" s="259"/>
      <c r="G11" s="259"/>
      <c r="H11" s="259"/>
      <c r="I11" s="259"/>
      <c r="J11" s="260"/>
      <c r="K11" s="254"/>
    </row>
    <row r="12" spans="1:13" ht="32.25" customHeight="1" hidden="1">
      <c r="A12" s="122">
        <v>1</v>
      </c>
      <c r="B12" s="123" t="s">
        <v>649</v>
      </c>
      <c r="C12" s="124" t="s">
        <v>12</v>
      </c>
      <c r="D12" s="124" t="s">
        <v>1028</v>
      </c>
      <c r="E12" s="124" t="s">
        <v>46</v>
      </c>
      <c r="F12" s="124" t="s">
        <v>834</v>
      </c>
      <c r="G12" s="124" t="s">
        <v>834</v>
      </c>
      <c r="H12" s="124" t="s">
        <v>834</v>
      </c>
      <c r="I12" s="124" t="s">
        <v>650</v>
      </c>
      <c r="J12" s="124" t="s">
        <v>651</v>
      </c>
      <c r="K12" s="125">
        <f>K13-K15</f>
        <v>0</v>
      </c>
      <c r="M12" s="125"/>
    </row>
    <row r="13" spans="1:13" ht="52.5" customHeight="1" hidden="1">
      <c r="A13" s="126" t="s">
        <v>652</v>
      </c>
      <c r="B13" s="127" t="s">
        <v>653</v>
      </c>
      <c r="C13" s="128" t="s">
        <v>12</v>
      </c>
      <c r="D13" s="128" t="s">
        <v>1028</v>
      </c>
      <c r="E13" s="128" t="s">
        <v>46</v>
      </c>
      <c r="F13" s="128" t="s">
        <v>834</v>
      </c>
      <c r="G13" s="128" t="s">
        <v>834</v>
      </c>
      <c r="H13" s="128" t="s">
        <v>834</v>
      </c>
      <c r="I13" s="128" t="s">
        <v>650</v>
      </c>
      <c r="J13" s="128" t="s">
        <v>683</v>
      </c>
      <c r="K13" s="129">
        <f>K14</f>
        <v>0</v>
      </c>
      <c r="M13" s="115"/>
    </row>
    <row r="14" spans="1:13" ht="79.5" customHeight="1" hidden="1">
      <c r="A14" s="130"/>
      <c r="B14" s="127" t="s">
        <v>654</v>
      </c>
      <c r="C14" s="128" t="s">
        <v>12</v>
      </c>
      <c r="D14" s="128" t="s">
        <v>1028</v>
      </c>
      <c r="E14" s="128" t="s">
        <v>46</v>
      </c>
      <c r="F14" s="128" t="s">
        <v>834</v>
      </c>
      <c r="G14" s="128" t="s">
        <v>834</v>
      </c>
      <c r="H14" s="128" t="s">
        <v>51</v>
      </c>
      <c r="I14" s="128" t="s">
        <v>650</v>
      </c>
      <c r="J14" s="128" t="s">
        <v>655</v>
      </c>
      <c r="K14" s="131">
        <v>0</v>
      </c>
      <c r="M14" s="115"/>
    </row>
    <row r="15" spans="1:13" ht="79.5" customHeight="1" hidden="1">
      <c r="A15" s="126" t="s">
        <v>656</v>
      </c>
      <c r="B15" s="127" t="s">
        <v>983</v>
      </c>
      <c r="C15" s="128" t="s">
        <v>12</v>
      </c>
      <c r="D15" s="128" t="s">
        <v>1028</v>
      </c>
      <c r="E15" s="128" t="s">
        <v>46</v>
      </c>
      <c r="F15" s="128" t="s">
        <v>834</v>
      </c>
      <c r="G15" s="128" t="s">
        <v>834</v>
      </c>
      <c r="H15" s="128" t="s">
        <v>834</v>
      </c>
      <c r="I15" s="128" t="s">
        <v>650</v>
      </c>
      <c r="J15" s="128" t="s">
        <v>684</v>
      </c>
      <c r="K15" s="129">
        <f>K16</f>
        <v>0</v>
      </c>
      <c r="M15" s="115"/>
    </row>
    <row r="16" spans="1:13" ht="79.5" customHeight="1" hidden="1">
      <c r="A16" s="130"/>
      <c r="B16" s="127" t="s">
        <v>984</v>
      </c>
      <c r="C16" s="128" t="s">
        <v>12</v>
      </c>
      <c r="D16" s="128" t="s">
        <v>1028</v>
      </c>
      <c r="E16" s="128" t="s">
        <v>46</v>
      </c>
      <c r="F16" s="128" t="s">
        <v>834</v>
      </c>
      <c r="G16" s="128" t="s">
        <v>834</v>
      </c>
      <c r="H16" s="128" t="s">
        <v>51</v>
      </c>
      <c r="I16" s="128" t="s">
        <v>650</v>
      </c>
      <c r="J16" s="128" t="s">
        <v>985</v>
      </c>
      <c r="K16" s="131">
        <v>0</v>
      </c>
      <c r="M16" s="115"/>
    </row>
    <row r="17" spans="1:13" ht="50.25" customHeight="1" hidden="1">
      <c r="A17" s="122">
        <v>2</v>
      </c>
      <c r="B17" s="123" t="s">
        <v>986</v>
      </c>
      <c r="C17" s="124" t="s">
        <v>12</v>
      </c>
      <c r="D17" s="124" t="s">
        <v>1028</v>
      </c>
      <c r="E17" s="124" t="s">
        <v>48</v>
      </c>
      <c r="F17" s="124" t="s">
        <v>834</v>
      </c>
      <c r="G17" s="124" t="s">
        <v>834</v>
      </c>
      <c r="H17" s="124" t="s">
        <v>834</v>
      </c>
      <c r="I17" s="124" t="s">
        <v>650</v>
      </c>
      <c r="J17" s="124" t="s">
        <v>651</v>
      </c>
      <c r="K17" s="132">
        <f>K18</f>
        <v>0</v>
      </c>
      <c r="M17" s="115"/>
    </row>
    <row r="18" spans="1:13" ht="65.25" customHeight="1" hidden="1">
      <c r="A18" s="133" t="s">
        <v>987</v>
      </c>
      <c r="B18" s="123" t="s">
        <v>988</v>
      </c>
      <c r="C18" s="124" t="s">
        <v>12</v>
      </c>
      <c r="D18" s="124" t="s">
        <v>1028</v>
      </c>
      <c r="E18" s="124" t="s">
        <v>48</v>
      </c>
      <c r="F18" s="124" t="s">
        <v>1028</v>
      </c>
      <c r="G18" s="124" t="s">
        <v>834</v>
      </c>
      <c r="H18" s="124" t="s">
        <v>834</v>
      </c>
      <c r="I18" s="124" t="s">
        <v>650</v>
      </c>
      <c r="J18" s="124" t="s">
        <v>651</v>
      </c>
      <c r="K18" s="132">
        <f>K19-K21</f>
        <v>0</v>
      </c>
      <c r="M18" s="115"/>
    </row>
    <row r="19" spans="1:13" ht="75.75" customHeight="1" hidden="1">
      <c r="A19" s="126" t="s">
        <v>989</v>
      </c>
      <c r="B19" s="127" t="s">
        <v>990</v>
      </c>
      <c r="C19" s="128" t="s">
        <v>12</v>
      </c>
      <c r="D19" s="128" t="s">
        <v>1028</v>
      </c>
      <c r="E19" s="128" t="s">
        <v>48</v>
      </c>
      <c r="F19" s="128" t="s">
        <v>1028</v>
      </c>
      <c r="G19" s="128" t="s">
        <v>834</v>
      </c>
      <c r="H19" s="128" t="s">
        <v>834</v>
      </c>
      <c r="I19" s="128" t="s">
        <v>650</v>
      </c>
      <c r="J19" s="128" t="s">
        <v>683</v>
      </c>
      <c r="K19" s="131">
        <f>K20</f>
        <v>0</v>
      </c>
      <c r="M19" s="115"/>
    </row>
    <row r="20" spans="1:13" ht="83.25" customHeight="1" hidden="1">
      <c r="A20" s="130"/>
      <c r="B20" s="127" t="s">
        <v>991</v>
      </c>
      <c r="C20" s="128" t="s">
        <v>12</v>
      </c>
      <c r="D20" s="128" t="s">
        <v>1028</v>
      </c>
      <c r="E20" s="128" t="s">
        <v>48</v>
      </c>
      <c r="F20" s="128" t="s">
        <v>1028</v>
      </c>
      <c r="G20" s="128" t="s">
        <v>834</v>
      </c>
      <c r="H20" s="128" t="s">
        <v>51</v>
      </c>
      <c r="I20" s="128" t="s">
        <v>650</v>
      </c>
      <c r="J20" s="128" t="s">
        <v>655</v>
      </c>
      <c r="K20" s="131"/>
      <c r="M20" s="115"/>
    </row>
    <row r="21" spans="1:13" ht="72" customHeight="1" hidden="1">
      <c r="A21" s="126" t="s">
        <v>992</v>
      </c>
      <c r="B21" s="127" t="s">
        <v>993</v>
      </c>
      <c r="C21" s="128" t="s">
        <v>12</v>
      </c>
      <c r="D21" s="128" t="s">
        <v>1028</v>
      </c>
      <c r="E21" s="128" t="s">
        <v>48</v>
      </c>
      <c r="F21" s="128" t="s">
        <v>1028</v>
      </c>
      <c r="G21" s="128" t="s">
        <v>834</v>
      </c>
      <c r="H21" s="128" t="s">
        <v>834</v>
      </c>
      <c r="I21" s="128" t="s">
        <v>650</v>
      </c>
      <c r="J21" s="128" t="s">
        <v>684</v>
      </c>
      <c r="K21" s="129">
        <f>K22</f>
        <v>0</v>
      </c>
      <c r="M21" s="115"/>
    </row>
    <row r="22" spans="1:13" ht="87.75" customHeight="1" hidden="1">
      <c r="A22" s="130"/>
      <c r="B22" s="127" t="s">
        <v>994</v>
      </c>
      <c r="C22" s="128" t="s">
        <v>12</v>
      </c>
      <c r="D22" s="128" t="s">
        <v>1028</v>
      </c>
      <c r="E22" s="128" t="s">
        <v>48</v>
      </c>
      <c r="F22" s="128" t="s">
        <v>1028</v>
      </c>
      <c r="G22" s="128" t="s">
        <v>834</v>
      </c>
      <c r="H22" s="128" t="s">
        <v>51</v>
      </c>
      <c r="I22" s="128" t="s">
        <v>650</v>
      </c>
      <c r="J22" s="128" t="s">
        <v>985</v>
      </c>
      <c r="K22" s="129"/>
      <c r="M22" s="115"/>
    </row>
    <row r="23" spans="1:15" s="135" customFormat="1" ht="57.75" customHeight="1" hidden="1">
      <c r="A23" s="122">
        <v>3</v>
      </c>
      <c r="B23" s="123" t="s">
        <v>995</v>
      </c>
      <c r="C23" s="124" t="s">
        <v>12</v>
      </c>
      <c r="D23" s="124" t="s">
        <v>1028</v>
      </c>
      <c r="E23" s="124" t="s">
        <v>42</v>
      </c>
      <c r="F23" s="124" t="s">
        <v>834</v>
      </c>
      <c r="G23" s="124" t="s">
        <v>834</v>
      </c>
      <c r="H23" s="124" t="s">
        <v>834</v>
      </c>
      <c r="I23" s="124" t="s">
        <v>650</v>
      </c>
      <c r="J23" s="124" t="s">
        <v>651</v>
      </c>
      <c r="K23" s="125">
        <f>K24</f>
        <v>0</v>
      </c>
      <c r="L23" s="134"/>
      <c r="M23" s="115"/>
      <c r="N23" s="134"/>
      <c r="O23" s="134"/>
    </row>
    <row r="24" spans="1:15" s="135" customFormat="1" ht="57.75" customHeight="1" hidden="1">
      <c r="A24" s="136" t="s">
        <v>996</v>
      </c>
      <c r="B24" s="127" t="s">
        <v>997</v>
      </c>
      <c r="C24" s="128" t="s">
        <v>12</v>
      </c>
      <c r="D24" s="128" t="s">
        <v>1028</v>
      </c>
      <c r="E24" s="128" t="s">
        <v>42</v>
      </c>
      <c r="F24" s="128" t="s">
        <v>43</v>
      </c>
      <c r="G24" s="128" t="s">
        <v>834</v>
      </c>
      <c r="H24" s="128" t="s">
        <v>834</v>
      </c>
      <c r="I24" s="128" t="s">
        <v>650</v>
      </c>
      <c r="J24" s="128" t="s">
        <v>651</v>
      </c>
      <c r="K24" s="129">
        <f>K25</f>
        <v>0</v>
      </c>
      <c r="L24" s="134"/>
      <c r="M24" s="115"/>
      <c r="N24" s="134"/>
      <c r="O24" s="134"/>
    </row>
    <row r="25" spans="1:13" ht="58.5" customHeight="1" hidden="1">
      <c r="A25" s="130"/>
      <c r="B25" s="127" t="s">
        <v>998</v>
      </c>
      <c r="C25" s="128" t="s">
        <v>12</v>
      </c>
      <c r="D25" s="128" t="s">
        <v>1028</v>
      </c>
      <c r="E25" s="128" t="s">
        <v>42</v>
      </c>
      <c r="F25" s="128" t="s">
        <v>43</v>
      </c>
      <c r="G25" s="128" t="s">
        <v>834</v>
      </c>
      <c r="H25" s="128" t="s">
        <v>834</v>
      </c>
      <c r="I25" s="128" t="s">
        <v>650</v>
      </c>
      <c r="J25" s="128" t="s">
        <v>685</v>
      </c>
      <c r="K25" s="129">
        <f>K26</f>
        <v>0</v>
      </c>
      <c r="M25" s="115"/>
    </row>
    <row r="26" spans="1:13" ht="67.5" customHeight="1" hidden="1">
      <c r="A26" s="130"/>
      <c r="B26" s="127" t="s">
        <v>999</v>
      </c>
      <c r="C26" s="128" t="s">
        <v>12</v>
      </c>
      <c r="D26" s="128" t="s">
        <v>1028</v>
      </c>
      <c r="E26" s="128" t="s">
        <v>42</v>
      </c>
      <c r="F26" s="128" t="s">
        <v>43</v>
      </c>
      <c r="G26" s="128" t="s">
        <v>1028</v>
      </c>
      <c r="H26" s="128" t="s">
        <v>834</v>
      </c>
      <c r="I26" s="128" t="s">
        <v>650</v>
      </c>
      <c r="J26" s="128" t="s">
        <v>1000</v>
      </c>
      <c r="K26" s="129">
        <f>K27</f>
        <v>0</v>
      </c>
      <c r="M26" s="115"/>
    </row>
    <row r="27" spans="1:13" ht="86.25" customHeight="1" hidden="1">
      <c r="A27" s="130"/>
      <c r="B27" s="127" t="s">
        <v>1001</v>
      </c>
      <c r="C27" s="128" t="s">
        <v>12</v>
      </c>
      <c r="D27" s="128" t="s">
        <v>1028</v>
      </c>
      <c r="E27" s="128" t="s">
        <v>42</v>
      </c>
      <c r="F27" s="128" t="s">
        <v>43</v>
      </c>
      <c r="G27" s="128" t="s">
        <v>1028</v>
      </c>
      <c r="H27" s="128" t="s">
        <v>51</v>
      </c>
      <c r="I27" s="128" t="s">
        <v>650</v>
      </c>
      <c r="J27" s="128" t="s">
        <v>1000</v>
      </c>
      <c r="K27" s="129">
        <v>0</v>
      </c>
      <c r="M27" s="115"/>
    </row>
    <row r="28" spans="1:15" s="141" customFormat="1" ht="35.25" customHeight="1">
      <c r="A28" s="133" t="s">
        <v>1002</v>
      </c>
      <c r="B28" s="137" t="s">
        <v>1182</v>
      </c>
      <c r="C28" s="138" t="s">
        <v>12</v>
      </c>
      <c r="D28" s="138" t="s">
        <v>1028</v>
      </c>
      <c r="E28" s="138" t="s">
        <v>43</v>
      </c>
      <c r="F28" s="138" t="s">
        <v>834</v>
      </c>
      <c r="G28" s="138" t="s">
        <v>834</v>
      </c>
      <c r="H28" s="138" t="s">
        <v>834</v>
      </c>
      <c r="I28" s="138" t="s">
        <v>650</v>
      </c>
      <c r="J28" s="138" t="s">
        <v>651</v>
      </c>
      <c r="K28" s="139">
        <f>K33-K29</f>
        <v>47404432.27999973</v>
      </c>
      <c r="L28" s="140"/>
      <c r="M28" s="139"/>
      <c r="N28" s="140"/>
      <c r="O28" s="140"/>
    </row>
    <row r="29" spans="1:15" s="141" customFormat="1" ht="31.5">
      <c r="A29" s="133" t="s">
        <v>996</v>
      </c>
      <c r="B29" s="137" t="s">
        <v>1003</v>
      </c>
      <c r="C29" s="138" t="s">
        <v>12</v>
      </c>
      <c r="D29" s="138" t="s">
        <v>1028</v>
      </c>
      <c r="E29" s="138" t="s">
        <v>43</v>
      </c>
      <c r="F29" s="138" t="s">
        <v>834</v>
      </c>
      <c r="G29" s="138" t="s">
        <v>834</v>
      </c>
      <c r="H29" s="138" t="s">
        <v>834</v>
      </c>
      <c r="I29" s="138" t="s">
        <v>650</v>
      </c>
      <c r="J29" s="138" t="s">
        <v>1004</v>
      </c>
      <c r="K29" s="139">
        <f>K30</f>
        <v>2065936906.8</v>
      </c>
      <c r="L29" s="140"/>
      <c r="M29" s="115"/>
      <c r="N29" s="140"/>
      <c r="O29" s="140"/>
    </row>
    <row r="30" spans="1:15" s="141" customFormat="1" ht="31.5">
      <c r="A30" s="126"/>
      <c r="B30" s="142" t="s">
        <v>1005</v>
      </c>
      <c r="C30" s="126" t="s">
        <v>12</v>
      </c>
      <c r="D30" s="126" t="s">
        <v>1028</v>
      </c>
      <c r="E30" s="126" t="s">
        <v>43</v>
      </c>
      <c r="F30" s="126" t="s">
        <v>46</v>
      </c>
      <c r="G30" s="126" t="s">
        <v>834</v>
      </c>
      <c r="H30" s="126" t="s">
        <v>834</v>
      </c>
      <c r="I30" s="126" t="s">
        <v>650</v>
      </c>
      <c r="J30" s="126" t="s">
        <v>1004</v>
      </c>
      <c r="K30" s="143">
        <f>K31</f>
        <v>2065936906.8</v>
      </c>
      <c r="L30" s="140"/>
      <c r="M30" s="115"/>
      <c r="N30" s="140"/>
      <c r="O30" s="140"/>
    </row>
    <row r="31" spans="1:15" s="141" customFormat="1" ht="31.5" hidden="1">
      <c r="A31" s="126"/>
      <c r="B31" s="142" t="s">
        <v>1006</v>
      </c>
      <c r="C31" s="126" t="s">
        <v>12</v>
      </c>
      <c r="D31" s="126" t="s">
        <v>1028</v>
      </c>
      <c r="E31" s="126" t="s">
        <v>43</v>
      </c>
      <c r="F31" s="126" t="s">
        <v>46</v>
      </c>
      <c r="G31" s="126" t="s">
        <v>1028</v>
      </c>
      <c r="H31" s="126" t="s">
        <v>834</v>
      </c>
      <c r="I31" s="126" t="s">
        <v>650</v>
      </c>
      <c r="J31" s="126" t="s">
        <v>1007</v>
      </c>
      <c r="K31" s="143">
        <f>K32</f>
        <v>2065936906.8</v>
      </c>
      <c r="L31" s="140"/>
      <c r="M31" s="115"/>
      <c r="N31" s="140"/>
      <c r="O31" s="140"/>
    </row>
    <row r="32" spans="1:15" s="141" customFormat="1" ht="47.25">
      <c r="A32" s="126"/>
      <c r="B32" s="142" t="s">
        <v>1008</v>
      </c>
      <c r="C32" s="126" t="s">
        <v>12</v>
      </c>
      <c r="D32" s="126" t="s">
        <v>1028</v>
      </c>
      <c r="E32" s="126" t="s">
        <v>43</v>
      </c>
      <c r="F32" s="126" t="s">
        <v>46</v>
      </c>
      <c r="G32" s="126" t="s">
        <v>1028</v>
      </c>
      <c r="H32" s="126" t="s">
        <v>51</v>
      </c>
      <c r="I32" s="126" t="s">
        <v>650</v>
      </c>
      <c r="J32" s="126" t="s">
        <v>1007</v>
      </c>
      <c r="K32" s="144">
        <f>K13+K19+K25+прил4!C121</f>
        <v>2065936906.8</v>
      </c>
      <c r="L32" s="140"/>
      <c r="M32" s="115"/>
      <c r="N32" s="140"/>
      <c r="O32" s="140"/>
    </row>
    <row r="33" spans="1:15" s="141" customFormat="1" ht="31.5">
      <c r="A33" s="133" t="s">
        <v>1009</v>
      </c>
      <c r="B33" s="137" t="s">
        <v>1010</v>
      </c>
      <c r="C33" s="138" t="s">
        <v>12</v>
      </c>
      <c r="D33" s="138" t="s">
        <v>1028</v>
      </c>
      <c r="E33" s="138" t="s">
        <v>43</v>
      </c>
      <c r="F33" s="138" t="s">
        <v>834</v>
      </c>
      <c r="G33" s="138" t="s">
        <v>834</v>
      </c>
      <c r="H33" s="138" t="s">
        <v>834</v>
      </c>
      <c r="I33" s="138" t="s">
        <v>650</v>
      </c>
      <c r="J33" s="138" t="s">
        <v>685</v>
      </c>
      <c r="K33" s="139">
        <f>K34</f>
        <v>2113341339.0799997</v>
      </c>
      <c r="L33" s="140"/>
      <c r="M33" s="115"/>
      <c r="N33" s="140"/>
      <c r="O33" s="140"/>
    </row>
    <row r="34" spans="1:15" s="141" customFormat="1" ht="31.5">
      <c r="A34" s="126"/>
      <c r="B34" s="142" t="s">
        <v>1011</v>
      </c>
      <c r="C34" s="126" t="s">
        <v>12</v>
      </c>
      <c r="D34" s="126" t="s">
        <v>1028</v>
      </c>
      <c r="E34" s="126" t="s">
        <v>43</v>
      </c>
      <c r="F34" s="126" t="s">
        <v>46</v>
      </c>
      <c r="G34" s="126" t="s">
        <v>834</v>
      </c>
      <c r="H34" s="126" t="s">
        <v>834</v>
      </c>
      <c r="I34" s="126" t="s">
        <v>650</v>
      </c>
      <c r="J34" s="126" t="s">
        <v>685</v>
      </c>
      <c r="K34" s="143">
        <f>K35</f>
        <v>2113341339.0799997</v>
      </c>
      <c r="L34" s="140"/>
      <c r="M34" s="115"/>
      <c r="N34" s="140"/>
      <c r="O34" s="140"/>
    </row>
    <row r="35" spans="1:15" s="141" customFormat="1" ht="31.5" hidden="1">
      <c r="A35" s="126"/>
      <c r="B35" s="142" t="s">
        <v>1012</v>
      </c>
      <c r="C35" s="126" t="s">
        <v>12</v>
      </c>
      <c r="D35" s="126" t="s">
        <v>1028</v>
      </c>
      <c r="E35" s="126" t="s">
        <v>43</v>
      </c>
      <c r="F35" s="126" t="s">
        <v>46</v>
      </c>
      <c r="G35" s="126" t="s">
        <v>1028</v>
      </c>
      <c r="H35" s="126" t="s">
        <v>834</v>
      </c>
      <c r="I35" s="126" t="s">
        <v>650</v>
      </c>
      <c r="J35" s="126" t="s">
        <v>1013</v>
      </c>
      <c r="K35" s="143">
        <f>K36</f>
        <v>2113341339.0799997</v>
      </c>
      <c r="L35" s="140"/>
      <c r="M35" s="115"/>
      <c r="N35" s="140"/>
      <c r="O35" s="140"/>
    </row>
    <row r="36" spans="1:15" s="141" customFormat="1" ht="47.25">
      <c r="A36" s="126"/>
      <c r="B36" s="142" t="s">
        <v>1014</v>
      </c>
      <c r="C36" s="126" t="s">
        <v>12</v>
      </c>
      <c r="D36" s="126" t="s">
        <v>1028</v>
      </c>
      <c r="E36" s="126" t="s">
        <v>43</v>
      </c>
      <c r="F36" s="126" t="s">
        <v>46</v>
      </c>
      <c r="G36" s="126" t="s">
        <v>1028</v>
      </c>
      <c r="H36" s="126" t="s">
        <v>51</v>
      </c>
      <c r="I36" s="126" t="s">
        <v>650</v>
      </c>
      <c r="J36" s="126" t="s">
        <v>1013</v>
      </c>
      <c r="K36" s="143">
        <f>K22+K24+прил7!G925</f>
        <v>2113341339.0799997</v>
      </c>
      <c r="L36" s="140"/>
      <c r="M36" s="115"/>
      <c r="N36" s="140"/>
      <c r="O36" s="140"/>
    </row>
    <row r="37" spans="1:15" s="147" customFormat="1" ht="47.25" hidden="1">
      <c r="A37" s="133" t="s">
        <v>1002</v>
      </c>
      <c r="B37" s="123" t="s">
        <v>995</v>
      </c>
      <c r="C37" s="133" t="s">
        <v>12</v>
      </c>
      <c r="D37" s="133" t="s">
        <v>1028</v>
      </c>
      <c r="E37" s="133" t="s">
        <v>42</v>
      </c>
      <c r="F37" s="133" t="s">
        <v>834</v>
      </c>
      <c r="G37" s="133" t="s">
        <v>834</v>
      </c>
      <c r="H37" s="133" t="s">
        <v>834</v>
      </c>
      <c r="I37" s="133" t="s">
        <v>650</v>
      </c>
      <c r="J37" s="133" t="s">
        <v>651</v>
      </c>
      <c r="K37" s="145">
        <f>K38</f>
        <v>0</v>
      </c>
      <c r="L37" s="146"/>
      <c r="M37" s="115"/>
      <c r="N37" s="146"/>
      <c r="O37" s="146"/>
    </row>
    <row r="38" spans="1:15" s="147" customFormat="1" ht="47.25" hidden="1">
      <c r="A38" s="133" t="s">
        <v>996</v>
      </c>
      <c r="B38" s="123" t="s">
        <v>1015</v>
      </c>
      <c r="C38" s="133" t="s">
        <v>12</v>
      </c>
      <c r="D38" s="133" t="s">
        <v>1028</v>
      </c>
      <c r="E38" s="133" t="s">
        <v>42</v>
      </c>
      <c r="F38" s="133" t="s">
        <v>51</v>
      </c>
      <c r="G38" s="133" t="s">
        <v>834</v>
      </c>
      <c r="H38" s="133" t="s">
        <v>834</v>
      </c>
      <c r="I38" s="133" t="s">
        <v>650</v>
      </c>
      <c r="J38" s="133" t="s">
        <v>651</v>
      </c>
      <c r="K38" s="148">
        <f>K39</f>
        <v>0</v>
      </c>
      <c r="L38" s="146"/>
      <c r="M38" s="115"/>
      <c r="N38" s="146"/>
      <c r="O38" s="146"/>
    </row>
    <row r="39" spans="1:15" s="141" customFormat="1" ht="174" customHeight="1" hidden="1">
      <c r="A39" s="126"/>
      <c r="B39" s="142" t="s">
        <v>1016</v>
      </c>
      <c r="C39" s="126" t="s">
        <v>12</v>
      </c>
      <c r="D39" s="126" t="s">
        <v>1028</v>
      </c>
      <c r="E39" s="126" t="s">
        <v>42</v>
      </c>
      <c r="F39" s="126" t="s">
        <v>51</v>
      </c>
      <c r="G39" s="126" t="s">
        <v>834</v>
      </c>
      <c r="H39" s="126" t="s">
        <v>834</v>
      </c>
      <c r="I39" s="126" t="s">
        <v>650</v>
      </c>
      <c r="J39" s="126" t="s">
        <v>684</v>
      </c>
      <c r="K39" s="149">
        <f>K40</f>
        <v>0</v>
      </c>
      <c r="L39" s="140"/>
      <c r="M39" s="115"/>
      <c r="N39" s="140"/>
      <c r="O39" s="140"/>
    </row>
    <row r="40" spans="1:15" s="141" customFormat="1" ht="165.75" customHeight="1" hidden="1">
      <c r="A40" s="126"/>
      <c r="B40" s="142" t="s">
        <v>1017</v>
      </c>
      <c r="C40" s="126" t="s">
        <v>12</v>
      </c>
      <c r="D40" s="126" t="s">
        <v>1028</v>
      </c>
      <c r="E40" s="126" t="s">
        <v>42</v>
      </c>
      <c r="F40" s="126" t="s">
        <v>51</v>
      </c>
      <c r="G40" s="126" t="s">
        <v>834</v>
      </c>
      <c r="H40" s="126" t="s">
        <v>51</v>
      </c>
      <c r="I40" s="126" t="s">
        <v>650</v>
      </c>
      <c r="J40" s="126" t="s">
        <v>985</v>
      </c>
      <c r="K40" s="150">
        <v>0</v>
      </c>
      <c r="L40" s="140"/>
      <c r="M40" s="115"/>
      <c r="N40" s="140"/>
      <c r="O40" s="140"/>
    </row>
    <row r="41" spans="1:15" s="141" customFormat="1" ht="57.75" customHeight="1">
      <c r="A41" s="126"/>
      <c r="B41" s="151" t="s">
        <v>1183</v>
      </c>
      <c r="C41" s="138" t="s">
        <v>12</v>
      </c>
      <c r="D41" s="138" t="s">
        <v>1028</v>
      </c>
      <c r="E41" s="138" t="s">
        <v>834</v>
      </c>
      <c r="F41" s="138" t="s">
        <v>834</v>
      </c>
      <c r="G41" s="138" t="s">
        <v>834</v>
      </c>
      <c r="H41" s="138" t="s">
        <v>834</v>
      </c>
      <c r="I41" s="138" t="s">
        <v>650</v>
      </c>
      <c r="J41" s="138" t="s">
        <v>651</v>
      </c>
      <c r="K41" s="152">
        <f>K12+K28+K37+K17+K23</f>
        <v>47404432.27999973</v>
      </c>
      <c r="L41" s="152"/>
      <c r="M41" s="152"/>
      <c r="N41" s="140"/>
      <c r="O41" s="140"/>
    </row>
    <row r="42" spans="3:15" s="141" customFormat="1" ht="15.75">
      <c r="C42" s="153"/>
      <c r="D42" s="153"/>
      <c r="E42" s="153"/>
      <c r="F42" s="153"/>
      <c r="G42" s="186"/>
      <c r="H42" s="186"/>
      <c r="I42" s="186"/>
      <c r="J42" s="186"/>
      <c r="K42" s="187"/>
      <c r="L42" s="140"/>
      <c r="M42" s="140"/>
      <c r="N42" s="140"/>
      <c r="O42" s="140"/>
    </row>
    <row r="43" spans="3:13" ht="15.75">
      <c r="C43" s="154"/>
      <c r="D43" s="154"/>
      <c r="E43" s="154"/>
      <c r="F43" s="154"/>
      <c r="G43" s="184"/>
      <c r="H43" s="184"/>
      <c r="I43" s="184"/>
      <c r="J43" s="184"/>
      <c r="K43" s="185"/>
      <c r="M43" s="115"/>
    </row>
    <row r="44" spans="3:11" ht="15.75">
      <c r="C44" s="156"/>
      <c r="D44" s="156"/>
      <c r="E44" s="156"/>
      <c r="F44" s="156"/>
      <c r="G44" s="156"/>
      <c r="H44" s="156"/>
      <c r="I44" s="156"/>
      <c r="J44" s="154"/>
      <c r="K44" s="155"/>
    </row>
    <row r="45" spans="3:11" ht="15.75">
      <c r="C45" s="156"/>
      <c r="D45" s="156"/>
      <c r="E45" s="156"/>
      <c r="F45" s="156"/>
      <c r="G45" s="156"/>
      <c r="H45" s="156"/>
      <c r="I45" s="156"/>
      <c r="J45" s="154"/>
      <c r="K45" s="156"/>
    </row>
    <row r="46" spans="3:11" ht="15.75">
      <c r="C46" s="156"/>
      <c r="D46" s="156"/>
      <c r="E46" s="156"/>
      <c r="F46" s="156"/>
      <c r="G46" s="156"/>
      <c r="H46" s="156"/>
      <c r="I46" s="156"/>
      <c r="J46" s="154"/>
      <c r="K46" s="155"/>
    </row>
    <row r="47" spans="3:11" ht="15.75">
      <c r="C47" s="156"/>
      <c r="D47" s="156"/>
      <c r="E47" s="156"/>
      <c r="F47" s="156"/>
      <c r="G47" s="156"/>
      <c r="H47" s="156"/>
      <c r="I47" s="156"/>
      <c r="J47" s="154"/>
      <c r="K47" s="155"/>
    </row>
    <row r="48" spans="3:11" ht="15.75">
      <c r="C48" s="156"/>
      <c r="D48" s="156"/>
      <c r="E48" s="156"/>
      <c r="F48" s="156"/>
      <c r="G48" s="156"/>
      <c r="H48" s="156"/>
      <c r="I48" s="156"/>
      <c r="J48" s="154"/>
      <c r="K48" s="155"/>
    </row>
    <row r="49" spans="3:11" ht="15.75">
      <c r="C49" s="156"/>
      <c r="D49" s="156"/>
      <c r="E49" s="156"/>
      <c r="F49" s="156"/>
      <c r="G49" s="156"/>
      <c r="H49" s="156"/>
      <c r="I49" s="156"/>
      <c r="J49" s="154"/>
      <c r="K49" s="155"/>
    </row>
    <row r="50" spans="3:11" ht="15.75">
      <c r="C50" s="156"/>
      <c r="D50" s="156"/>
      <c r="E50" s="156"/>
      <c r="F50" s="156"/>
      <c r="G50" s="156"/>
      <c r="H50" s="156"/>
      <c r="I50" s="156"/>
      <c r="J50" s="154"/>
      <c r="K50" s="156"/>
    </row>
    <row r="51" spans="3:11" ht="15.75">
      <c r="C51" s="156"/>
      <c r="D51" s="156"/>
      <c r="E51" s="156"/>
      <c r="F51" s="156"/>
      <c r="G51" s="156"/>
      <c r="H51" s="156"/>
      <c r="I51" s="156"/>
      <c r="J51" s="154"/>
      <c r="K51" s="156"/>
    </row>
    <row r="52" spans="3:11" ht="15.75">
      <c r="C52" s="156"/>
      <c r="D52" s="156"/>
      <c r="E52" s="156"/>
      <c r="F52" s="156"/>
      <c r="G52" s="156"/>
      <c r="H52" s="156"/>
      <c r="I52" s="156"/>
      <c r="J52" s="154"/>
      <c r="K52" s="156"/>
    </row>
    <row r="53" spans="3:11" ht="15.75">
      <c r="C53" s="156"/>
      <c r="D53" s="156"/>
      <c r="E53" s="156"/>
      <c r="F53" s="156"/>
      <c r="G53" s="156"/>
      <c r="H53" s="156"/>
      <c r="I53" s="156"/>
      <c r="J53" s="154"/>
      <c r="K53" s="156"/>
    </row>
    <row r="54" spans="3:11" ht="15.75">
      <c r="C54" s="156"/>
      <c r="D54" s="156"/>
      <c r="E54" s="156"/>
      <c r="F54" s="156"/>
      <c r="G54" s="156"/>
      <c r="H54" s="156"/>
      <c r="I54" s="156"/>
      <c r="J54" s="154"/>
      <c r="K54" s="156"/>
    </row>
    <row r="55" spans="3:11" ht="15.75">
      <c r="C55" s="156"/>
      <c r="D55" s="156"/>
      <c r="E55" s="156"/>
      <c r="F55" s="156"/>
      <c r="G55" s="156"/>
      <c r="H55" s="156"/>
      <c r="I55" s="156"/>
      <c r="J55" s="154"/>
      <c r="K55" s="156"/>
    </row>
    <row r="56" spans="3:11" ht="15.75">
      <c r="C56" s="156"/>
      <c r="D56" s="156"/>
      <c r="E56" s="156"/>
      <c r="F56" s="156"/>
      <c r="G56" s="156"/>
      <c r="H56" s="156"/>
      <c r="I56" s="156"/>
      <c r="J56" s="154"/>
      <c r="K56" s="156"/>
    </row>
    <row r="57" spans="3:11" ht="15.75">
      <c r="C57" s="156"/>
      <c r="D57" s="156"/>
      <c r="E57" s="156"/>
      <c r="F57" s="156"/>
      <c r="G57" s="156"/>
      <c r="H57" s="156"/>
      <c r="I57" s="156"/>
      <c r="J57" s="154"/>
      <c r="K57" s="156"/>
    </row>
    <row r="58" spans="3:11" ht="15.75">
      <c r="C58" s="156"/>
      <c r="D58" s="156"/>
      <c r="E58" s="156"/>
      <c r="F58" s="156"/>
      <c r="G58" s="156"/>
      <c r="H58" s="156"/>
      <c r="I58" s="156"/>
      <c r="J58" s="154"/>
      <c r="K58" s="156"/>
    </row>
    <row r="59" spans="3:11" ht="15.75">
      <c r="C59" s="156"/>
      <c r="D59" s="156"/>
      <c r="E59" s="156"/>
      <c r="F59" s="156"/>
      <c r="G59" s="156"/>
      <c r="H59" s="156"/>
      <c r="I59" s="156"/>
      <c r="J59" s="154"/>
      <c r="K59" s="156"/>
    </row>
    <row r="60" spans="3:11" ht="15.75">
      <c r="C60" s="156"/>
      <c r="D60" s="156"/>
      <c r="E60" s="156"/>
      <c r="F60" s="156"/>
      <c r="G60" s="156"/>
      <c r="H60" s="156"/>
      <c r="I60" s="156"/>
      <c r="J60" s="154"/>
      <c r="K60" s="156"/>
    </row>
    <row r="61" spans="3:11" ht="15.75">
      <c r="C61" s="156"/>
      <c r="D61" s="156"/>
      <c r="E61" s="156"/>
      <c r="F61" s="156"/>
      <c r="G61" s="156"/>
      <c r="H61" s="156"/>
      <c r="I61" s="156"/>
      <c r="J61" s="154"/>
      <c r="K61" s="156"/>
    </row>
    <row r="62" spans="3:11" ht="15.75">
      <c r="C62" s="156"/>
      <c r="D62" s="156"/>
      <c r="E62" s="156"/>
      <c r="F62" s="156"/>
      <c r="G62" s="156"/>
      <c r="H62" s="156"/>
      <c r="I62" s="156"/>
      <c r="J62" s="154"/>
      <c r="K62" s="156"/>
    </row>
    <row r="63" spans="3:11" ht="15.75">
      <c r="C63" s="156"/>
      <c r="D63" s="156"/>
      <c r="E63" s="156"/>
      <c r="F63" s="156"/>
      <c r="G63" s="156"/>
      <c r="H63" s="156"/>
      <c r="I63" s="156"/>
      <c r="J63" s="154"/>
      <c r="K63" s="156"/>
    </row>
    <row r="64" spans="3:11" ht="15.75">
      <c r="C64" s="156"/>
      <c r="D64" s="156"/>
      <c r="E64" s="156"/>
      <c r="F64" s="156"/>
      <c r="G64" s="156"/>
      <c r="H64" s="156"/>
      <c r="I64" s="156"/>
      <c r="J64" s="154"/>
      <c r="K64" s="156"/>
    </row>
    <row r="65" spans="3:11" ht="15.75">
      <c r="C65" s="156"/>
      <c r="D65" s="156"/>
      <c r="E65" s="156"/>
      <c r="F65" s="156"/>
      <c r="G65" s="156"/>
      <c r="H65" s="156"/>
      <c r="I65" s="156"/>
      <c r="J65" s="154"/>
      <c r="K65" s="156"/>
    </row>
    <row r="66" spans="3:11" ht="15.75">
      <c r="C66" s="156"/>
      <c r="D66" s="156"/>
      <c r="E66" s="156"/>
      <c r="F66" s="156"/>
      <c r="G66" s="156"/>
      <c r="H66" s="156"/>
      <c r="I66" s="156"/>
      <c r="J66" s="154"/>
      <c r="K66" s="156"/>
    </row>
    <row r="67" spans="3:11" ht="15.75">
      <c r="C67" s="156"/>
      <c r="D67" s="156"/>
      <c r="E67" s="156"/>
      <c r="F67" s="156"/>
      <c r="G67" s="156"/>
      <c r="H67" s="156"/>
      <c r="I67" s="156"/>
      <c r="J67" s="154"/>
      <c r="K67" s="156"/>
    </row>
    <row r="68" spans="3:11" ht="15.75">
      <c r="C68" s="156"/>
      <c r="D68" s="156"/>
      <c r="E68" s="156"/>
      <c r="F68" s="156"/>
      <c r="G68" s="156"/>
      <c r="H68" s="156"/>
      <c r="I68" s="156"/>
      <c r="J68" s="154"/>
      <c r="K68" s="156"/>
    </row>
    <row r="69" spans="3:11" ht="15.75">
      <c r="C69" s="156"/>
      <c r="D69" s="156"/>
      <c r="E69" s="156"/>
      <c r="F69" s="156"/>
      <c r="G69" s="156"/>
      <c r="H69" s="156"/>
      <c r="I69" s="156"/>
      <c r="J69" s="154"/>
      <c r="K69" s="156"/>
    </row>
    <row r="70" spans="3:11" ht="15.75">
      <c r="C70" s="156"/>
      <c r="D70" s="156"/>
      <c r="E70" s="156"/>
      <c r="F70" s="156"/>
      <c r="G70" s="156"/>
      <c r="H70" s="156"/>
      <c r="I70" s="156"/>
      <c r="J70" s="154"/>
      <c r="K70" s="156"/>
    </row>
    <row r="71" spans="3:11" ht="15.75">
      <c r="C71" s="156"/>
      <c r="D71" s="156"/>
      <c r="E71" s="156"/>
      <c r="F71" s="156"/>
      <c r="G71" s="156"/>
      <c r="H71" s="156"/>
      <c r="I71" s="156"/>
      <c r="J71" s="154"/>
      <c r="K71" s="156"/>
    </row>
    <row r="72" spans="3:11" ht="15.75">
      <c r="C72" s="156"/>
      <c r="D72" s="156"/>
      <c r="E72" s="156"/>
      <c r="F72" s="156"/>
      <c r="G72" s="156"/>
      <c r="H72" s="156"/>
      <c r="I72" s="156"/>
      <c r="J72" s="154"/>
      <c r="K72" s="156"/>
    </row>
    <row r="73" spans="3:11" ht="15.75">
      <c r="C73" s="156"/>
      <c r="D73" s="156"/>
      <c r="E73" s="156"/>
      <c r="F73" s="156"/>
      <c r="G73" s="156"/>
      <c r="H73" s="156"/>
      <c r="I73" s="156"/>
      <c r="J73" s="154"/>
      <c r="K73" s="156"/>
    </row>
    <row r="74" spans="3:11" ht="15.75">
      <c r="C74" s="156"/>
      <c r="D74" s="156"/>
      <c r="E74" s="156"/>
      <c r="F74" s="156"/>
      <c r="G74" s="156"/>
      <c r="H74" s="156"/>
      <c r="I74" s="156"/>
      <c r="J74" s="154"/>
      <c r="K74" s="156"/>
    </row>
    <row r="75" spans="3:11" ht="15.75">
      <c r="C75" s="156"/>
      <c r="D75" s="156"/>
      <c r="E75" s="156"/>
      <c r="F75" s="156"/>
      <c r="G75" s="156"/>
      <c r="H75" s="156"/>
      <c r="I75" s="156"/>
      <c r="J75" s="154"/>
      <c r="K75" s="156"/>
    </row>
    <row r="76" spans="3:11" ht="15.75">
      <c r="C76" s="156"/>
      <c r="D76" s="156"/>
      <c r="E76" s="156"/>
      <c r="F76" s="156"/>
      <c r="G76" s="156"/>
      <c r="H76" s="156"/>
      <c r="I76" s="156"/>
      <c r="J76" s="154"/>
      <c r="K76" s="156"/>
    </row>
    <row r="77" spans="3:11" ht="15.75">
      <c r="C77" s="156"/>
      <c r="D77" s="156"/>
      <c r="E77" s="156"/>
      <c r="F77" s="156"/>
      <c r="G77" s="156"/>
      <c r="H77" s="156"/>
      <c r="I77" s="156"/>
      <c r="J77" s="154"/>
      <c r="K77" s="156"/>
    </row>
    <row r="78" spans="3:11" ht="15.75">
      <c r="C78" s="156"/>
      <c r="D78" s="156"/>
      <c r="E78" s="156"/>
      <c r="F78" s="156"/>
      <c r="G78" s="156"/>
      <c r="H78" s="156"/>
      <c r="I78" s="156"/>
      <c r="J78" s="154"/>
      <c r="K78" s="156"/>
    </row>
    <row r="79" spans="3:11" ht="15.75">
      <c r="C79" s="156"/>
      <c r="D79" s="156"/>
      <c r="E79" s="156"/>
      <c r="F79" s="156"/>
      <c r="G79" s="156"/>
      <c r="H79" s="156"/>
      <c r="I79" s="156"/>
      <c r="J79" s="154"/>
      <c r="K79" s="156"/>
    </row>
    <row r="80" spans="3:11" ht="15.75">
      <c r="C80" s="156"/>
      <c r="D80" s="156"/>
      <c r="E80" s="156"/>
      <c r="F80" s="156"/>
      <c r="G80" s="156"/>
      <c r="H80" s="156"/>
      <c r="I80" s="156"/>
      <c r="J80" s="154"/>
      <c r="K80" s="156"/>
    </row>
    <row r="81" spans="3:11" ht="15.75">
      <c r="C81" s="156"/>
      <c r="D81" s="156"/>
      <c r="E81" s="156"/>
      <c r="F81" s="156"/>
      <c r="G81" s="156"/>
      <c r="H81" s="156"/>
      <c r="I81" s="156"/>
      <c r="J81" s="154"/>
      <c r="K81" s="156"/>
    </row>
    <row r="82" spans="3:11" ht="15.75">
      <c r="C82" s="156"/>
      <c r="D82" s="156"/>
      <c r="E82" s="156"/>
      <c r="F82" s="156"/>
      <c r="G82" s="156"/>
      <c r="H82" s="156"/>
      <c r="I82" s="156"/>
      <c r="J82" s="154"/>
      <c r="K82" s="156"/>
    </row>
    <row r="83" spans="3:11" ht="15.75">
      <c r="C83" s="156"/>
      <c r="D83" s="156"/>
      <c r="E83" s="156"/>
      <c r="F83" s="156"/>
      <c r="G83" s="156"/>
      <c r="H83" s="156"/>
      <c r="I83" s="156"/>
      <c r="J83" s="154"/>
      <c r="K83" s="156"/>
    </row>
    <row r="84" spans="3:11" ht="15.75">
      <c r="C84" s="156"/>
      <c r="D84" s="156"/>
      <c r="E84" s="156"/>
      <c r="F84" s="156"/>
      <c r="G84" s="156"/>
      <c r="H84" s="156"/>
      <c r="I84" s="156"/>
      <c r="J84" s="154"/>
      <c r="K84" s="156"/>
    </row>
    <row r="85" spans="3:11" ht="15.75">
      <c r="C85" s="156"/>
      <c r="D85" s="156"/>
      <c r="E85" s="156"/>
      <c r="F85" s="156"/>
      <c r="G85" s="156"/>
      <c r="H85" s="156"/>
      <c r="I85" s="156"/>
      <c r="J85" s="154"/>
      <c r="K85" s="156"/>
    </row>
    <row r="86" spans="3:11" ht="15.75">
      <c r="C86" s="156"/>
      <c r="D86" s="156"/>
      <c r="E86" s="156"/>
      <c r="F86" s="156"/>
      <c r="G86" s="156"/>
      <c r="H86" s="156"/>
      <c r="I86" s="156"/>
      <c r="J86" s="154"/>
      <c r="K86" s="156"/>
    </row>
    <row r="87" spans="3:11" ht="15.75">
      <c r="C87" s="156"/>
      <c r="D87" s="156"/>
      <c r="E87" s="156"/>
      <c r="F87" s="156"/>
      <c r="G87" s="156"/>
      <c r="H87" s="156"/>
      <c r="I87" s="156"/>
      <c r="J87" s="154"/>
      <c r="K87" s="156"/>
    </row>
    <row r="88" spans="3:11" ht="15.75">
      <c r="C88" s="156"/>
      <c r="D88" s="156"/>
      <c r="E88" s="156"/>
      <c r="F88" s="156"/>
      <c r="G88" s="156"/>
      <c r="H88" s="156"/>
      <c r="I88" s="156"/>
      <c r="J88" s="154"/>
      <c r="K88" s="156"/>
    </row>
    <row r="89" spans="3:11" ht="15.75">
      <c r="C89" s="156"/>
      <c r="D89" s="156"/>
      <c r="E89" s="156"/>
      <c r="F89" s="156"/>
      <c r="G89" s="156"/>
      <c r="H89" s="156"/>
      <c r="I89" s="156"/>
      <c r="J89" s="154"/>
      <c r="K89" s="156"/>
    </row>
    <row r="90" spans="3:11" ht="15.75">
      <c r="C90" s="156"/>
      <c r="D90" s="156"/>
      <c r="E90" s="156"/>
      <c r="F90" s="156"/>
      <c r="G90" s="156"/>
      <c r="H90" s="156"/>
      <c r="I90" s="156"/>
      <c r="J90" s="154"/>
      <c r="K90" s="156"/>
    </row>
    <row r="91" spans="3:11" ht="15.75">
      <c r="C91" s="156"/>
      <c r="D91" s="156"/>
      <c r="E91" s="156"/>
      <c r="F91" s="156"/>
      <c r="G91" s="156"/>
      <c r="H91" s="156"/>
      <c r="I91" s="156"/>
      <c r="J91" s="154"/>
      <c r="K91" s="156"/>
    </row>
    <row r="92" spans="3:11" ht="15.75">
      <c r="C92" s="156"/>
      <c r="D92" s="156"/>
      <c r="E92" s="156"/>
      <c r="F92" s="156"/>
      <c r="G92" s="156"/>
      <c r="H92" s="156"/>
      <c r="I92" s="156"/>
      <c r="J92" s="154"/>
      <c r="K92" s="156"/>
    </row>
    <row r="93" spans="3:11" ht="15.75">
      <c r="C93" s="156"/>
      <c r="D93" s="156"/>
      <c r="E93" s="156"/>
      <c r="F93" s="156"/>
      <c r="G93" s="156"/>
      <c r="H93" s="156"/>
      <c r="I93" s="156"/>
      <c r="J93" s="154"/>
      <c r="K93" s="156"/>
    </row>
    <row r="94" spans="3:11" ht="15.75">
      <c r="C94" s="156"/>
      <c r="D94" s="156"/>
      <c r="E94" s="156"/>
      <c r="F94" s="156"/>
      <c r="G94" s="156"/>
      <c r="H94" s="156"/>
      <c r="I94" s="156"/>
      <c r="J94" s="154"/>
      <c r="K94" s="156"/>
    </row>
    <row r="95" spans="3:11" ht="15.75">
      <c r="C95" s="156"/>
      <c r="D95" s="156"/>
      <c r="E95" s="156"/>
      <c r="F95" s="156"/>
      <c r="G95" s="156"/>
      <c r="H95" s="156"/>
      <c r="I95" s="156"/>
      <c r="J95" s="154"/>
      <c r="K95" s="156"/>
    </row>
    <row r="96" spans="3:11" ht="15.75">
      <c r="C96" s="156"/>
      <c r="D96" s="156"/>
      <c r="E96" s="156"/>
      <c r="F96" s="156"/>
      <c r="G96" s="156"/>
      <c r="H96" s="156"/>
      <c r="I96" s="156"/>
      <c r="J96" s="154"/>
      <c r="K96" s="156"/>
    </row>
    <row r="97" spans="3:11" ht="15.75">
      <c r="C97" s="156"/>
      <c r="D97" s="156"/>
      <c r="E97" s="156"/>
      <c r="F97" s="156"/>
      <c r="G97" s="156"/>
      <c r="H97" s="156"/>
      <c r="I97" s="156"/>
      <c r="J97" s="154"/>
      <c r="K97" s="156"/>
    </row>
    <row r="98" spans="3:11" ht="15.75">
      <c r="C98" s="156"/>
      <c r="D98" s="156"/>
      <c r="E98" s="156"/>
      <c r="F98" s="156"/>
      <c r="G98" s="156"/>
      <c r="H98" s="156"/>
      <c r="I98" s="156"/>
      <c r="J98" s="154"/>
      <c r="K98" s="156"/>
    </row>
    <row r="99" spans="3:11" ht="15.75">
      <c r="C99" s="156"/>
      <c r="D99" s="156"/>
      <c r="E99" s="156"/>
      <c r="F99" s="156"/>
      <c r="G99" s="156"/>
      <c r="H99" s="156"/>
      <c r="I99" s="156"/>
      <c r="J99" s="154"/>
      <c r="K99" s="156"/>
    </row>
    <row r="100" spans="3:11" ht="15.75">
      <c r="C100" s="156"/>
      <c r="D100" s="156"/>
      <c r="E100" s="156"/>
      <c r="F100" s="156"/>
      <c r="G100" s="156"/>
      <c r="H100" s="156"/>
      <c r="I100" s="156"/>
      <c r="J100" s="154"/>
      <c r="K100" s="156"/>
    </row>
    <row r="101" spans="3:11" ht="15.75">
      <c r="C101" s="156"/>
      <c r="D101" s="156"/>
      <c r="E101" s="156"/>
      <c r="F101" s="156"/>
      <c r="G101" s="156"/>
      <c r="H101" s="156"/>
      <c r="I101" s="156"/>
      <c r="J101" s="154"/>
      <c r="K101" s="156"/>
    </row>
    <row r="102" spans="3:11" ht="15.75">
      <c r="C102" s="156"/>
      <c r="D102" s="156"/>
      <c r="E102" s="156"/>
      <c r="F102" s="156"/>
      <c r="G102" s="156"/>
      <c r="H102" s="156"/>
      <c r="I102" s="156"/>
      <c r="J102" s="154"/>
      <c r="K102" s="156"/>
    </row>
    <row r="103" spans="3:11" ht="15.75">
      <c r="C103" s="156"/>
      <c r="D103" s="156"/>
      <c r="E103" s="156"/>
      <c r="F103" s="156"/>
      <c r="G103" s="156"/>
      <c r="H103" s="156"/>
      <c r="I103" s="156"/>
      <c r="J103" s="154"/>
      <c r="K103" s="156"/>
    </row>
    <row r="104" spans="3:11" ht="15.75">
      <c r="C104" s="156"/>
      <c r="D104" s="156"/>
      <c r="E104" s="156"/>
      <c r="F104" s="156"/>
      <c r="G104" s="156"/>
      <c r="H104" s="156"/>
      <c r="I104" s="156"/>
      <c r="J104" s="154"/>
      <c r="K104" s="156"/>
    </row>
    <row r="105" spans="3:11" ht="15.75">
      <c r="C105" s="156"/>
      <c r="D105" s="156"/>
      <c r="E105" s="156"/>
      <c r="F105" s="156"/>
      <c r="G105" s="156"/>
      <c r="H105" s="156"/>
      <c r="I105" s="156"/>
      <c r="J105" s="154"/>
      <c r="K105" s="156"/>
    </row>
    <row r="106" spans="3:11" ht="15.75">
      <c r="C106" s="156"/>
      <c r="D106" s="156"/>
      <c r="E106" s="156"/>
      <c r="F106" s="156"/>
      <c r="G106" s="156"/>
      <c r="H106" s="156"/>
      <c r="I106" s="156"/>
      <c r="J106" s="154"/>
      <c r="K106" s="156"/>
    </row>
    <row r="107" spans="3:11" ht="15.75">
      <c r="C107" s="156"/>
      <c r="D107" s="156"/>
      <c r="E107" s="156"/>
      <c r="F107" s="156"/>
      <c r="G107" s="156"/>
      <c r="H107" s="156"/>
      <c r="I107" s="156"/>
      <c r="J107" s="154"/>
      <c r="K107" s="156"/>
    </row>
    <row r="108" spans="3:11" ht="15.75">
      <c r="C108" s="156"/>
      <c r="D108" s="156"/>
      <c r="E108" s="156"/>
      <c r="F108" s="156"/>
      <c r="G108" s="156"/>
      <c r="H108" s="156"/>
      <c r="I108" s="156"/>
      <c r="J108" s="154"/>
      <c r="K108" s="156"/>
    </row>
    <row r="109" spans="3:11" ht="15.75">
      <c r="C109" s="156"/>
      <c r="D109" s="156"/>
      <c r="E109" s="156"/>
      <c r="F109" s="156"/>
      <c r="G109" s="156"/>
      <c r="H109" s="156"/>
      <c r="I109" s="156"/>
      <c r="J109" s="154"/>
      <c r="K109" s="156"/>
    </row>
    <row r="110" spans="3:11" ht="15.75">
      <c r="C110" s="156"/>
      <c r="D110" s="156"/>
      <c r="E110" s="156"/>
      <c r="F110" s="156"/>
      <c r="G110" s="156"/>
      <c r="H110" s="156"/>
      <c r="I110" s="156"/>
      <c r="J110" s="154"/>
      <c r="K110" s="156"/>
    </row>
    <row r="111" spans="3:11" ht="15.75">
      <c r="C111" s="156"/>
      <c r="D111" s="156"/>
      <c r="E111" s="156"/>
      <c r="F111" s="156"/>
      <c r="G111" s="156"/>
      <c r="H111" s="156"/>
      <c r="I111" s="156"/>
      <c r="J111" s="154"/>
      <c r="K111" s="156"/>
    </row>
    <row r="112" spans="3:11" ht="15.75">
      <c r="C112" s="156"/>
      <c r="D112" s="156"/>
      <c r="E112" s="156"/>
      <c r="F112" s="156"/>
      <c r="G112" s="156"/>
      <c r="H112" s="156"/>
      <c r="I112" s="156"/>
      <c r="J112" s="154"/>
      <c r="K112" s="156"/>
    </row>
    <row r="113" spans="3:11" ht="15.75">
      <c r="C113" s="156"/>
      <c r="D113" s="156"/>
      <c r="E113" s="156"/>
      <c r="F113" s="156"/>
      <c r="G113" s="156"/>
      <c r="H113" s="156"/>
      <c r="I113" s="156"/>
      <c r="J113" s="154"/>
      <c r="K113" s="156"/>
    </row>
    <row r="114" spans="3:11" ht="15.75">
      <c r="C114" s="156"/>
      <c r="D114" s="156"/>
      <c r="E114" s="156"/>
      <c r="F114" s="156"/>
      <c r="G114" s="156"/>
      <c r="H114" s="156"/>
      <c r="I114" s="156"/>
      <c r="J114" s="154"/>
      <c r="K114" s="156"/>
    </row>
    <row r="115" spans="3:11" ht="15.75">
      <c r="C115" s="156"/>
      <c r="D115" s="156"/>
      <c r="E115" s="156"/>
      <c r="F115" s="156"/>
      <c r="G115" s="156"/>
      <c r="H115" s="156"/>
      <c r="I115" s="156"/>
      <c r="J115" s="154"/>
      <c r="K115" s="156"/>
    </row>
    <row r="116" spans="3:11" ht="15.75">
      <c r="C116" s="156"/>
      <c r="D116" s="156"/>
      <c r="E116" s="156"/>
      <c r="F116" s="156"/>
      <c r="G116" s="156"/>
      <c r="H116" s="156"/>
      <c r="I116" s="156"/>
      <c r="J116" s="154"/>
      <c r="K116" s="156"/>
    </row>
    <row r="117" spans="3:11" ht="15.75">
      <c r="C117" s="156"/>
      <c r="D117" s="156"/>
      <c r="E117" s="156"/>
      <c r="F117" s="156"/>
      <c r="G117" s="156"/>
      <c r="H117" s="156"/>
      <c r="I117" s="156"/>
      <c r="J117" s="154"/>
      <c r="K117" s="156"/>
    </row>
    <row r="118" spans="3:11" ht="15.75">
      <c r="C118" s="156"/>
      <c r="D118" s="156"/>
      <c r="E118" s="156"/>
      <c r="F118" s="156"/>
      <c r="G118" s="156"/>
      <c r="H118" s="156"/>
      <c r="I118" s="156"/>
      <c r="J118" s="154"/>
      <c r="K118" s="156"/>
    </row>
    <row r="119" spans="3:11" ht="15.75">
      <c r="C119" s="156"/>
      <c r="D119" s="156"/>
      <c r="E119" s="156"/>
      <c r="F119" s="156"/>
      <c r="G119" s="156"/>
      <c r="H119" s="156"/>
      <c r="I119" s="156"/>
      <c r="J119" s="154"/>
      <c r="K119" s="156"/>
    </row>
    <row r="120" spans="3:11" ht="15.75">
      <c r="C120" s="156"/>
      <c r="D120" s="156"/>
      <c r="E120" s="156"/>
      <c r="F120" s="156"/>
      <c r="G120" s="156"/>
      <c r="H120" s="156"/>
      <c r="I120" s="156"/>
      <c r="J120" s="154"/>
      <c r="K120" s="156"/>
    </row>
    <row r="121" spans="3:11" ht="15.75">
      <c r="C121" s="156"/>
      <c r="D121" s="156"/>
      <c r="E121" s="156"/>
      <c r="F121" s="156"/>
      <c r="G121" s="156"/>
      <c r="H121" s="156"/>
      <c r="I121" s="156"/>
      <c r="J121" s="154"/>
      <c r="K121" s="156"/>
    </row>
    <row r="122" spans="3:11" ht="15.75">
      <c r="C122" s="156"/>
      <c r="D122" s="156"/>
      <c r="E122" s="156"/>
      <c r="F122" s="156"/>
      <c r="G122" s="156"/>
      <c r="H122" s="156"/>
      <c r="I122" s="156"/>
      <c r="J122" s="154"/>
      <c r="K122" s="156"/>
    </row>
    <row r="123" spans="3:11" ht="15.75">
      <c r="C123" s="156"/>
      <c r="D123" s="156"/>
      <c r="E123" s="156"/>
      <c r="F123" s="156"/>
      <c r="G123" s="156"/>
      <c r="H123" s="156"/>
      <c r="I123" s="156"/>
      <c r="J123" s="154"/>
      <c r="K123" s="156"/>
    </row>
    <row r="124" spans="3:11" ht="15.75">
      <c r="C124" s="156"/>
      <c r="D124" s="156"/>
      <c r="E124" s="156"/>
      <c r="F124" s="156"/>
      <c r="G124" s="156"/>
      <c r="H124" s="156"/>
      <c r="I124" s="156"/>
      <c r="J124" s="154"/>
      <c r="K124" s="156"/>
    </row>
    <row r="125" spans="3:11" ht="15.75">
      <c r="C125" s="156"/>
      <c r="D125" s="156"/>
      <c r="E125" s="156"/>
      <c r="F125" s="156"/>
      <c r="G125" s="156"/>
      <c r="H125" s="156"/>
      <c r="I125" s="156"/>
      <c r="J125" s="154"/>
      <c r="K125" s="156"/>
    </row>
    <row r="126" spans="3:11" ht="15.75">
      <c r="C126" s="156"/>
      <c r="D126" s="156"/>
      <c r="E126" s="156"/>
      <c r="F126" s="156"/>
      <c r="G126" s="156"/>
      <c r="H126" s="156"/>
      <c r="I126" s="156"/>
      <c r="J126" s="154"/>
      <c r="K126" s="156"/>
    </row>
    <row r="127" spans="3:11" ht="15.75">
      <c r="C127" s="156"/>
      <c r="D127" s="156"/>
      <c r="E127" s="156"/>
      <c r="F127" s="156"/>
      <c r="G127" s="156"/>
      <c r="H127" s="156"/>
      <c r="I127" s="156"/>
      <c r="J127" s="154"/>
      <c r="K127" s="156"/>
    </row>
    <row r="128" spans="3:11" ht="15.75">
      <c r="C128" s="156"/>
      <c r="D128" s="156"/>
      <c r="E128" s="156"/>
      <c r="F128" s="156"/>
      <c r="G128" s="156"/>
      <c r="H128" s="156"/>
      <c r="I128" s="156"/>
      <c r="J128" s="154"/>
      <c r="K128" s="156"/>
    </row>
    <row r="129" spans="3:11" ht="15.75">
      <c r="C129" s="156"/>
      <c r="D129" s="156"/>
      <c r="E129" s="156"/>
      <c r="F129" s="156"/>
      <c r="G129" s="156"/>
      <c r="H129" s="156"/>
      <c r="I129" s="156"/>
      <c r="J129" s="154"/>
      <c r="K129" s="156"/>
    </row>
    <row r="130" spans="3:11" ht="15.75">
      <c r="C130" s="156"/>
      <c r="D130" s="156"/>
      <c r="E130" s="156"/>
      <c r="F130" s="156"/>
      <c r="G130" s="156"/>
      <c r="H130" s="156"/>
      <c r="I130" s="156"/>
      <c r="J130" s="154"/>
      <c r="K130" s="156"/>
    </row>
    <row r="131" spans="3:11" ht="15.75">
      <c r="C131" s="156"/>
      <c r="D131" s="156"/>
      <c r="E131" s="156"/>
      <c r="F131" s="156"/>
      <c r="G131" s="156"/>
      <c r="H131" s="156"/>
      <c r="I131" s="156"/>
      <c r="J131" s="154"/>
      <c r="K131" s="156"/>
    </row>
    <row r="132" spans="3:11" ht="15.75">
      <c r="C132" s="156"/>
      <c r="D132" s="156"/>
      <c r="E132" s="156"/>
      <c r="F132" s="156"/>
      <c r="G132" s="156"/>
      <c r="H132" s="156"/>
      <c r="I132" s="156"/>
      <c r="J132" s="154"/>
      <c r="K132" s="156"/>
    </row>
    <row r="133" spans="3:11" ht="15.75">
      <c r="C133" s="156"/>
      <c r="D133" s="156"/>
      <c r="E133" s="156"/>
      <c r="F133" s="156"/>
      <c r="G133" s="156"/>
      <c r="H133" s="156"/>
      <c r="I133" s="156"/>
      <c r="J133" s="154"/>
      <c r="K133" s="156"/>
    </row>
    <row r="134" spans="3:11" ht="15.75">
      <c r="C134" s="156"/>
      <c r="D134" s="156"/>
      <c r="E134" s="156"/>
      <c r="F134" s="156"/>
      <c r="G134" s="156"/>
      <c r="H134" s="156"/>
      <c r="I134" s="156"/>
      <c r="J134" s="154"/>
      <c r="K134" s="156"/>
    </row>
    <row r="135" spans="3:11" ht="15.75">
      <c r="C135" s="156"/>
      <c r="D135" s="156"/>
      <c r="E135" s="156"/>
      <c r="F135" s="156"/>
      <c r="G135" s="156"/>
      <c r="H135" s="156"/>
      <c r="I135" s="156"/>
      <c r="J135" s="154"/>
      <c r="K135" s="156"/>
    </row>
    <row r="136" spans="3:11" ht="15.75">
      <c r="C136" s="156"/>
      <c r="D136" s="156"/>
      <c r="E136" s="156"/>
      <c r="F136" s="156"/>
      <c r="G136" s="156"/>
      <c r="H136" s="156"/>
      <c r="I136" s="156"/>
      <c r="J136" s="154"/>
      <c r="K136" s="156"/>
    </row>
    <row r="137" spans="3:11" ht="15.75">
      <c r="C137" s="156"/>
      <c r="D137" s="156"/>
      <c r="E137" s="156"/>
      <c r="F137" s="156"/>
      <c r="G137" s="156"/>
      <c r="H137" s="156"/>
      <c r="I137" s="156"/>
      <c r="J137" s="154"/>
      <c r="K137" s="156"/>
    </row>
    <row r="138" spans="3:11" ht="15.75">
      <c r="C138" s="156"/>
      <c r="D138" s="156"/>
      <c r="E138" s="156"/>
      <c r="F138" s="156"/>
      <c r="G138" s="156"/>
      <c r="H138" s="156"/>
      <c r="I138" s="156"/>
      <c r="J138" s="154"/>
      <c r="K138" s="156"/>
    </row>
    <row r="139" spans="3:11" ht="15.75">
      <c r="C139" s="156"/>
      <c r="D139" s="156"/>
      <c r="E139" s="156"/>
      <c r="F139" s="156"/>
      <c r="G139" s="156"/>
      <c r="H139" s="156"/>
      <c r="I139" s="156"/>
      <c r="J139" s="154"/>
      <c r="K139" s="156"/>
    </row>
    <row r="140" spans="3:11" ht="15.75">
      <c r="C140" s="156"/>
      <c r="D140" s="156"/>
      <c r="E140" s="156"/>
      <c r="F140" s="156"/>
      <c r="G140" s="156"/>
      <c r="H140" s="156"/>
      <c r="I140" s="156"/>
      <c r="J140" s="154"/>
      <c r="K140" s="156"/>
    </row>
    <row r="141" spans="3:11" ht="15.75">
      <c r="C141" s="156"/>
      <c r="D141" s="156"/>
      <c r="E141" s="156"/>
      <c r="F141" s="156"/>
      <c r="G141" s="156"/>
      <c r="H141" s="156"/>
      <c r="I141" s="156"/>
      <c r="J141" s="154"/>
      <c r="K141" s="156"/>
    </row>
    <row r="142" spans="3:11" ht="15.75">
      <c r="C142" s="156"/>
      <c r="D142" s="156"/>
      <c r="E142" s="156"/>
      <c r="F142" s="156"/>
      <c r="G142" s="156"/>
      <c r="H142" s="156"/>
      <c r="I142" s="156"/>
      <c r="J142" s="154"/>
      <c r="K142" s="156"/>
    </row>
    <row r="143" spans="3:11" ht="15.75">
      <c r="C143" s="156"/>
      <c r="D143" s="156"/>
      <c r="E143" s="156"/>
      <c r="F143" s="156"/>
      <c r="G143" s="156"/>
      <c r="H143" s="156"/>
      <c r="I143" s="156"/>
      <c r="J143" s="154"/>
      <c r="K143" s="156"/>
    </row>
    <row r="144" spans="3:11" ht="15.75">
      <c r="C144" s="156"/>
      <c r="D144" s="156"/>
      <c r="E144" s="156"/>
      <c r="F144" s="156"/>
      <c r="G144" s="156"/>
      <c r="H144" s="156"/>
      <c r="I144" s="156"/>
      <c r="J144" s="154"/>
      <c r="K144" s="156"/>
    </row>
    <row r="145" spans="3:11" ht="15.75">
      <c r="C145" s="156"/>
      <c r="D145" s="156"/>
      <c r="E145" s="156"/>
      <c r="F145" s="156"/>
      <c r="G145" s="156"/>
      <c r="H145" s="156"/>
      <c r="I145" s="156"/>
      <c r="J145" s="154"/>
      <c r="K145" s="156"/>
    </row>
    <row r="146" spans="3:11" ht="15.75">
      <c r="C146" s="156"/>
      <c r="D146" s="156"/>
      <c r="E146" s="156"/>
      <c r="F146" s="156"/>
      <c r="G146" s="156"/>
      <c r="H146" s="156"/>
      <c r="I146" s="156"/>
      <c r="J146" s="154"/>
      <c r="K146" s="156"/>
    </row>
    <row r="147" spans="3:11" ht="15.75">
      <c r="C147" s="156"/>
      <c r="D147" s="156"/>
      <c r="E147" s="156"/>
      <c r="F147" s="156"/>
      <c r="G147" s="156"/>
      <c r="H147" s="156"/>
      <c r="I147" s="156"/>
      <c r="J147" s="154"/>
      <c r="K147" s="156"/>
    </row>
    <row r="148" spans="3:11" ht="15.75">
      <c r="C148" s="156"/>
      <c r="D148" s="156"/>
      <c r="E148" s="156"/>
      <c r="F148" s="156"/>
      <c r="G148" s="156"/>
      <c r="H148" s="156"/>
      <c r="I148" s="156"/>
      <c r="J148" s="154"/>
      <c r="K148" s="156"/>
    </row>
    <row r="149" spans="3:11" ht="15.75">
      <c r="C149" s="156"/>
      <c r="D149" s="156"/>
      <c r="E149" s="156"/>
      <c r="F149" s="156"/>
      <c r="G149" s="156"/>
      <c r="H149" s="156"/>
      <c r="I149" s="156"/>
      <c r="J149" s="154"/>
      <c r="K149" s="156"/>
    </row>
    <row r="150" spans="3:11" ht="15.75">
      <c r="C150" s="156"/>
      <c r="D150" s="156"/>
      <c r="E150" s="156"/>
      <c r="F150" s="156"/>
      <c r="G150" s="156"/>
      <c r="H150" s="156"/>
      <c r="I150" s="156"/>
      <c r="J150" s="154"/>
      <c r="K150" s="156"/>
    </row>
    <row r="151" spans="3:11" ht="15.75">
      <c r="C151" s="156"/>
      <c r="D151" s="156"/>
      <c r="E151" s="156"/>
      <c r="F151" s="156"/>
      <c r="G151" s="156"/>
      <c r="H151" s="156"/>
      <c r="I151" s="156"/>
      <c r="J151" s="154"/>
      <c r="K151" s="156"/>
    </row>
    <row r="152" spans="3:11" ht="15.75">
      <c r="C152" s="156"/>
      <c r="D152" s="156"/>
      <c r="E152" s="156"/>
      <c r="F152" s="156"/>
      <c r="G152" s="156"/>
      <c r="H152" s="156"/>
      <c r="I152" s="156"/>
      <c r="J152" s="154"/>
      <c r="K152" s="156"/>
    </row>
    <row r="153" spans="3:11" ht="15.75">
      <c r="C153" s="156"/>
      <c r="D153" s="156"/>
      <c r="E153" s="156"/>
      <c r="F153" s="156"/>
      <c r="G153" s="156"/>
      <c r="H153" s="156"/>
      <c r="I153" s="156"/>
      <c r="J153" s="154"/>
      <c r="K153" s="156"/>
    </row>
    <row r="154" spans="3:11" ht="15.75">
      <c r="C154" s="156"/>
      <c r="D154" s="156"/>
      <c r="E154" s="156"/>
      <c r="F154" s="156"/>
      <c r="G154" s="156"/>
      <c r="H154" s="156"/>
      <c r="I154" s="156"/>
      <c r="J154" s="154"/>
      <c r="K154" s="156"/>
    </row>
    <row r="155" spans="3:11" ht="15.75">
      <c r="C155" s="156"/>
      <c r="D155" s="156"/>
      <c r="E155" s="156"/>
      <c r="F155" s="156"/>
      <c r="G155" s="156"/>
      <c r="H155" s="156"/>
      <c r="I155" s="156"/>
      <c r="J155" s="154"/>
      <c r="K155" s="156"/>
    </row>
    <row r="156" spans="3:11" ht="15.75">
      <c r="C156" s="156"/>
      <c r="D156" s="156"/>
      <c r="E156" s="156"/>
      <c r="F156" s="156"/>
      <c r="G156" s="156"/>
      <c r="H156" s="156"/>
      <c r="I156" s="156"/>
      <c r="J156" s="154"/>
      <c r="K156" s="156"/>
    </row>
    <row r="157" spans="3:11" ht="15.75">
      <c r="C157" s="156"/>
      <c r="D157" s="156"/>
      <c r="E157" s="156"/>
      <c r="F157" s="156"/>
      <c r="G157" s="156"/>
      <c r="H157" s="156"/>
      <c r="I157" s="156"/>
      <c r="J157" s="154"/>
      <c r="K157" s="156"/>
    </row>
    <row r="158" spans="3:11" ht="15.75">
      <c r="C158" s="156"/>
      <c r="D158" s="156"/>
      <c r="E158" s="156"/>
      <c r="F158" s="156"/>
      <c r="G158" s="156"/>
      <c r="H158" s="156"/>
      <c r="I158" s="156"/>
      <c r="J158" s="154"/>
      <c r="K158" s="156"/>
    </row>
    <row r="159" spans="3:11" ht="15.75">
      <c r="C159" s="156"/>
      <c r="D159" s="156"/>
      <c r="E159" s="156"/>
      <c r="F159" s="156"/>
      <c r="G159" s="156"/>
      <c r="H159" s="156"/>
      <c r="I159" s="156"/>
      <c r="J159" s="154"/>
      <c r="K159" s="156"/>
    </row>
    <row r="160" spans="3:11" ht="15.75">
      <c r="C160" s="156"/>
      <c r="D160" s="156"/>
      <c r="E160" s="156"/>
      <c r="F160" s="156"/>
      <c r="G160" s="156"/>
      <c r="H160" s="156"/>
      <c r="I160" s="156"/>
      <c r="J160" s="154"/>
      <c r="K160" s="156"/>
    </row>
    <row r="161" spans="3:11" ht="15.75">
      <c r="C161" s="156"/>
      <c r="D161" s="156"/>
      <c r="E161" s="156"/>
      <c r="F161" s="156"/>
      <c r="G161" s="156"/>
      <c r="H161" s="156"/>
      <c r="I161" s="156"/>
      <c r="J161" s="154"/>
      <c r="K161" s="156"/>
    </row>
    <row r="162" spans="3:11" ht="15.75">
      <c r="C162" s="156"/>
      <c r="D162" s="156"/>
      <c r="E162" s="156"/>
      <c r="F162" s="156"/>
      <c r="G162" s="156"/>
      <c r="H162" s="156"/>
      <c r="I162" s="156"/>
      <c r="J162" s="154"/>
      <c r="K162" s="156"/>
    </row>
    <row r="163" spans="3:11" ht="15.75">
      <c r="C163" s="156"/>
      <c r="D163" s="156"/>
      <c r="E163" s="156"/>
      <c r="F163" s="156"/>
      <c r="G163" s="156"/>
      <c r="H163" s="156"/>
      <c r="I163" s="156"/>
      <c r="J163" s="154"/>
      <c r="K163" s="156"/>
    </row>
    <row r="164" spans="3:11" ht="15.75">
      <c r="C164" s="156"/>
      <c r="D164" s="156"/>
      <c r="E164" s="156"/>
      <c r="F164" s="156"/>
      <c r="G164" s="156"/>
      <c r="H164" s="156"/>
      <c r="I164" s="156"/>
      <c r="J164" s="154"/>
      <c r="K164" s="156"/>
    </row>
    <row r="165" spans="3:11" ht="15.75">
      <c r="C165" s="156"/>
      <c r="D165" s="156"/>
      <c r="E165" s="156"/>
      <c r="F165" s="156"/>
      <c r="G165" s="156"/>
      <c r="H165" s="156"/>
      <c r="I165" s="156"/>
      <c r="J165" s="154"/>
      <c r="K165" s="156"/>
    </row>
    <row r="166" spans="3:11" ht="15.75">
      <c r="C166" s="156"/>
      <c r="D166" s="156"/>
      <c r="E166" s="156"/>
      <c r="F166" s="156"/>
      <c r="G166" s="156"/>
      <c r="H166" s="156"/>
      <c r="I166" s="156"/>
      <c r="J166" s="154"/>
      <c r="K166" s="156"/>
    </row>
    <row r="167" spans="3:11" ht="15.75">
      <c r="C167" s="156"/>
      <c r="D167" s="156"/>
      <c r="E167" s="156"/>
      <c r="F167" s="156"/>
      <c r="G167" s="156"/>
      <c r="H167" s="156"/>
      <c r="I167" s="156"/>
      <c r="J167" s="154"/>
      <c r="K167" s="156"/>
    </row>
    <row r="168" spans="3:11" ht="15.75">
      <c r="C168" s="156"/>
      <c r="D168" s="156"/>
      <c r="E168" s="156"/>
      <c r="F168" s="156"/>
      <c r="G168" s="156"/>
      <c r="H168" s="156"/>
      <c r="I168" s="156"/>
      <c r="J168" s="154"/>
      <c r="K168" s="156"/>
    </row>
    <row r="169" spans="3:11" ht="15.75">
      <c r="C169" s="156"/>
      <c r="D169" s="156"/>
      <c r="E169" s="156"/>
      <c r="F169" s="156"/>
      <c r="G169" s="156"/>
      <c r="H169" s="156"/>
      <c r="I169" s="156"/>
      <c r="J169" s="154"/>
      <c r="K169" s="156"/>
    </row>
    <row r="170" spans="3:11" ht="15.75">
      <c r="C170" s="156"/>
      <c r="D170" s="156"/>
      <c r="E170" s="156"/>
      <c r="F170" s="156"/>
      <c r="G170" s="156"/>
      <c r="H170" s="156"/>
      <c r="I170" s="156"/>
      <c r="J170" s="154"/>
      <c r="K170" s="156"/>
    </row>
    <row r="171" spans="3:11" ht="15.75">
      <c r="C171" s="156"/>
      <c r="D171" s="156"/>
      <c r="E171" s="156"/>
      <c r="F171" s="156"/>
      <c r="G171" s="156"/>
      <c r="H171" s="156"/>
      <c r="I171" s="156"/>
      <c r="J171" s="154"/>
      <c r="K171" s="156"/>
    </row>
    <row r="172" spans="3:11" ht="15.75">
      <c r="C172" s="156"/>
      <c r="D172" s="156"/>
      <c r="E172" s="156"/>
      <c r="F172" s="156"/>
      <c r="G172" s="156"/>
      <c r="H172" s="156"/>
      <c r="I172" s="156"/>
      <c r="J172" s="154"/>
      <c r="K172" s="156"/>
    </row>
    <row r="173" spans="3:11" ht="15.75">
      <c r="C173" s="156"/>
      <c r="D173" s="156"/>
      <c r="E173" s="156"/>
      <c r="F173" s="156"/>
      <c r="G173" s="156"/>
      <c r="H173" s="156"/>
      <c r="I173" s="156"/>
      <c r="J173" s="154"/>
      <c r="K173" s="156"/>
    </row>
    <row r="174" spans="3:11" ht="15.75">
      <c r="C174" s="156"/>
      <c r="D174" s="156"/>
      <c r="E174" s="156"/>
      <c r="F174" s="156"/>
      <c r="G174" s="156"/>
      <c r="H174" s="156"/>
      <c r="I174" s="156"/>
      <c r="J174" s="154"/>
      <c r="K174" s="156"/>
    </row>
    <row r="175" spans="3:11" ht="15.75">
      <c r="C175" s="156"/>
      <c r="D175" s="156"/>
      <c r="E175" s="156"/>
      <c r="F175" s="156"/>
      <c r="G175" s="156"/>
      <c r="H175" s="156"/>
      <c r="I175" s="156"/>
      <c r="J175" s="154"/>
      <c r="K175" s="156"/>
    </row>
    <row r="176" spans="3:11" ht="15.75">
      <c r="C176" s="156"/>
      <c r="D176" s="156"/>
      <c r="E176" s="156"/>
      <c r="F176" s="156"/>
      <c r="G176" s="156"/>
      <c r="H176" s="156"/>
      <c r="I176" s="156"/>
      <c r="J176" s="154"/>
      <c r="K176" s="156"/>
    </row>
    <row r="177" spans="3:11" ht="15.75">
      <c r="C177" s="156"/>
      <c r="D177" s="156"/>
      <c r="E177" s="156"/>
      <c r="F177" s="156"/>
      <c r="G177" s="156"/>
      <c r="H177" s="156"/>
      <c r="I177" s="156"/>
      <c r="J177" s="154"/>
      <c r="K177" s="156"/>
    </row>
    <row r="178" spans="3:11" ht="15.75">
      <c r="C178" s="156"/>
      <c r="D178" s="156"/>
      <c r="E178" s="156"/>
      <c r="F178" s="156"/>
      <c r="G178" s="156"/>
      <c r="H178" s="156"/>
      <c r="I178" s="156"/>
      <c r="J178" s="154"/>
      <c r="K178" s="156"/>
    </row>
    <row r="179" spans="3:11" ht="15.75">
      <c r="C179" s="156"/>
      <c r="D179" s="156"/>
      <c r="E179" s="156"/>
      <c r="F179" s="156"/>
      <c r="G179" s="156"/>
      <c r="H179" s="156"/>
      <c r="I179" s="156"/>
      <c r="J179" s="154"/>
      <c r="K179" s="156"/>
    </row>
    <row r="180" spans="3:11" ht="15.75">
      <c r="C180" s="156"/>
      <c r="D180" s="156"/>
      <c r="E180" s="156"/>
      <c r="F180" s="156"/>
      <c r="G180" s="156"/>
      <c r="H180" s="156"/>
      <c r="I180" s="156"/>
      <c r="J180" s="154"/>
      <c r="K180" s="156"/>
    </row>
    <row r="181" spans="3:11" ht="15.75">
      <c r="C181" s="156"/>
      <c r="D181" s="156"/>
      <c r="E181" s="156"/>
      <c r="F181" s="156"/>
      <c r="G181" s="156"/>
      <c r="H181" s="156"/>
      <c r="I181" s="156"/>
      <c r="J181" s="154"/>
      <c r="K181" s="156"/>
    </row>
    <row r="182" spans="3:11" ht="15.75">
      <c r="C182" s="156"/>
      <c r="D182" s="156"/>
      <c r="E182" s="156"/>
      <c r="F182" s="156"/>
      <c r="G182" s="156"/>
      <c r="H182" s="156"/>
      <c r="I182" s="156"/>
      <c r="J182" s="154"/>
      <c r="K182" s="156"/>
    </row>
    <row r="183" spans="3:11" ht="15.75">
      <c r="C183" s="156"/>
      <c r="D183" s="156"/>
      <c r="E183" s="156"/>
      <c r="F183" s="156"/>
      <c r="G183" s="156"/>
      <c r="H183" s="156"/>
      <c r="I183" s="156"/>
      <c r="J183" s="154"/>
      <c r="K183" s="156"/>
    </row>
    <row r="184" spans="3:11" ht="15.75">
      <c r="C184" s="156"/>
      <c r="D184" s="156"/>
      <c r="E184" s="156"/>
      <c r="F184" s="156"/>
      <c r="G184" s="156"/>
      <c r="H184" s="156"/>
      <c r="I184" s="156"/>
      <c r="J184" s="154"/>
      <c r="K184" s="156"/>
    </row>
    <row r="185" spans="3:11" ht="15.75">
      <c r="C185" s="156"/>
      <c r="D185" s="156"/>
      <c r="E185" s="156"/>
      <c r="F185" s="156"/>
      <c r="G185" s="156"/>
      <c r="H185" s="156"/>
      <c r="I185" s="156"/>
      <c r="J185" s="154"/>
      <c r="K185" s="156"/>
    </row>
    <row r="186" spans="3:11" ht="15.75">
      <c r="C186" s="156"/>
      <c r="D186" s="156"/>
      <c r="E186" s="156"/>
      <c r="F186" s="156"/>
      <c r="G186" s="156"/>
      <c r="H186" s="156"/>
      <c r="I186" s="156"/>
      <c r="J186" s="154"/>
      <c r="K186" s="156"/>
    </row>
    <row r="187" spans="3:11" ht="15.75">
      <c r="C187" s="156"/>
      <c r="D187" s="156"/>
      <c r="E187" s="156"/>
      <c r="F187" s="156"/>
      <c r="G187" s="156"/>
      <c r="H187" s="156"/>
      <c r="I187" s="156"/>
      <c r="J187" s="154"/>
      <c r="K187" s="156"/>
    </row>
    <row r="188" spans="3:11" ht="15.75">
      <c r="C188" s="156"/>
      <c r="D188" s="156"/>
      <c r="E188" s="156"/>
      <c r="F188" s="156"/>
      <c r="G188" s="156"/>
      <c r="H188" s="156"/>
      <c r="I188" s="156"/>
      <c r="J188" s="154"/>
      <c r="K188" s="156"/>
    </row>
    <row r="189" spans="3:11" ht="15.75">
      <c r="C189" s="156"/>
      <c r="D189" s="156"/>
      <c r="E189" s="156"/>
      <c r="F189" s="156"/>
      <c r="G189" s="156"/>
      <c r="H189" s="156"/>
      <c r="I189" s="156"/>
      <c r="J189" s="154"/>
      <c r="K189" s="156"/>
    </row>
    <row r="190" spans="3:11" ht="15.75">
      <c r="C190" s="156"/>
      <c r="D190" s="156"/>
      <c r="E190" s="156"/>
      <c r="F190" s="156"/>
      <c r="G190" s="156"/>
      <c r="H190" s="156"/>
      <c r="I190" s="156"/>
      <c r="J190" s="154"/>
      <c r="K190" s="156"/>
    </row>
    <row r="191" spans="3:11" ht="15.75">
      <c r="C191" s="156"/>
      <c r="D191" s="156"/>
      <c r="E191" s="156"/>
      <c r="F191" s="156"/>
      <c r="G191" s="156"/>
      <c r="H191" s="156"/>
      <c r="I191" s="156"/>
      <c r="J191" s="154"/>
      <c r="K191" s="156"/>
    </row>
    <row r="192" spans="3:11" ht="15.75">
      <c r="C192" s="156"/>
      <c r="D192" s="156"/>
      <c r="E192" s="156"/>
      <c r="F192" s="156"/>
      <c r="G192" s="156"/>
      <c r="H192" s="156"/>
      <c r="I192" s="156"/>
      <c r="J192" s="154"/>
      <c r="K192" s="156"/>
    </row>
    <row r="193" spans="3:11" ht="15.75">
      <c r="C193" s="156"/>
      <c r="D193" s="156"/>
      <c r="E193" s="156"/>
      <c r="F193" s="156"/>
      <c r="G193" s="156"/>
      <c r="H193" s="156"/>
      <c r="I193" s="156"/>
      <c r="J193" s="154"/>
      <c r="K193" s="156"/>
    </row>
    <row r="194" spans="3:11" ht="15.75">
      <c r="C194" s="156"/>
      <c r="D194" s="156"/>
      <c r="E194" s="156"/>
      <c r="F194" s="156"/>
      <c r="G194" s="156"/>
      <c r="H194" s="156"/>
      <c r="I194" s="156"/>
      <c r="J194" s="154"/>
      <c r="K194" s="156"/>
    </row>
    <row r="195" spans="3:11" ht="15.75">
      <c r="C195" s="156"/>
      <c r="D195" s="156"/>
      <c r="E195" s="156"/>
      <c r="F195" s="156"/>
      <c r="G195" s="156"/>
      <c r="H195" s="156"/>
      <c r="I195" s="156"/>
      <c r="J195" s="154"/>
      <c r="K195" s="156"/>
    </row>
    <row r="196" spans="3:11" ht="15.75">
      <c r="C196" s="156"/>
      <c r="D196" s="156"/>
      <c r="E196" s="156"/>
      <c r="F196" s="156"/>
      <c r="G196" s="156"/>
      <c r="H196" s="156"/>
      <c r="I196" s="156"/>
      <c r="J196" s="154"/>
      <c r="K196" s="156"/>
    </row>
    <row r="197" spans="3:11" ht="15.75">
      <c r="C197" s="156"/>
      <c r="D197" s="156"/>
      <c r="E197" s="156"/>
      <c r="F197" s="156"/>
      <c r="G197" s="156"/>
      <c r="H197" s="156"/>
      <c r="I197" s="156"/>
      <c r="J197" s="154"/>
      <c r="K197" s="156"/>
    </row>
    <row r="198" spans="3:11" ht="15.75">
      <c r="C198" s="156"/>
      <c r="D198" s="156"/>
      <c r="E198" s="156"/>
      <c r="F198" s="156"/>
      <c r="G198" s="156"/>
      <c r="H198" s="156"/>
      <c r="I198" s="156"/>
      <c r="J198" s="154"/>
      <c r="K198" s="156"/>
    </row>
    <row r="199" spans="3:11" ht="15.75">
      <c r="C199" s="156"/>
      <c r="D199" s="156"/>
      <c r="E199" s="156"/>
      <c r="F199" s="156"/>
      <c r="G199" s="156"/>
      <c r="H199" s="156"/>
      <c r="I199" s="156"/>
      <c r="J199" s="154"/>
      <c r="K199" s="156"/>
    </row>
    <row r="200" spans="3:11" ht="15.75">
      <c r="C200" s="156"/>
      <c r="D200" s="156"/>
      <c r="E200" s="156"/>
      <c r="F200" s="156"/>
      <c r="G200" s="156"/>
      <c r="H200" s="156"/>
      <c r="I200" s="156"/>
      <c r="J200" s="154"/>
      <c r="K200" s="156"/>
    </row>
    <row r="201" spans="3:11" ht="15.75">
      <c r="C201" s="156"/>
      <c r="D201" s="156"/>
      <c r="E201" s="156"/>
      <c r="F201" s="156"/>
      <c r="G201" s="156"/>
      <c r="H201" s="156"/>
      <c r="I201" s="156"/>
      <c r="J201" s="154"/>
      <c r="K201" s="156"/>
    </row>
    <row r="202" spans="3:11" ht="15.75">
      <c r="C202" s="156"/>
      <c r="D202" s="156"/>
      <c r="E202" s="156"/>
      <c r="F202" s="156"/>
      <c r="G202" s="156"/>
      <c r="H202" s="156"/>
      <c r="I202" s="156"/>
      <c r="J202" s="154"/>
      <c r="K202" s="156"/>
    </row>
    <row r="203" spans="3:11" ht="15.75">
      <c r="C203" s="156"/>
      <c r="D203" s="156"/>
      <c r="E203" s="156"/>
      <c r="F203" s="156"/>
      <c r="G203" s="156"/>
      <c r="H203" s="156"/>
      <c r="I203" s="156"/>
      <c r="J203" s="154"/>
      <c r="K203" s="156"/>
    </row>
    <row r="204" spans="3:11" ht="15.75">
      <c r="C204" s="156"/>
      <c r="D204" s="156"/>
      <c r="E204" s="156"/>
      <c r="F204" s="156"/>
      <c r="G204" s="156"/>
      <c r="H204" s="156"/>
      <c r="I204" s="156"/>
      <c r="J204" s="154"/>
      <c r="K204" s="156"/>
    </row>
    <row r="205" spans="3:11" ht="15.75">
      <c r="C205" s="156"/>
      <c r="D205" s="156"/>
      <c r="E205" s="156"/>
      <c r="F205" s="156"/>
      <c r="G205" s="156"/>
      <c r="H205" s="156"/>
      <c r="I205" s="156"/>
      <c r="J205" s="154"/>
      <c r="K205" s="156"/>
    </row>
    <row r="206" spans="3:11" ht="15.75">
      <c r="C206" s="156"/>
      <c r="D206" s="156"/>
      <c r="E206" s="156"/>
      <c r="F206" s="156"/>
      <c r="G206" s="156"/>
      <c r="H206" s="156"/>
      <c r="I206" s="156"/>
      <c r="J206" s="154"/>
      <c r="K206" s="156"/>
    </row>
    <row r="207" spans="3:11" ht="15.75">
      <c r="C207" s="156"/>
      <c r="D207" s="156"/>
      <c r="E207" s="156"/>
      <c r="F207" s="156"/>
      <c r="G207" s="156"/>
      <c r="H207" s="156"/>
      <c r="I207" s="156"/>
      <c r="J207" s="154"/>
      <c r="K207" s="156"/>
    </row>
    <row r="208" spans="3:11" ht="15.75">
      <c r="C208" s="156"/>
      <c r="D208" s="156"/>
      <c r="E208" s="156"/>
      <c r="F208" s="156"/>
      <c r="G208" s="156"/>
      <c r="H208" s="156"/>
      <c r="I208" s="156"/>
      <c r="J208" s="154"/>
      <c r="K208" s="156"/>
    </row>
    <row r="209" spans="3:11" ht="15.75">
      <c r="C209" s="156"/>
      <c r="D209" s="156"/>
      <c r="E209" s="156"/>
      <c r="F209" s="156"/>
      <c r="G209" s="156"/>
      <c r="H209" s="156"/>
      <c r="I209" s="156"/>
      <c r="J209" s="154"/>
      <c r="K209" s="156"/>
    </row>
    <row r="210" spans="3:11" ht="15.75">
      <c r="C210" s="156"/>
      <c r="D210" s="156"/>
      <c r="E210" s="156"/>
      <c r="F210" s="156"/>
      <c r="G210" s="156"/>
      <c r="H210" s="156"/>
      <c r="I210" s="156"/>
      <c r="J210" s="154"/>
      <c r="K210" s="156"/>
    </row>
    <row r="211" spans="3:11" ht="15.75">
      <c r="C211" s="156"/>
      <c r="D211" s="156"/>
      <c r="E211" s="156"/>
      <c r="F211" s="156"/>
      <c r="G211" s="156"/>
      <c r="H211" s="156"/>
      <c r="I211" s="156"/>
      <c r="J211" s="154"/>
      <c r="K211" s="156"/>
    </row>
    <row r="212" spans="3:11" ht="15.75">
      <c r="C212" s="156"/>
      <c r="D212" s="156"/>
      <c r="E212" s="156"/>
      <c r="F212" s="156"/>
      <c r="G212" s="156"/>
      <c r="H212" s="156"/>
      <c r="I212" s="156"/>
      <c r="J212" s="154"/>
      <c r="K212" s="156"/>
    </row>
    <row r="213" spans="3:11" ht="15.75">
      <c r="C213" s="156"/>
      <c r="D213" s="156"/>
      <c r="E213" s="156"/>
      <c r="F213" s="156"/>
      <c r="G213" s="156"/>
      <c r="H213" s="156"/>
      <c r="I213" s="156"/>
      <c r="J213" s="154"/>
      <c r="K213" s="156"/>
    </row>
    <row r="214" spans="3:11" ht="15.75">
      <c r="C214" s="156"/>
      <c r="D214" s="156"/>
      <c r="E214" s="156"/>
      <c r="F214" s="156"/>
      <c r="G214" s="156"/>
      <c r="H214" s="156"/>
      <c r="I214" s="156"/>
      <c r="J214" s="154"/>
      <c r="K214" s="156"/>
    </row>
    <row r="215" spans="3:11" ht="15.75">
      <c r="C215" s="156"/>
      <c r="D215" s="156"/>
      <c r="E215" s="156"/>
      <c r="F215" s="156"/>
      <c r="G215" s="156"/>
      <c r="H215" s="156"/>
      <c r="I215" s="156"/>
      <c r="J215" s="154"/>
      <c r="K215" s="156"/>
    </row>
    <row r="216" spans="3:11" ht="15.75">
      <c r="C216" s="156"/>
      <c r="D216" s="156"/>
      <c r="E216" s="156"/>
      <c r="F216" s="156"/>
      <c r="G216" s="156"/>
      <c r="H216" s="156"/>
      <c r="I216" s="156"/>
      <c r="J216" s="154"/>
      <c r="K216" s="156"/>
    </row>
    <row r="217" spans="3:11" ht="15.75">
      <c r="C217" s="156"/>
      <c r="D217" s="156"/>
      <c r="E217" s="156"/>
      <c r="F217" s="156"/>
      <c r="G217" s="156"/>
      <c r="H217" s="156"/>
      <c r="I217" s="156"/>
      <c r="J217" s="154"/>
      <c r="K217" s="156"/>
    </row>
    <row r="218" spans="3:11" ht="15.75">
      <c r="C218" s="156"/>
      <c r="D218" s="156"/>
      <c r="E218" s="156"/>
      <c r="F218" s="156"/>
      <c r="G218" s="156"/>
      <c r="H218" s="156"/>
      <c r="I218" s="156"/>
      <c r="J218" s="154"/>
      <c r="K218" s="156"/>
    </row>
    <row r="219" spans="3:11" ht="15.75">
      <c r="C219" s="156"/>
      <c r="D219" s="156"/>
      <c r="E219" s="156"/>
      <c r="F219" s="156"/>
      <c r="G219" s="156"/>
      <c r="H219" s="156"/>
      <c r="I219" s="156"/>
      <c r="J219" s="154"/>
      <c r="K219" s="156"/>
    </row>
    <row r="220" spans="3:11" ht="15.75">
      <c r="C220" s="156"/>
      <c r="D220" s="156"/>
      <c r="E220" s="156"/>
      <c r="F220" s="156"/>
      <c r="G220" s="156"/>
      <c r="H220" s="156"/>
      <c r="I220" s="156"/>
      <c r="J220" s="154"/>
      <c r="K220" s="156"/>
    </row>
    <row r="221" spans="3:11" ht="15.75">
      <c r="C221" s="156"/>
      <c r="D221" s="156"/>
      <c r="E221" s="156"/>
      <c r="F221" s="156"/>
      <c r="G221" s="156"/>
      <c r="H221" s="156"/>
      <c r="I221" s="156"/>
      <c r="J221" s="154"/>
      <c r="K221" s="156"/>
    </row>
    <row r="222" spans="3:11" ht="15.75">
      <c r="C222" s="156"/>
      <c r="D222" s="156"/>
      <c r="E222" s="156"/>
      <c r="F222" s="156"/>
      <c r="G222" s="156"/>
      <c r="H222" s="156"/>
      <c r="I222" s="156"/>
      <c r="J222" s="154"/>
      <c r="K222" s="156"/>
    </row>
    <row r="223" spans="3:11" ht="15.75">
      <c r="C223" s="156"/>
      <c r="D223" s="156"/>
      <c r="E223" s="156"/>
      <c r="F223" s="156"/>
      <c r="G223" s="156"/>
      <c r="H223" s="156"/>
      <c r="I223" s="156"/>
      <c r="J223" s="154"/>
      <c r="K223" s="156"/>
    </row>
    <row r="224" spans="3:11" ht="15.75">
      <c r="C224" s="156"/>
      <c r="D224" s="156"/>
      <c r="E224" s="156"/>
      <c r="F224" s="156"/>
      <c r="G224" s="156"/>
      <c r="H224" s="156"/>
      <c r="I224" s="156"/>
      <c r="J224" s="154"/>
      <c r="K224" s="156"/>
    </row>
    <row r="225" spans="3:11" ht="15.75">
      <c r="C225" s="156"/>
      <c r="D225" s="156"/>
      <c r="E225" s="156"/>
      <c r="F225" s="156"/>
      <c r="G225" s="156"/>
      <c r="H225" s="156"/>
      <c r="I225" s="156"/>
      <c r="J225" s="154"/>
      <c r="K225" s="156"/>
    </row>
    <row r="226" spans="3:11" ht="15.75">
      <c r="C226" s="156"/>
      <c r="D226" s="156"/>
      <c r="E226" s="156"/>
      <c r="F226" s="156"/>
      <c r="G226" s="156"/>
      <c r="H226" s="156"/>
      <c r="I226" s="156"/>
      <c r="J226" s="154"/>
      <c r="K226" s="156"/>
    </row>
    <row r="227" spans="3:11" ht="15.75">
      <c r="C227" s="156"/>
      <c r="D227" s="156"/>
      <c r="E227" s="156"/>
      <c r="F227" s="156"/>
      <c r="G227" s="156"/>
      <c r="H227" s="156"/>
      <c r="I227" s="156"/>
      <c r="J227" s="154"/>
      <c r="K227" s="156"/>
    </row>
    <row r="228" spans="3:11" ht="15.75">
      <c r="C228" s="156"/>
      <c r="D228" s="156"/>
      <c r="E228" s="156"/>
      <c r="F228" s="156"/>
      <c r="G228" s="156"/>
      <c r="H228" s="156"/>
      <c r="I228" s="156"/>
      <c r="J228" s="154"/>
      <c r="K228" s="156"/>
    </row>
    <row r="229" spans="3:11" ht="15.75">
      <c r="C229" s="156"/>
      <c r="D229" s="156"/>
      <c r="E229" s="156"/>
      <c r="F229" s="156"/>
      <c r="G229" s="156"/>
      <c r="H229" s="156"/>
      <c r="I229" s="156"/>
      <c r="J229" s="154"/>
      <c r="K229" s="156"/>
    </row>
    <row r="230" spans="3:11" ht="15.75">
      <c r="C230" s="156"/>
      <c r="D230" s="156"/>
      <c r="E230" s="156"/>
      <c r="F230" s="156"/>
      <c r="G230" s="156"/>
      <c r="H230" s="156"/>
      <c r="I230" s="156"/>
      <c r="J230" s="154"/>
      <c r="K230" s="156"/>
    </row>
    <row r="231" spans="3:11" ht="15.75">
      <c r="C231" s="156"/>
      <c r="D231" s="156"/>
      <c r="E231" s="156"/>
      <c r="F231" s="156"/>
      <c r="G231" s="156"/>
      <c r="H231" s="156"/>
      <c r="I231" s="156"/>
      <c r="J231" s="154"/>
      <c r="K231" s="156"/>
    </row>
    <row r="232" spans="3:11" ht="15.75">
      <c r="C232" s="156"/>
      <c r="D232" s="156"/>
      <c r="E232" s="156"/>
      <c r="F232" s="156"/>
      <c r="G232" s="156"/>
      <c r="H232" s="156"/>
      <c r="I232" s="156"/>
      <c r="J232" s="154"/>
      <c r="K232" s="156"/>
    </row>
    <row r="233" spans="3:11" ht="15.75">
      <c r="C233" s="156"/>
      <c r="D233" s="156"/>
      <c r="E233" s="156"/>
      <c r="F233" s="156"/>
      <c r="G233" s="156"/>
      <c r="H233" s="156"/>
      <c r="I233" s="156"/>
      <c r="J233" s="154"/>
      <c r="K233" s="156"/>
    </row>
    <row r="234" spans="3:11" ht="15.75">
      <c r="C234" s="156"/>
      <c r="D234" s="156"/>
      <c r="E234" s="156"/>
      <c r="F234" s="156"/>
      <c r="G234" s="156"/>
      <c r="H234" s="156"/>
      <c r="I234" s="156"/>
      <c r="J234" s="154"/>
      <c r="K234" s="156"/>
    </row>
    <row r="235" spans="3:11" ht="15.75">
      <c r="C235" s="156"/>
      <c r="D235" s="156"/>
      <c r="E235" s="156"/>
      <c r="F235" s="156"/>
      <c r="G235" s="156"/>
      <c r="H235" s="156"/>
      <c r="I235" s="156"/>
      <c r="J235" s="154"/>
      <c r="K235" s="156"/>
    </row>
    <row r="236" spans="3:11" ht="15.75">
      <c r="C236" s="156"/>
      <c r="D236" s="156"/>
      <c r="E236" s="156"/>
      <c r="F236" s="156"/>
      <c r="G236" s="156"/>
      <c r="H236" s="156"/>
      <c r="I236" s="156"/>
      <c r="J236" s="154"/>
      <c r="K236" s="156"/>
    </row>
    <row r="237" spans="3:11" ht="15.75">
      <c r="C237" s="156"/>
      <c r="D237" s="156"/>
      <c r="E237" s="156"/>
      <c r="F237" s="156"/>
      <c r="G237" s="156"/>
      <c r="H237" s="156"/>
      <c r="I237" s="156"/>
      <c r="J237" s="154"/>
      <c r="K237" s="156"/>
    </row>
    <row r="238" spans="3:11" ht="15.75">
      <c r="C238" s="156"/>
      <c r="D238" s="156"/>
      <c r="E238" s="156"/>
      <c r="F238" s="156"/>
      <c r="G238" s="156"/>
      <c r="H238" s="156"/>
      <c r="I238" s="156"/>
      <c r="J238" s="154"/>
      <c r="K238" s="156"/>
    </row>
    <row r="239" spans="3:11" ht="15.75">
      <c r="C239" s="156"/>
      <c r="D239" s="156"/>
      <c r="E239" s="156"/>
      <c r="F239" s="156"/>
      <c r="G239" s="156"/>
      <c r="H239" s="156"/>
      <c r="I239" s="156"/>
      <c r="J239" s="154"/>
      <c r="K239" s="156"/>
    </row>
    <row r="240" spans="3:11" ht="15.75">
      <c r="C240" s="156"/>
      <c r="D240" s="156"/>
      <c r="E240" s="156"/>
      <c r="F240" s="156"/>
      <c r="G240" s="156"/>
      <c r="H240" s="156"/>
      <c r="I240" s="156"/>
      <c r="J240" s="154"/>
      <c r="K240" s="156"/>
    </row>
    <row r="241" spans="3:11" ht="15.75">
      <c r="C241" s="156"/>
      <c r="D241" s="156"/>
      <c r="E241" s="156"/>
      <c r="F241" s="156"/>
      <c r="G241" s="156"/>
      <c r="H241" s="156"/>
      <c r="I241" s="156"/>
      <c r="J241" s="154"/>
      <c r="K241" s="156"/>
    </row>
    <row r="242" spans="3:11" ht="15.75">
      <c r="C242" s="156"/>
      <c r="D242" s="156"/>
      <c r="E242" s="156"/>
      <c r="F242" s="156"/>
      <c r="G242" s="156"/>
      <c r="H242" s="156"/>
      <c r="I242" s="156"/>
      <c r="J242" s="154"/>
      <c r="K242" s="156"/>
    </row>
    <row r="243" spans="3:11" ht="15.75">
      <c r="C243" s="156"/>
      <c r="D243" s="156"/>
      <c r="E243" s="156"/>
      <c r="F243" s="156"/>
      <c r="G243" s="156"/>
      <c r="H243" s="156"/>
      <c r="I243" s="156"/>
      <c r="J243" s="154"/>
      <c r="K243" s="156"/>
    </row>
    <row r="244" spans="3:11" ht="15.75">
      <c r="C244" s="156"/>
      <c r="D244" s="156"/>
      <c r="E244" s="156"/>
      <c r="F244" s="156"/>
      <c r="G244" s="156"/>
      <c r="H244" s="156"/>
      <c r="I244" s="156"/>
      <c r="J244" s="154"/>
      <c r="K244" s="156"/>
    </row>
    <row r="245" spans="3:11" ht="15.75">
      <c r="C245" s="156"/>
      <c r="D245" s="156"/>
      <c r="E245" s="156"/>
      <c r="F245" s="156"/>
      <c r="G245" s="156"/>
      <c r="H245" s="156"/>
      <c r="I245" s="156"/>
      <c r="J245" s="154"/>
      <c r="K245" s="156"/>
    </row>
    <row r="246" spans="3:11" ht="15.75">
      <c r="C246" s="156"/>
      <c r="D246" s="156"/>
      <c r="E246" s="156"/>
      <c r="F246" s="156"/>
      <c r="G246" s="156"/>
      <c r="H246" s="156"/>
      <c r="I246" s="156"/>
      <c r="J246" s="154"/>
      <c r="K246" s="156"/>
    </row>
    <row r="247" spans="3:11" ht="15.75">
      <c r="C247" s="156"/>
      <c r="D247" s="156"/>
      <c r="E247" s="156"/>
      <c r="F247" s="156"/>
      <c r="G247" s="156"/>
      <c r="H247" s="156"/>
      <c r="I247" s="156"/>
      <c r="J247" s="154"/>
      <c r="K247" s="156"/>
    </row>
    <row r="248" spans="3:11" ht="15.75">
      <c r="C248" s="156"/>
      <c r="D248" s="156"/>
      <c r="E248" s="156"/>
      <c r="F248" s="156"/>
      <c r="G248" s="156"/>
      <c r="H248" s="156"/>
      <c r="I248" s="156"/>
      <c r="J248" s="154"/>
      <c r="K248" s="156"/>
    </row>
    <row r="249" spans="3:11" ht="15.75">
      <c r="C249" s="156"/>
      <c r="D249" s="156"/>
      <c r="E249" s="156"/>
      <c r="F249" s="156"/>
      <c r="G249" s="156"/>
      <c r="H249" s="156"/>
      <c r="I249" s="156"/>
      <c r="J249" s="154"/>
      <c r="K249" s="156"/>
    </row>
    <row r="250" spans="3:11" ht="15.75">
      <c r="C250" s="156"/>
      <c r="D250" s="156"/>
      <c r="E250" s="156"/>
      <c r="F250" s="156"/>
      <c r="G250" s="156"/>
      <c r="H250" s="156"/>
      <c r="I250" s="156"/>
      <c r="J250" s="154"/>
      <c r="K250" s="156"/>
    </row>
    <row r="251" spans="3:11" ht="15.75">
      <c r="C251" s="156"/>
      <c r="D251" s="156"/>
      <c r="E251" s="156"/>
      <c r="F251" s="156"/>
      <c r="G251" s="156"/>
      <c r="H251" s="156"/>
      <c r="I251" s="156"/>
      <c r="J251" s="154"/>
      <c r="K251" s="156"/>
    </row>
    <row r="252" spans="3:11" ht="15.75">
      <c r="C252" s="156"/>
      <c r="D252" s="156"/>
      <c r="E252" s="156"/>
      <c r="F252" s="156"/>
      <c r="G252" s="156"/>
      <c r="H252" s="156"/>
      <c r="I252" s="156"/>
      <c r="J252" s="154"/>
      <c r="K252" s="156"/>
    </row>
    <row r="253" spans="3:11" ht="15.75">
      <c r="C253" s="156"/>
      <c r="D253" s="156"/>
      <c r="E253" s="156"/>
      <c r="F253" s="156"/>
      <c r="G253" s="156"/>
      <c r="H253" s="156"/>
      <c r="I253" s="156"/>
      <c r="J253" s="154"/>
      <c r="K253" s="156"/>
    </row>
    <row r="254" spans="3:11" ht="15.75">
      <c r="C254" s="156"/>
      <c r="D254" s="156"/>
      <c r="E254" s="156"/>
      <c r="F254" s="156"/>
      <c r="G254" s="156"/>
      <c r="H254" s="156"/>
      <c r="I254" s="156"/>
      <c r="J254" s="154"/>
      <c r="K254" s="156"/>
    </row>
    <row r="255" spans="3:11" ht="15.75">
      <c r="C255" s="156"/>
      <c r="D255" s="156"/>
      <c r="E255" s="156"/>
      <c r="F255" s="156"/>
      <c r="G255" s="156"/>
      <c r="H255" s="156"/>
      <c r="I255" s="156"/>
      <c r="J255" s="154"/>
      <c r="K255" s="156"/>
    </row>
    <row r="256" spans="3:11" ht="15.75">
      <c r="C256" s="156"/>
      <c r="D256" s="156"/>
      <c r="E256" s="156"/>
      <c r="F256" s="156"/>
      <c r="G256" s="156"/>
      <c r="H256" s="156"/>
      <c r="I256" s="156"/>
      <c r="J256" s="154"/>
      <c r="K256" s="156"/>
    </row>
    <row r="257" spans="3:11" ht="15.75">
      <c r="C257" s="156"/>
      <c r="D257" s="156"/>
      <c r="E257" s="156"/>
      <c r="F257" s="156"/>
      <c r="G257" s="156"/>
      <c r="H257" s="156"/>
      <c r="I257" s="156"/>
      <c r="J257" s="154"/>
      <c r="K257" s="156"/>
    </row>
    <row r="258" spans="3:11" ht="15.75">
      <c r="C258" s="156"/>
      <c r="D258" s="156"/>
      <c r="E258" s="156"/>
      <c r="F258" s="156"/>
      <c r="G258" s="156"/>
      <c r="H258" s="156"/>
      <c r="I258" s="156"/>
      <c r="J258" s="154"/>
      <c r="K258" s="156"/>
    </row>
    <row r="259" spans="3:11" ht="15.75">
      <c r="C259" s="156"/>
      <c r="D259" s="156"/>
      <c r="E259" s="156"/>
      <c r="F259" s="156"/>
      <c r="G259" s="156"/>
      <c r="H259" s="156"/>
      <c r="I259" s="156"/>
      <c r="J259" s="154"/>
      <c r="K259" s="156"/>
    </row>
    <row r="260" spans="3:11" ht="15.75">
      <c r="C260" s="156"/>
      <c r="D260" s="156"/>
      <c r="E260" s="156"/>
      <c r="F260" s="156"/>
      <c r="G260" s="156"/>
      <c r="H260" s="156"/>
      <c r="I260" s="156"/>
      <c r="J260" s="154"/>
      <c r="K260" s="156"/>
    </row>
    <row r="261" spans="3:11" ht="15.75">
      <c r="C261" s="156"/>
      <c r="D261" s="156"/>
      <c r="E261" s="156"/>
      <c r="F261" s="156"/>
      <c r="G261" s="156"/>
      <c r="H261" s="156"/>
      <c r="I261" s="156"/>
      <c r="J261" s="154"/>
      <c r="K261" s="156"/>
    </row>
    <row r="262" spans="3:11" ht="15.75">
      <c r="C262" s="156"/>
      <c r="D262" s="156"/>
      <c r="E262" s="156"/>
      <c r="F262" s="156"/>
      <c r="G262" s="156"/>
      <c r="H262" s="156"/>
      <c r="I262" s="156"/>
      <c r="J262" s="154"/>
      <c r="K262" s="156"/>
    </row>
    <row r="263" spans="3:11" ht="15.75">
      <c r="C263" s="156"/>
      <c r="D263" s="156"/>
      <c r="E263" s="156"/>
      <c r="F263" s="156"/>
      <c r="G263" s="156"/>
      <c r="H263" s="156"/>
      <c r="I263" s="156"/>
      <c r="J263" s="154"/>
      <c r="K263" s="156"/>
    </row>
    <row r="264" spans="3:11" ht="15.75">
      <c r="C264" s="156"/>
      <c r="D264" s="156"/>
      <c r="E264" s="156"/>
      <c r="F264" s="156"/>
      <c r="G264" s="156"/>
      <c r="H264" s="156"/>
      <c r="I264" s="156"/>
      <c r="J264" s="154"/>
      <c r="K264" s="156"/>
    </row>
    <row r="265" spans="3:11" ht="15.75">
      <c r="C265" s="156"/>
      <c r="D265" s="156"/>
      <c r="E265" s="156"/>
      <c r="F265" s="156"/>
      <c r="G265" s="156"/>
      <c r="H265" s="156"/>
      <c r="I265" s="156"/>
      <c r="J265" s="154"/>
      <c r="K265" s="156"/>
    </row>
    <row r="266" spans="3:11" ht="15.75">
      <c r="C266" s="156"/>
      <c r="D266" s="156"/>
      <c r="E266" s="156"/>
      <c r="F266" s="156"/>
      <c r="G266" s="156"/>
      <c r="H266" s="156"/>
      <c r="I266" s="156"/>
      <c r="J266" s="154"/>
      <c r="K266" s="156"/>
    </row>
    <row r="267" spans="3:11" ht="15.75">
      <c r="C267" s="156"/>
      <c r="D267" s="156"/>
      <c r="E267" s="156"/>
      <c r="F267" s="156"/>
      <c r="G267" s="156"/>
      <c r="H267" s="156"/>
      <c r="I267" s="156"/>
      <c r="J267" s="154"/>
      <c r="K267" s="156"/>
    </row>
    <row r="268" spans="3:11" ht="15.75">
      <c r="C268" s="156"/>
      <c r="D268" s="156"/>
      <c r="E268" s="156"/>
      <c r="F268" s="156"/>
      <c r="G268" s="156"/>
      <c r="H268" s="156"/>
      <c r="I268" s="156"/>
      <c r="J268" s="154"/>
      <c r="K268" s="156"/>
    </row>
    <row r="269" spans="3:11" ht="15.75">
      <c r="C269" s="156"/>
      <c r="D269" s="156"/>
      <c r="E269" s="156"/>
      <c r="F269" s="156"/>
      <c r="G269" s="156"/>
      <c r="H269" s="156"/>
      <c r="I269" s="156"/>
      <c r="J269" s="154"/>
      <c r="K269" s="156"/>
    </row>
    <row r="270" spans="3:11" ht="15.75">
      <c r="C270" s="156"/>
      <c r="D270" s="156"/>
      <c r="E270" s="156"/>
      <c r="F270" s="156"/>
      <c r="G270" s="156"/>
      <c r="H270" s="156"/>
      <c r="I270" s="156"/>
      <c r="J270" s="154"/>
      <c r="K270" s="156"/>
    </row>
    <row r="271" spans="3:11" ht="15.75">
      <c r="C271" s="156"/>
      <c r="D271" s="156"/>
      <c r="E271" s="156"/>
      <c r="F271" s="156"/>
      <c r="G271" s="156"/>
      <c r="H271" s="156"/>
      <c r="I271" s="156"/>
      <c r="J271" s="154"/>
      <c r="K271" s="156"/>
    </row>
    <row r="272" spans="3:11" ht="15.75">
      <c r="C272" s="156"/>
      <c r="D272" s="156"/>
      <c r="E272" s="156"/>
      <c r="F272" s="156"/>
      <c r="G272" s="156"/>
      <c r="H272" s="156"/>
      <c r="I272" s="156"/>
      <c r="J272" s="154"/>
      <c r="K272" s="156"/>
    </row>
    <row r="273" spans="3:11" ht="15.75">
      <c r="C273" s="156"/>
      <c r="D273" s="156"/>
      <c r="E273" s="156"/>
      <c r="F273" s="156"/>
      <c r="G273" s="156"/>
      <c r="H273" s="156"/>
      <c r="I273" s="156"/>
      <c r="J273" s="154"/>
      <c r="K273" s="156"/>
    </row>
    <row r="274" spans="3:11" ht="15.75">
      <c r="C274" s="156"/>
      <c r="D274" s="156"/>
      <c r="E274" s="156"/>
      <c r="F274" s="156"/>
      <c r="G274" s="156"/>
      <c r="H274" s="156"/>
      <c r="I274" s="156"/>
      <c r="J274" s="154"/>
      <c r="K274" s="156"/>
    </row>
    <row r="275" spans="3:11" ht="15.75">
      <c r="C275" s="156"/>
      <c r="D275" s="156"/>
      <c r="E275" s="156"/>
      <c r="F275" s="156"/>
      <c r="G275" s="156"/>
      <c r="H275" s="156"/>
      <c r="I275" s="156"/>
      <c r="J275" s="154"/>
      <c r="K275" s="156"/>
    </row>
    <row r="276" spans="3:11" ht="15.75">
      <c r="C276" s="156"/>
      <c r="D276" s="156"/>
      <c r="E276" s="156"/>
      <c r="F276" s="156"/>
      <c r="G276" s="156"/>
      <c r="H276" s="156"/>
      <c r="I276" s="156"/>
      <c r="J276" s="154"/>
      <c r="K276" s="156"/>
    </row>
    <row r="277" spans="3:11" ht="15.75">
      <c r="C277" s="156"/>
      <c r="D277" s="156"/>
      <c r="E277" s="156"/>
      <c r="F277" s="156"/>
      <c r="G277" s="156"/>
      <c r="H277" s="156"/>
      <c r="I277" s="156"/>
      <c r="J277" s="154"/>
      <c r="K277" s="156"/>
    </row>
    <row r="278" spans="3:11" ht="15.75">
      <c r="C278" s="156"/>
      <c r="D278" s="156"/>
      <c r="E278" s="156"/>
      <c r="F278" s="156"/>
      <c r="G278" s="156"/>
      <c r="H278" s="156"/>
      <c r="I278" s="156"/>
      <c r="J278" s="154"/>
      <c r="K278" s="156"/>
    </row>
    <row r="279" spans="3:11" ht="15.75">
      <c r="C279" s="156"/>
      <c r="D279" s="156"/>
      <c r="E279" s="156"/>
      <c r="F279" s="156"/>
      <c r="G279" s="156"/>
      <c r="H279" s="156"/>
      <c r="I279" s="156"/>
      <c r="J279" s="154"/>
      <c r="K279" s="156"/>
    </row>
    <row r="280" spans="3:11" ht="15.75">
      <c r="C280" s="156"/>
      <c r="D280" s="156"/>
      <c r="E280" s="156"/>
      <c r="F280" s="156"/>
      <c r="G280" s="156"/>
      <c r="H280" s="156"/>
      <c r="I280" s="156"/>
      <c r="J280" s="154"/>
      <c r="K280" s="156"/>
    </row>
    <row r="281" spans="3:11" ht="15.75">
      <c r="C281" s="156"/>
      <c r="D281" s="156"/>
      <c r="E281" s="156"/>
      <c r="F281" s="156"/>
      <c r="G281" s="156"/>
      <c r="H281" s="156"/>
      <c r="I281" s="156"/>
      <c r="J281" s="154"/>
      <c r="K281" s="156"/>
    </row>
    <row r="282" spans="3:11" ht="15.75">
      <c r="C282" s="156"/>
      <c r="D282" s="156"/>
      <c r="E282" s="156"/>
      <c r="F282" s="156"/>
      <c r="G282" s="156"/>
      <c r="H282" s="156"/>
      <c r="I282" s="156"/>
      <c r="J282" s="154"/>
      <c r="K282" s="156"/>
    </row>
    <row r="283" spans="3:11" ht="15.75">
      <c r="C283" s="156"/>
      <c r="D283" s="156"/>
      <c r="E283" s="156"/>
      <c r="F283" s="156"/>
      <c r="G283" s="156"/>
      <c r="H283" s="156"/>
      <c r="I283" s="156"/>
      <c r="J283" s="154"/>
      <c r="K283" s="156"/>
    </row>
    <row r="284" spans="3:11" ht="15.75">
      <c r="C284" s="156"/>
      <c r="D284" s="156"/>
      <c r="E284" s="156"/>
      <c r="F284" s="156"/>
      <c r="G284" s="156"/>
      <c r="H284" s="156"/>
      <c r="I284" s="156"/>
      <c r="J284" s="154"/>
      <c r="K284" s="156"/>
    </row>
    <row r="285" spans="3:11" ht="15.75">
      <c r="C285" s="156"/>
      <c r="D285" s="156"/>
      <c r="E285" s="156"/>
      <c r="F285" s="156"/>
      <c r="G285" s="156"/>
      <c r="H285" s="156"/>
      <c r="I285" s="156"/>
      <c r="J285" s="154"/>
      <c r="K285" s="156"/>
    </row>
    <row r="286" spans="3:11" ht="15.75">
      <c r="C286" s="156"/>
      <c r="D286" s="156"/>
      <c r="E286" s="156"/>
      <c r="F286" s="156"/>
      <c r="G286" s="156"/>
      <c r="H286" s="156"/>
      <c r="I286" s="156"/>
      <c r="J286" s="154"/>
      <c r="K286" s="156"/>
    </row>
    <row r="287" spans="3:11" ht="15.75">
      <c r="C287" s="156"/>
      <c r="D287" s="156"/>
      <c r="E287" s="156"/>
      <c r="F287" s="156"/>
      <c r="G287" s="156"/>
      <c r="H287" s="156"/>
      <c r="I287" s="156"/>
      <c r="J287" s="154"/>
      <c r="K287" s="156"/>
    </row>
    <row r="288" spans="3:11" ht="15.75">
      <c r="C288" s="156"/>
      <c r="D288" s="156"/>
      <c r="E288" s="156"/>
      <c r="F288" s="156"/>
      <c r="G288" s="156"/>
      <c r="H288" s="156"/>
      <c r="I288" s="156"/>
      <c r="J288" s="154"/>
      <c r="K288" s="156"/>
    </row>
    <row r="289" spans="3:11" ht="15.75">
      <c r="C289" s="156"/>
      <c r="D289" s="156"/>
      <c r="E289" s="156"/>
      <c r="F289" s="156"/>
      <c r="G289" s="156"/>
      <c r="H289" s="156"/>
      <c r="I289" s="156"/>
      <c r="J289" s="154"/>
      <c r="K289" s="156"/>
    </row>
    <row r="290" spans="3:11" ht="15.75">
      <c r="C290" s="156"/>
      <c r="D290" s="156"/>
      <c r="E290" s="156"/>
      <c r="F290" s="156"/>
      <c r="G290" s="156"/>
      <c r="H290" s="156"/>
      <c r="I290" s="156"/>
      <c r="J290" s="154"/>
      <c r="K290" s="156"/>
    </row>
    <row r="291" spans="3:11" ht="15.75">
      <c r="C291" s="156"/>
      <c r="D291" s="156"/>
      <c r="E291" s="156"/>
      <c r="F291" s="156"/>
      <c r="G291" s="156"/>
      <c r="H291" s="156"/>
      <c r="I291" s="156"/>
      <c r="J291" s="154"/>
      <c r="K291" s="156"/>
    </row>
    <row r="292" spans="3:11" ht="15.75">
      <c r="C292" s="156"/>
      <c r="D292" s="156"/>
      <c r="E292" s="156"/>
      <c r="F292" s="156"/>
      <c r="G292" s="156"/>
      <c r="H292" s="156"/>
      <c r="I292" s="156"/>
      <c r="J292" s="154"/>
      <c r="K292" s="156"/>
    </row>
    <row r="293" spans="3:11" ht="15.75">
      <c r="C293" s="156"/>
      <c r="D293" s="156"/>
      <c r="E293" s="156"/>
      <c r="F293" s="156"/>
      <c r="G293" s="156"/>
      <c r="H293" s="156"/>
      <c r="I293" s="156"/>
      <c r="J293" s="154"/>
      <c r="K293" s="156"/>
    </row>
    <row r="294" spans="3:11" ht="15.75">
      <c r="C294" s="156"/>
      <c r="D294" s="156"/>
      <c r="E294" s="156"/>
      <c r="F294" s="156"/>
      <c r="G294" s="156"/>
      <c r="H294" s="156"/>
      <c r="I294" s="156"/>
      <c r="J294" s="154"/>
      <c r="K294" s="156"/>
    </row>
    <row r="295" spans="3:11" ht="15.75">
      <c r="C295" s="156"/>
      <c r="D295" s="156"/>
      <c r="E295" s="156"/>
      <c r="F295" s="156"/>
      <c r="G295" s="156"/>
      <c r="H295" s="156"/>
      <c r="I295" s="156"/>
      <c r="J295" s="154"/>
      <c r="K295" s="156"/>
    </row>
    <row r="296" spans="3:11" ht="15.75">
      <c r="C296" s="156"/>
      <c r="D296" s="156"/>
      <c r="E296" s="156"/>
      <c r="F296" s="156"/>
      <c r="G296" s="156"/>
      <c r="H296" s="156"/>
      <c r="I296" s="156"/>
      <c r="J296" s="154"/>
      <c r="K296" s="156"/>
    </row>
    <row r="297" spans="3:11" ht="15.75">
      <c r="C297" s="156"/>
      <c r="D297" s="156"/>
      <c r="E297" s="156"/>
      <c r="F297" s="156"/>
      <c r="G297" s="156"/>
      <c r="H297" s="156"/>
      <c r="I297" s="156"/>
      <c r="J297" s="154"/>
      <c r="K297" s="156"/>
    </row>
    <row r="298" spans="3:11" ht="15.75">
      <c r="C298" s="156"/>
      <c r="D298" s="156"/>
      <c r="E298" s="156"/>
      <c r="F298" s="156"/>
      <c r="G298" s="156"/>
      <c r="H298" s="156"/>
      <c r="I298" s="156"/>
      <c r="J298" s="154"/>
      <c r="K298" s="156"/>
    </row>
    <row r="299" spans="3:11" ht="15.75">
      <c r="C299" s="156"/>
      <c r="D299" s="156"/>
      <c r="E299" s="156"/>
      <c r="F299" s="156"/>
      <c r="G299" s="156"/>
      <c r="H299" s="156"/>
      <c r="I299" s="156"/>
      <c r="J299" s="154"/>
      <c r="K299" s="156"/>
    </row>
    <row r="300" spans="3:11" ht="15.75">
      <c r="C300" s="156"/>
      <c r="D300" s="156"/>
      <c r="E300" s="156"/>
      <c r="F300" s="156"/>
      <c r="G300" s="156"/>
      <c r="H300" s="156"/>
      <c r="I300" s="156"/>
      <c r="J300" s="154"/>
      <c r="K300" s="156"/>
    </row>
    <row r="301" spans="3:11" ht="15.75">
      <c r="C301" s="156"/>
      <c r="D301" s="156"/>
      <c r="E301" s="156"/>
      <c r="F301" s="156"/>
      <c r="G301" s="156"/>
      <c r="H301" s="156"/>
      <c r="I301" s="156"/>
      <c r="J301" s="154"/>
      <c r="K301" s="156"/>
    </row>
    <row r="302" spans="3:11" ht="15.75">
      <c r="C302" s="156"/>
      <c r="D302" s="156"/>
      <c r="E302" s="156"/>
      <c r="F302" s="156"/>
      <c r="G302" s="156"/>
      <c r="H302" s="156"/>
      <c r="I302" s="156"/>
      <c r="J302" s="154"/>
      <c r="K302" s="156"/>
    </row>
    <row r="303" spans="3:11" ht="15.75">
      <c r="C303" s="156"/>
      <c r="D303" s="156"/>
      <c r="E303" s="156"/>
      <c r="F303" s="156"/>
      <c r="G303" s="156"/>
      <c r="H303" s="156"/>
      <c r="I303" s="156"/>
      <c r="J303" s="154"/>
      <c r="K303" s="156"/>
    </row>
    <row r="304" spans="3:11" ht="15.75">
      <c r="C304" s="156"/>
      <c r="D304" s="156"/>
      <c r="E304" s="156"/>
      <c r="F304" s="156"/>
      <c r="G304" s="156"/>
      <c r="H304" s="156"/>
      <c r="I304" s="156"/>
      <c r="J304" s="154"/>
      <c r="K304" s="156"/>
    </row>
    <row r="305" spans="3:11" ht="15.75">
      <c r="C305" s="156"/>
      <c r="D305" s="156"/>
      <c r="E305" s="156"/>
      <c r="F305" s="156"/>
      <c r="G305" s="156"/>
      <c r="H305" s="156"/>
      <c r="I305" s="156"/>
      <c r="J305" s="154"/>
      <c r="K305" s="156"/>
    </row>
    <row r="306" ht="15.75">
      <c r="J306" s="154"/>
    </row>
    <row r="307" ht="15.75">
      <c r="J307" s="154"/>
    </row>
    <row r="308" ht="15.75">
      <c r="J308" s="154"/>
    </row>
    <row r="309" ht="15.75">
      <c r="J309" s="154"/>
    </row>
    <row r="310" ht="15.75">
      <c r="J310" s="154"/>
    </row>
    <row r="311" ht="15.75">
      <c r="J311" s="154"/>
    </row>
    <row r="312" ht="15.75">
      <c r="J312" s="154"/>
    </row>
    <row r="313" ht="15.75">
      <c r="J313" s="154"/>
    </row>
    <row r="314" ht="15.75">
      <c r="J314" s="154"/>
    </row>
    <row r="315" ht="15.75">
      <c r="J315" s="154"/>
    </row>
    <row r="316" ht="15.75">
      <c r="J316" s="154"/>
    </row>
    <row r="317" ht="15.75">
      <c r="J317" s="154"/>
    </row>
    <row r="318" ht="15.75">
      <c r="J318" s="154"/>
    </row>
    <row r="319" ht="15.75">
      <c r="J319" s="154"/>
    </row>
    <row r="320" ht="15.75">
      <c r="J320" s="154"/>
    </row>
    <row r="321" ht="15.75">
      <c r="J321" s="154"/>
    </row>
    <row r="322" ht="15.75">
      <c r="J322" s="154"/>
    </row>
    <row r="323" ht="15.75">
      <c r="J323" s="154"/>
    </row>
    <row r="324" ht="15.75">
      <c r="J324" s="154"/>
    </row>
    <row r="325" ht="15.75">
      <c r="J325" s="154"/>
    </row>
    <row r="326" ht="15.75">
      <c r="J326" s="154"/>
    </row>
    <row r="327" ht="15.75">
      <c r="J327" s="154"/>
    </row>
    <row r="328" ht="15.75">
      <c r="J328" s="154"/>
    </row>
    <row r="329" ht="15.75">
      <c r="J329" s="154"/>
    </row>
    <row r="330" ht="15.75">
      <c r="J330" s="154"/>
    </row>
    <row r="331" ht="15.75">
      <c r="J331" s="154"/>
    </row>
    <row r="332" ht="15.75">
      <c r="J332" s="154"/>
    </row>
    <row r="333" ht="15.75">
      <c r="J333" s="154"/>
    </row>
    <row r="334" ht="15.75">
      <c r="J334" s="154"/>
    </row>
    <row r="335" ht="15.75">
      <c r="J335" s="154"/>
    </row>
    <row r="336" ht="15.75">
      <c r="J336" s="154"/>
    </row>
    <row r="337" ht="15.75">
      <c r="J337" s="154"/>
    </row>
    <row r="338" ht="15.75">
      <c r="J338" s="154"/>
    </row>
    <row r="339" ht="15.75">
      <c r="J339" s="154"/>
    </row>
    <row r="340" ht="15.75">
      <c r="J340" s="154"/>
    </row>
    <row r="341" ht="15.75">
      <c r="J341" s="154"/>
    </row>
    <row r="342" ht="15.75">
      <c r="J342" s="154"/>
    </row>
    <row r="343" ht="15.75">
      <c r="J343" s="154"/>
    </row>
    <row r="344" ht="15.75">
      <c r="J344" s="154"/>
    </row>
    <row r="345" ht="15.75">
      <c r="J345" s="154"/>
    </row>
    <row r="346" ht="15.75">
      <c r="J346" s="154"/>
    </row>
    <row r="347" ht="15.75">
      <c r="J347" s="154"/>
    </row>
    <row r="348" ht="15.75">
      <c r="J348" s="154"/>
    </row>
    <row r="349" ht="15.75">
      <c r="J349" s="154"/>
    </row>
    <row r="350" ht="15.75">
      <c r="J350" s="154"/>
    </row>
    <row r="351" ht="15.75">
      <c r="J351" s="154"/>
    </row>
    <row r="352" ht="15.75">
      <c r="J352" s="154"/>
    </row>
    <row r="353" ht="15.75">
      <c r="J353" s="154"/>
    </row>
    <row r="354" ht="15.75">
      <c r="J354" s="154"/>
    </row>
    <row r="355" ht="15.75">
      <c r="J355" s="154"/>
    </row>
    <row r="356" ht="15.75">
      <c r="J356" s="154"/>
    </row>
    <row r="357" ht="15.75">
      <c r="J357" s="154"/>
    </row>
    <row r="358" ht="15.75">
      <c r="J358" s="154"/>
    </row>
    <row r="359" ht="15.75">
      <c r="J359" s="154"/>
    </row>
    <row r="360" ht="15.75">
      <c r="J360" s="154"/>
    </row>
    <row r="361" ht="15.75">
      <c r="J361" s="154"/>
    </row>
    <row r="362" ht="15.75">
      <c r="J362" s="154"/>
    </row>
    <row r="363" ht="15.75">
      <c r="J363" s="154"/>
    </row>
    <row r="364" ht="15.75">
      <c r="J364" s="154"/>
    </row>
    <row r="365" ht="15.75">
      <c r="J365" s="154"/>
    </row>
    <row r="366" ht="15.75">
      <c r="J366" s="154"/>
    </row>
    <row r="367" ht="15.75">
      <c r="J367" s="154"/>
    </row>
    <row r="368" ht="15.75">
      <c r="J368" s="154"/>
    </row>
    <row r="369" ht="15.75">
      <c r="J369" s="154"/>
    </row>
    <row r="370" ht="15.75">
      <c r="J370" s="154"/>
    </row>
    <row r="371" ht="15.75">
      <c r="J371" s="154"/>
    </row>
    <row r="372" ht="15.75">
      <c r="J372" s="154"/>
    </row>
    <row r="373" ht="15.75">
      <c r="J373" s="154"/>
    </row>
    <row r="374" ht="15.75">
      <c r="J374" s="154"/>
    </row>
    <row r="375" ht="15.75">
      <c r="J375" s="154"/>
    </row>
    <row r="376" ht="15.75">
      <c r="J376" s="154"/>
    </row>
    <row r="377" ht="15.75">
      <c r="J377" s="154"/>
    </row>
    <row r="378" ht="15.75">
      <c r="J378" s="154"/>
    </row>
    <row r="379" ht="15.75">
      <c r="J379" s="154"/>
    </row>
    <row r="380" ht="15.75">
      <c r="J380" s="154"/>
    </row>
    <row r="381" ht="15.75">
      <c r="J381" s="154"/>
    </row>
    <row r="382" ht="15.75">
      <c r="J382" s="154"/>
    </row>
    <row r="383" ht="15.75">
      <c r="J383" s="154"/>
    </row>
    <row r="384" ht="15.75">
      <c r="J384" s="154"/>
    </row>
    <row r="385" ht="15.75">
      <c r="J385" s="154"/>
    </row>
    <row r="386" ht="15.75">
      <c r="J386" s="154"/>
    </row>
    <row r="387" ht="15.75">
      <c r="J387" s="154"/>
    </row>
    <row r="388" ht="15.75">
      <c r="J388" s="154"/>
    </row>
    <row r="389" ht="15.75">
      <c r="J389" s="154"/>
    </row>
    <row r="390" ht="15.75">
      <c r="J390" s="154"/>
    </row>
    <row r="391" ht="15.75">
      <c r="J391" s="154"/>
    </row>
    <row r="392" ht="15.75">
      <c r="J392" s="154"/>
    </row>
    <row r="393" ht="15.75">
      <c r="J393" s="154"/>
    </row>
    <row r="394" ht="15.75">
      <c r="J394" s="154"/>
    </row>
    <row r="395" ht="15.75">
      <c r="J395" s="154"/>
    </row>
    <row r="396" ht="15.75">
      <c r="J396" s="154"/>
    </row>
    <row r="397" ht="15.75">
      <c r="J397" s="154"/>
    </row>
    <row r="398" ht="15.75">
      <c r="J398" s="154"/>
    </row>
    <row r="399" ht="15.75">
      <c r="J399" s="154"/>
    </row>
    <row r="400" ht="15.75">
      <c r="J400" s="154"/>
    </row>
    <row r="401" ht="15.75">
      <c r="J401" s="154"/>
    </row>
    <row r="402" ht="15.75">
      <c r="J402" s="154"/>
    </row>
    <row r="403" ht="15.75">
      <c r="J403" s="154"/>
    </row>
    <row r="404" ht="15.75">
      <c r="J404" s="154"/>
    </row>
    <row r="405" ht="15.75">
      <c r="J405" s="154"/>
    </row>
    <row r="406" ht="15.75">
      <c r="J406" s="154"/>
    </row>
    <row r="407" ht="15.75">
      <c r="J407" s="154"/>
    </row>
    <row r="408" ht="15.75">
      <c r="J408" s="154"/>
    </row>
    <row r="409" ht="15.75">
      <c r="J409" s="154"/>
    </row>
    <row r="410" ht="15.75">
      <c r="J410" s="154"/>
    </row>
    <row r="411" ht="15.75">
      <c r="J411" s="154"/>
    </row>
    <row r="412" ht="15.75">
      <c r="J412" s="154"/>
    </row>
    <row r="413" ht="15.75">
      <c r="J413" s="154"/>
    </row>
    <row r="414" ht="15.75">
      <c r="J414" s="154"/>
    </row>
    <row r="415" ht="15.75">
      <c r="J415" s="154"/>
    </row>
    <row r="416" ht="15.75">
      <c r="J416" s="154"/>
    </row>
    <row r="417" ht="15.75">
      <c r="J417" s="154"/>
    </row>
    <row r="418" ht="15.75">
      <c r="J418" s="154"/>
    </row>
    <row r="419" ht="15.75">
      <c r="J419" s="154"/>
    </row>
    <row r="420" ht="15.75">
      <c r="J420" s="154"/>
    </row>
    <row r="421" ht="15.75">
      <c r="J421" s="154"/>
    </row>
    <row r="422" ht="15.75">
      <c r="J422" s="154"/>
    </row>
    <row r="423" ht="15.75">
      <c r="J423" s="154"/>
    </row>
    <row r="424" ht="15.75">
      <c r="J424" s="154"/>
    </row>
    <row r="425" ht="15.75">
      <c r="J425" s="154"/>
    </row>
    <row r="426" ht="15.75">
      <c r="J426" s="154"/>
    </row>
    <row r="427" ht="15.75">
      <c r="J427" s="154"/>
    </row>
    <row r="428" ht="15.75">
      <c r="J428" s="154"/>
    </row>
    <row r="429" ht="15.75">
      <c r="J429" s="154"/>
    </row>
    <row r="430" ht="15.75">
      <c r="J430" s="154"/>
    </row>
    <row r="431" ht="15.75">
      <c r="J431" s="154"/>
    </row>
    <row r="432" ht="15.75">
      <c r="J432" s="154"/>
    </row>
    <row r="433" ht="15.75">
      <c r="J433" s="154"/>
    </row>
    <row r="434" ht="15.75">
      <c r="J434" s="154"/>
    </row>
    <row r="435" ht="15.75">
      <c r="J435" s="154"/>
    </row>
    <row r="436" ht="15.75">
      <c r="J436" s="154"/>
    </row>
    <row r="437" ht="15.75">
      <c r="J437" s="154"/>
    </row>
    <row r="438" ht="15.75">
      <c r="J438" s="154"/>
    </row>
    <row r="439" ht="15.75">
      <c r="J439" s="154"/>
    </row>
    <row r="440" ht="15.75">
      <c r="J440" s="154"/>
    </row>
    <row r="441" ht="15.75">
      <c r="J441" s="154"/>
    </row>
    <row r="442" ht="15.75">
      <c r="J442" s="154"/>
    </row>
    <row r="443" ht="15.75">
      <c r="J443" s="154"/>
    </row>
    <row r="444" ht="15.75">
      <c r="J444" s="154"/>
    </row>
    <row r="445" ht="15.75">
      <c r="J445" s="154"/>
    </row>
    <row r="446" ht="15.75">
      <c r="J446" s="154"/>
    </row>
    <row r="447" ht="15.75">
      <c r="J447" s="154"/>
    </row>
    <row r="448" ht="15.75">
      <c r="J448" s="154"/>
    </row>
    <row r="449" ht="15.75">
      <c r="J449" s="154"/>
    </row>
    <row r="450" ht="15.75">
      <c r="J450" s="154"/>
    </row>
    <row r="451" ht="15.75">
      <c r="J451" s="154"/>
    </row>
    <row r="452" ht="15.75">
      <c r="J452" s="154"/>
    </row>
    <row r="453" ht="15.75">
      <c r="J453" s="154"/>
    </row>
    <row r="454" ht="15.75">
      <c r="J454" s="154"/>
    </row>
    <row r="455" ht="15.75">
      <c r="J455" s="154"/>
    </row>
    <row r="456" ht="15.75">
      <c r="J456" s="154"/>
    </row>
    <row r="457" ht="15.75">
      <c r="J457" s="154"/>
    </row>
    <row r="458" ht="15.75">
      <c r="J458" s="154"/>
    </row>
    <row r="459" ht="15.75">
      <c r="J459" s="154"/>
    </row>
    <row r="460" ht="15.75">
      <c r="J460" s="154"/>
    </row>
    <row r="461" ht="15.75">
      <c r="J461" s="154"/>
    </row>
    <row r="462" ht="15.75">
      <c r="J462" s="154"/>
    </row>
    <row r="463" ht="15.75">
      <c r="J463" s="154"/>
    </row>
  </sheetData>
  <sheetProtection/>
  <mergeCells count="10">
    <mergeCell ref="J1:K1"/>
    <mergeCell ref="D2:K2"/>
    <mergeCell ref="D3:K3"/>
    <mergeCell ref="D4:K4"/>
    <mergeCell ref="A10:A11"/>
    <mergeCell ref="B10:B11"/>
    <mergeCell ref="K10:K11"/>
    <mergeCell ref="C10:J11"/>
    <mergeCell ref="A5:K5"/>
    <mergeCell ref="A6:K6"/>
  </mergeCells>
  <printOptions horizontalCentered="1"/>
  <pageMargins left="0.7874015748031497" right="0.3937007874015748" top="0.7874015748031497" bottom="0.5905511811023623" header="0.5118110236220472" footer="0.5118110236220472"/>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O1110"/>
  <sheetViews>
    <sheetView zoomScale="85" zoomScaleNormal="85" zoomScalePageLayoutView="0" workbookViewId="0" topLeftCell="A1">
      <selection activeCell="C4" sqref="C4:G4"/>
    </sheetView>
  </sheetViews>
  <sheetFormatPr defaultColWidth="9.00390625" defaultRowHeight="12.75"/>
  <cols>
    <col min="1" max="1" width="35.125" style="12" customWidth="1"/>
    <col min="2" max="2" width="6.875" style="12" customWidth="1"/>
    <col min="3" max="3" width="8.875" style="12" customWidth="1"/>
    <col min="4" max="4" width="14.375" style="12" customWidth="1"/>
    <col min="5" max="5" width="10.125" style="12" customWidth="1"/>
    <col min="6" max="6" width="19.75390625" style="26" customWidth="1"/>
    <col min="7" max="7" width="21.00390625" style="26" customWidth="1"/>
    <col min="8" max="8" width="0" style="12" hidden="1" customWidth="1"/>
    <col min="9" max="9" width="22.75390625" style="12" hidden="1" customWidth="1"/>
    <col min="10" max="10" width="11.125" style="12" hidden="1" customWidth="1"/>
    <col min="11" max="11" width="31.75390625" style="12" hidden="1" customWidth="1"/>
    <col min="12" max="12" width="32.125" style="12" hidden="1" customWidth="1"/>
    <col min="13" max="13" width="17.625" style="12" hidden="1" customWidth="1"/>
    <col min="14" max="14" width="9.125" style="12" customWidth="1"/>
    <col min="15" max="15" width="13.875" style="12" bestFit="1" customWidth="1"/>
    <col min="16" max="16384" width="9.125" style="12" customWidth="1"/>
  </cols>
  <sheetData>
    <row r="1" spans="2:7" ht="15.75">
      <c r="B1" s="30"/>
      <c r="C1" s="30"/>
      <c r="D1" s="30"/>
      <c r="E1" s="30"/>
      <c r="F1" s="248" t="s">
        <v>1023</v>
      </c>
      <c r="G1" s="248"/>
    </row>
    <row r="2" spans="2:7" ht="15.75">
      <c r="B2" s="30"/>
      <c r="C2" s="248" t="s">
        <v>642</v>
      </c>
      <c r="D2" s="248"/>
      <c r="E2" s="248"/>
      <c r="F2" s="248"/>
      <c r="G2" s="248"/>
    </row>
    <row r="3" spans="2:7" ht="15.75" customHeight="1">
      <c r="B3" s="30"/>
      <c r="C3" s="30"/>
      <c r="D3" s="268" t="s">
        <v>1029</v>
      </c>
      <c r="E3" s="248"/>
      <c r="F3" s="248"/>
      <c r="G3" s="248"/>
    </row>
    <row r="4" spans="2:7" ht="15.75" customHeight="1">
      <c r="B4" s="30"/>
      <c r="C4" s="248" t="s">
        <v>1197</v>
      </c>
      <c r="D4" s="248"/>
      <c r="E4" s="248"/>
      <c r="F4" s="248"/>
      <c r="G4" s="248"/>
    </row>
    <row r="5" spans="1:7" ht="64.5" customHeight="1">
      <c r="A5" s="266" t="s">
        <v>590</v>
      </c>
      <c r="B5" s="267"/>
      <c r="C5" s="267"/>
      <c r="D5" s="267"/>
      <c r="E5" s="267"/>
      <c r="F5" s="267"/>
      <c r="G5" s="267"/>
    </row>
    <row r="6" spans="6:7" ht="15.75">
      <c r="F6" s="41"/>
      <c r="G6" s="41" t="s">
        <v>835</v>
      </c>
    </row>
    <row r="7" spans="1:7" ht="94.5">
      <c r="A7" s="15" t="s">
        <v>1026</v>
      </c>
      <c r="B7" s="15" t="s">
        <v>837</v>
      </c>
      <c r="C7" s="15" t="s">
        <v>57</v>
      </c>
      <c r="D7" s="15" t="s">
        <v>59</v>
      </c>
      <c r="E7" s="15" t="s">
        <v>58</v>
      </c>
      <c r="F7" s="40" t="s">
        <v>1027</v>
      </c>
      <c r="G7" s="15" t="s">
        <v>677</v>
      </c>
    </row>
    <row r="8" spans="1:7" ht="15.75">
      <c r="A8" s="15">
        <v>1</v>
      </c>
      <c r="B8" s="15">
        <v>2</v>
      </c>
      <c r="C8" s="15">
        <v>3</v>
      </c>
      <c r="D8" s="15">
        <v>4</v>
      </c>
      <c r="E8" s="15">
        <v>5</v>
      </c>
      <c r="F8" s="42">
        <v>6</v>
      </c>
      <c r="G8" s="42">
        <v>7</v>
      </c>
    </row>
    <row r="9" spans="1:12" s="43" customFormat="1" ht="28.5" customHeight="1">
      <c r="A9" s="1" t="s">
        <v>60</v>
      </c>
      <c r="B9" s="2" t="s">
        <v>1028</v>
      </c>
      <c r="C9" s="2"/>
      <c r="D9" s="9"/>
      <c r="E9" s="9"/>
      <c r="F9" s="32">
        <f>F10+F19+F33+F153+F166+F170+F145+F149</f>
        <v>173607602.73000002</v>
      </c>
      <c r="G9" s="32">
        <f>G10+G19+G33+G153+G166+G170+G145</f>
        <v>1058000</v>
      </c>
      <c r="K9" s="75">
        <f>прил7!G10+прил7!G44+прил7!G237+прил7!G498+прил7!G542+прил7!G744+прил7!G899</f>
        <v>173607602.73</v>
      </c>
      <c r="L9" s="75">
        <f>прил7!H10+прил7!H44+прил7!H237+прил7!H498+прил7!H542+прил7!H744+прил7!H899</f>
        <v>1058000</v>
      </c>
    </row>
    <row r="10" spans="1:12" s="43" customFormat="1" ht="63" customHeight="1">
      <c r="A10" s="1" t="s">
        <v>923</v>
      </c>
      <c r="B10" s="2" t="s">
        <v>1028</v>
      </c>
      <c r="C10" s="2" t="s">
        <v>46</v>
      </c>
      <c r="D10" s="2"/>
      <c r="E10" s="2"/>
      <c r="F10" s="76">
        <f>F11</f>
        <v>2198475</v>
      </c>
      <c r="G10" s="76"/>
      <c r="K10" s="75">
        <f>F9-K9</f>
        <v>0</v>
      </c>
      <c r="L10" s="75">
        <f>G9-L9</f>
        <v>0</v>
      </c>
    </row>
    <row r="11" spans="1:7" s="43" customFormat="1" ht="20.25">
      <c r="A11" s="27" t="s">
        <v>96</v>
      </c>
      <c r="B11" s="4" t="s">
        <v>1028</v>
      </c>
      <c r="C11" s="4" t="s">
        <v>46</v>
      </c>
      <c r="D11" s="4" t="s">
        <v>826</v>
      </c>
      <c r="E11" s="4"/>
      <c r="F11" s="29">
        <f>F12+F17</f>
        <v>2198475</v>
      </c>
      <c r="G11" s="29"/>
    </row>
    <row r="12" spans="1:11" s="43" customFormat="1" ht="47.25">
      <c r="A12" s="3" t="s">
        <v>658</v>
      </c>
      <c r="B12" s="4" t="s">
        <v>1028</v>
      </c>
      <c r="C12" s="4" t="s">
        <v>46</v>
      </c>
      <c r="D12" s="4" t="s">
        <v>827</v>
      </c>
      <c r="E12" s="4"/>
      <c r="F12" s="29">
        <f>F13</f>
        <v>2173475</v>
      </c>
      <c r="G12" s="29"/>
      <c r="K12" s="75">
        <f>прил7!G11</f>
        <v>2198475</v>
      </c>
    </row>
    <row r="13" spans="1:7" s="43" customFormat="1" ht="110.25">
      <c r="A13" s="3" t="s">
        <v>97</v>
      </c>
      <c r="B13" s="4" t="s">
        <v>1028</v>
      </c>
      <c r="C13" s="4" t="s">
        <v>46</v>
      </c>
      <c r="D13" s="4" t="s">
        <v>827</v>
      </c>
      <c r="E13" s="4" t="s">
        <v>680</v>
      </c>
      <c r="F13" s="29">
        <f>прил7!G14</f>
        <v>2173475</v>
      </c>
      <c r="G13" s="29"/>
    </row>
    <row r="14" spans="1:7" s="43" customFormat="1" ht="47.25" hidden="1">
      <c r="A14" s="3" t="s">
        <v>540</v>
      </c>
      <c r="B14" s="4" t="s">
        <v>1028</v>
      </c>
      <c r="C14" s="4" t="s">
        <v>46</v>
      </c>
      <c r="D14" s="4" t="s">
        <v>65</v>
      </c>
      <c r="E14" s="4"/>
      <c r="F14" s="29"/>
      <c r="G14" s="29"/>
    </row>
    <row r="15" spans="1:7" s="43" customFormat="1" ht="126" hidden="1">
      <c r="A15" s="3" t="s">
        <v>97</v>
      </c>
      <c r="B15" s="4" t="s">
        <v>1028</v>
      </c>
      <c r="C15" s="4" t="s">
        <v>46</v>
      </c>
      <c r="D15" s="4" t="s">
        <v>65</v>
      </c>
      <c r="E15" s="4" t="s">
        <v>680</v>
      </c>
      <c r="F15" s="29"/>
      <c r="G15" s="29"/>
    </row>
    <row r="16" spans="1:7" s="43" customFormat="1" ht="47.25" hidden="1">
      <c r="A16" s="3" t="s">
        <v>780</v>
      </c>
      <c r="B16" s="4" t="s">
        <v>1028</v>
      </c>
      <c r="C16" s="4" t="s">
        <v>46</v>
      </c>
      <c r="D16" s="4" t="s">
        <v>65</v>
      </c>
      <c r="E16" s="4" t="s">
        <v>681</v>
      </c>
      <c r="F16" s="29"/>
      <c r="G16" s="29"/>
    </row>
    <row r="17" spans="1:7" s="43" customFormat="1" ht="94.5">
      <c r="A17" s="3" t="s">
        <v>659</v>
      </c>
      <c r="B17" s="4" t="s">
        <v>1028</v>
      </c>
      <c r="C17" s="4" t="s">
        <v>46</v>
      </c>
      <c r="D17" s="4" t="s">
        <v>781</v>
      </c>
      <c r="E17" s="4"/>
      <c r="F17" s="29">
        <f>F18</f>
        <v>25000</v>
      </c>
      <c r="G17" s="29"/>
    </row>
    <row r="18" spans="1:7" s="43" customFormat="1" ht="110.25">
      <c r="A18" s="3" t="s">
        <v>97</v>
      </c>
      <c r="B18" s="4" t="s">
        <v>1028</v>
      </c>
      <c r="C18" s="4" t="s">
        <v>46</v>
      </c>
      <c r="D18" s="4" t="s">
        <v>781</v>
      </c>
      <c r="E18" s="4" t="s">
        <v>680</v>
      </c>
      <c r="F18" s="29">
        <f>прил7!G16</f>
        <v>25000</v>
      </c>
      <c r="G18" s="29"/>
    </row>
    <row r="19" spans="1:11" s="43" customFormat="1" ht="94.5">
      <c r="A19" s="1" t="s">
        <v>686</v>
      </c>
      <c r="B19" s="2" t="s">
        <v>1028</v>
      </c>
      <c r="C19" s="2" t="s">
        <v>48</v>
      </c>
      <c r="D19" s="2"/>
      <c r="E19" s="2"/>
      <c r="F19" s="33">
        <f>F20</f>
        <v>4714723</v>
      </c>
      <c r="G19" s="33"/>
      <c r="K19" s="75">
        <f>прил7!G17</f>
        <v>4714723</v>
      </c>
    </row>
    <row r="20" spans="1:7" s="43" customFormat="1" ht="20.25">
      <c r="A20" s="27" t="s">
        <v>96</v>
      </c>
      <c r="B20" s="4" t="s">
        <v>1028</v>
      </c>
      <c r="C20" s="4" t="s">
        <v>48</v>
      </c>
      <c r="D20" s="4" t="s">
        <v>826</v>
      </c>
      <c r="E20" s="4"/>
      <c r="F20" s="29">
        <f>F21+F26+F31</f>
        <v>4714723</v>
      </c>
      <c r="G20" s="33"/>
    </row>
    <row r="21" spans="1:7" s="43" customFormat="1" ht="63">
      <c r="A21" s="3" t="s">
        <v>660</v>
      </c>
      <c r="B21" s="4" t="s">
        <v>1028</v>
      </c>
      <c r="C21" s="4" t="s">
        <v>48</v>
      </c>
      <c r="D21" s="4" t="s">
        <v>782</v>
      </c>
      <c r="E21" s="4"/>
      <c r="F21" s="29">
        <f>F22</f>
        <v>1593645</v>
      </c>
      <c r="G21" s="33"/>
    </row>
    <row r="22" spans="1:7" s="43" customFormat="1" ht="110.25">
      <c r="A22" s="3" t="s">
        <v>97</v>
      </c>
      <c r="B22" s="4" t="s">
        <v>1028</v>
      </c>
      <c r="C22" s="4" t="s">
        <v>48</v>
      </c>
      <c r="D22" s="4" t="s">
        <v>782</v>
      </c>
      <c r="E22" s="4" t="s">
        <v>680</v>
      </c>
      <c r="F22" s="29">
        <f>прил7!G20</f>
        <v>1593645</v>
      </c>
      <c r="G22" s="33"/>
    </row>
    <row r="23" spans="1:7" s="43" customFormat="1" ht="63" hidden="1">
      <c r="A23" s="3" t="s">
        <v>541</v>
      </c>
      <c r="B23" s="4" t="s">
        <v>1028</v>
      </c>
      <c r="C23" s="4" t="s">
        <v>48</v>
      </c>
      <c r="D23" s="4" t="s">
        <v>783</v>
      </c>
      <c r="E23" s="4"/>
      <c r="F23" s="29"/>
      <c r="G23" s="33"/>
    </row>
    <row r="24" spans="1:7" s="43" customFormat="1" ht="126" hidden="1">
      <c r="A24" s="3" t="s">
        <v>97</v>
      </c>
      <c r="B24" s="4" t="s">
        <v>1028</v>
      </c>
      <c r="C24" s="4" t="s">
        <v>48</v>
      </c>
      <c r="D24" s="4" t="s">
        <v>783</v>
      </c>
      <c r="E24" s="4" t="s">
        <v>680</v>
      </c>
      <c r="F24" s="29"/>
      <c r="G24" s="33"/>
    </row>
    <row r="25" spans="1:7" s="43" customFormat="1" ht="47.25" hidden="1">
      <c r="A25" s="3" t="s">
        <v>780</v>
      </c>
      <c r="B25" s="4" t="s">
        <v>1028</v>
      </c>
      <c r="C25" s="4" t="s">
        <v>48</v>
      </c>
      <c r="D25" s="4" t="s">
        <v>783</v>
      </c>
      <c r="E25" s="4" t="s">
        <v>681</v>
      </c>
      <c r="F25" s="29"/>
      <c r="G25" s="33"/>
    </row>
    <row r="26" spans="1:7" s="43" customFormat="1" ht="47.25">
      <c r="A26" s="3" t="s">
        <v>661</v>
      </c>
      <c r="B26" s="4" t="s">
        <v>1028</v>
      </c>
      <c r="C26" s="4" t="s">
        <v>48</v>
      </c>
      <c r="D26" s="4" t="s">
        <v>784</v>
      </c>
      <c r="E26" s="4"/>
      <c r="F26" s="29">
        <f>F27</f>
        <v>2987578</v>
      </c>
      <c r="G26" s="33"/>
    </row>
    <row r="27" spans="1:7" s="43" customFormat="1" ht="110.25">
      <c r="A27" s="3" t="s">
        <v>97</v>
      </c>
      <c r="B27" s="4" t="s">
        <v>1028</v>
      </c>
      <c r="C27" s="4" t="s">
        <v>48</v>
      </c>
      <c r="D27" s="4" t="s">
        <v>784</v>
      </c>
      <c r="E27" s="4" t="s">
        <v>680</v>
      </c>
      <c r="F27" s="29">
        <f>прил7!G22</f>
        <v>2987578</v>
      </c>
      <c r="G27" s="33"/>
    </row>
    <row r="28" spans="1:7" s="43" customFormat="1" ht="47.25" hidden="1">
      <c r="A28" s="3" t="s">
        <v>662</v>
      </c>
      <c r="B28" s="4" t="s">
        <v>1028</v>
      </c>
      <c r="C28" s="4" t="s">
        <v>48</v>
      </c>
      <c r="D28" s="4" t="s">
        <v>785</v>
      </c>
      <c r="E28" s="4"/>
      <c r="F28" s="33"/>
      <c r="G28" s="33"/>
    </row>
    <row r="29" spans="1:7" s="43" customFormat="1" ht="126" hidden="1">
      <c r="A29" s="3" t="s">
        <v>97</v>
      </c>
      <c r="B29" s="4" t="s">
        <v>1028</v>
      </c>
      <c r="C29" s="4" t="s">
        <v>48</v>
      </c>
      <c r="D29" s="4" t="s">
        <v>785</v>
      </c>
      <c r="E29" s="4" t="s">
        <v>680</v>
      </c>
      <c r="F29" s="33"/>
      <c r="G29" s="33"/>
    </row>
    <row r="30" spans="1:7" s="43" customFormat="1" ht="47.25" hidden="1">
      <c r="A30" s="3" t="s">
        <v>780</v>
      </c>
      <c r="B30" s="4" t="s">
        <v>1028</v>
      </c>
      <c r="C30" s="4" t="s">
        <v>48</v>
      </c>
      <c r="D30" s="4" t="s">
        <v>785</v>
      </c>
      <c r="E30" s="4" t="s">
        <v>681</v>
      </c>
      <c r="F30" s="33"/>
      <c r="G30" s="33"/>
    </row>
    <row r="31" spans="1:7" s="43" customFormat="1" ht="94.5">
      <c r="A31" s="3" t="s">
        <v>659</v>
      </c>
      <c r="B31" s="4" t="s">
        <v>1028</v>
      </c>
      <c r="C31" s="4" t="s">
        <v>48</v>
      </c>
      <c r="D31" s="4" t="s">
        <v>781</v>
      </c>
      <c r="E31" s="4"/>
      <c r="F31" s="29">
        <f>F32</f>
        <v>133500</v>
      </c>
      <c r="G31" s="33"/>
    </row>
    <row r="32" spans="1:7" s="43" customFormat="1" ht="110.25">
      <c r="A32" s="3" t="s">
        <v>575</v>
      </c>
      <c r="B32" s="4" t="s">
        <v>1028</v>
      </c>
      <c r="C32" s="4" t="s">
        <v>48</v>
      </c>
      <c r="D32" s="4" t="s">
        <v>781</v>
      </c>
      <c r="E32" s="4" t="s">
        <v>680</v>
      </c>
      <c r="F32" s="29">
        <f>прил7!G24</f>
        <v>133500</v>
      </c>
      <c r="G32" s="33"/>
    </row>
    <row r="33" spans="1:11" ht="110.25">
      <c r="A33" s="1" t="s">
        <v>675</v>
      </c>
      <c r="B33" s="2" t="s">
        <v>1028</v>
      </c>
      <c r="C33" s="2" t="s">
        <v>51</v>
      </c>
      <c r="D33" s="2"/>
      <c r="E33" s="2"/>
      <c r="F33" s="33">
        <f>F34+F94+F112</f>
        <v>67000650</v>
      </c>
      <c r="G33" s="33"/>
      <c r="K33" s="26">
        <f>прил7!G45+прил7!G238+прил7!G499+прил7!G543+прил7!G745</f>
        <v>67000650</v>
      </c>
    </row>
    <row r="34" spans="1:11" ht="47.25">
      <c r="A34" s="3" t="s">
        <v>107</v>
      </c>
      <c r="B34" s="4" t="s">
        <v>1028</v>
      </c>
      <c r="C34" s="4" t="s">
        <v>51</v>
      </c>
      <c r="D34" s="4" t="s">
        <v>622</v>
      </c>
      <c r="E34" s="2"/>
      <c r="F34" s="29">
        <f>F35</f>
        <v>10894992</v>
      </c>
      <c r="G34" s="33"/>
      <c r="K34" s="26"/>
    </row>
    <row r="35" spans="1:7" ht="63">
      <c r="A35" s="21" t="s">
        <v>603</v>
      </c>
      <c r="B35" s="4" t="s">
        <v>1028</v>
      </c>
      <c r="C35" s="4" t="s">
        <v>51</v>
      </c>
      <c r="D35" s="4" t="s">
        <v>364</v>
      </c>
      <c r="E35" s="4"/>
      <c r="F35" s="29">
        <f>F36+F44+F76+F85</f>
        <v>10894992</v>
      </c>
      <c r="G35" s="33"/>
    </row>
    <row r="36" spans="1:7" ht="141.75">
      <c r="A36" s="21" t="s">
        <v>365</v>
      </c>
      <c r="B36" s="4" t="s">
        <v>1028</v>
      </c>
      <c r="C36" s="4" t="s">
        <v>51</v>
      </c>
      <c r="D36" s="4" t="s">
        <v>366</v>
      </c>
      <c r="E36" s="4"/>
      <c r="F36" s="29">
        <f>F37</f>
        <v>797662.85</v>
      </c>
      <c r="G36" s="33"/>
    </row>
    <row r="37" spans="1:7" ht="47.25">
      <c r="A37" s="21" t="s">
        <v>661</v>
      </c>
      <c r="B37" s="4" t="s">
        <v>1028</v>
      </c>
      <c r="C37" s="4" t="s">
        <v>51</v>
      </c>
      <c r="D37" s="4" t="s">
        <v>367</v>
      </c>
      <c r="E37" s="4"/>
      <c r="F37" s="29">
        <f>F38</f>
        <v>797662.85</v>
      </c>
      <c r="G37" s="33"/>
    </row>
    <row r="38" spans="1:7" ht="110.25">
      <c r="A38" s="21" t="s">
        <v>575</v>
      </c>
      <c r="B38" s="4" t="s">
        <v>1028</v>
      </c>
      <c r="C38" s="4" t="s">
        <v>51</v>
      </c>
      <c r="D38" s="4" t="s">
        <v>367</v>
      </c>
      <c r="E38" s="4" t="s">
        <v>680</v>
      </c>
      <c r="F38" s="29">
        <f>прил7!G549</f>
        <v>797662.85</v>
      </c>
      <c r="G38" s="33"/>
    </row>
    <row r="39" spans="1:7" ht="47.25" hidden="1">
      <c r="A39" s="21" t="s">
        <v>662</v>
      </c>
      <c r="B39" s="4" t="s">
        <v>1028</v>
      </c>
      <c r="C39" s="4" t="s">
        <v>51</v>
      </c>
      <c r="D39" s="4" t="s">
        <v>368</v>
      </c>
      <c r="E39" s="4"/>
      <c r="F39" s="29"/>
      <c r="G39" s="33"/>
    </row>
    <row r="40" spans="1:7" ht="126" hidden="1">
      <c r="A40" s="21" t="s">
        <v>665</v>
      </c>
      <c r="B40" s="4" t="s">
        <v>1028</v>
      </c>
      <c r="C40" s="4" t="s">
        <v>51</v>
      </c>
      <c r="D40" s="4" t="s">
        <v>368</v>
      </c>
      <c r="E40" s="4" t="s">
        <v>680</v>
      </c>
      <c r="F40" s="29"/>
      <c r="G40" s="33"/>
    </row>
    <row r="41" spans="1:7" ht="47.25" hidden="1">
      <c r="A41" s="3" t="s">
        <v>780</v>
      </c>
      <c r="B41" s="4" t="s">
        <v>1028</v>
      </c>
      <c r="C41" s="4" t="s">
        <v>51</v>
      </c>
      <c r="D41" s="4" t="s">
        <v>368</v>
      </c>
      <c r="E41" s="4" t="s">
        <v>681</v>
      </c>
      <c r="F41" s="29"/>
      <c r="G41" s="33"/>
    </row>
    <row r="42" spans="1:7" ht="110.25" hidden="1">
      <c r="A42" s="21" t="s">
        <v>659</v>
      </c>
      <c r="B42" s="4" t="s">
        <v>1028</v>
      </c>
      <c r="C42" s="4" t="s">
        <v>51</v>
      </c>
      <c r="D42" s="4" t="s">
        <v>369</v>
      </c>
      <c r="E42" s="4"/>
      <c r="F42" s="29"/>
      <c r="G42" s="33"/>
    </row>
    <row r="43" spans="1:7" ht="126" hidden="1">
      <c r="A43" s="21" t="s">
        <v>665</v>
      </c>
      <c r="B43" s="4" t="s">
        <v>1028</v>
      </c>
      <c r="C43" s="4" t="s">
        <v>51</v>
      </c>
      <c r="D43" s="4" t="s">
        <v>369</v>
      </c>
      <c r="E43" s="4" t="s">
        <v>680</v>
      </c>
      <c r="F43" s="29"/>
      <c r="G43" s="33"/>
    </row>
    <row r="44" spans="1:7" ht="126">
      <c r="A44" s="21" t="s">
        <v>370</v>
      </c>
      <c r="B44" s="4" t="s">
        <v>1028</v>
      </c>
      <c r="C44" s="4" t="s">
        <v>51</v>
      </c>
      <c r="D44" s="4" t="s">
        <v>371</v>
      </c>
      <c r="E44" s="4"/>
      <c r="F44" s="29">
        <f>F45+F50</f>
        <v>1015551.47</v>
      </c>
      <c r="G44" s="33"/>
    </row>
    <row r="45" spans="1:7" ht="47.25">
      <c r="A45" s="21" t="s">
        <v>661</v>
      </c>
      <c r="B45" s="4" t="s">
        <v>1028</v>
      </c>
      <c r="C45" s="4" t="s">
        <v>51</v>
      </c>
      <c r="D45" s="4" t="s">
        <v>372</v>
      </c>
      <c r="E45" s="4"/>
      <c r="F45" s="29">
        <f>F46</f>
        <v>955551.47</v>
      </c>
      <c r="G45" s="33"/>
    </row>
    <row r="46" spans="1:7" ht="110.25">
      <c r="A46" s="21" t="s">
        <v>575</v>
      </c>
      <c r="B46" s="4" t="s">
        <v>1028</v>
      </c>
      <c r="C46" s="4" t="s">
        <v>51</v>
      </c>
      <c r="D46" s="4" t="s">
        <v>372</v>
      </c>
      <c r="E46" s="4" t="s">
        <v>680</v>
      </c>
      <c r="F46" s="29">
        <f>прил7!G552</f>
        <v>955551.47</v>
      </c>
      <c r="G46" s="33"/>
    </row>
    <row r="47" spans="1:7" ht="47.25" hidden="1">
      <c r="A47" s="21" t="s">
        <v>662</v>
      </c>
      <c r="B47" s="4" t="s">
        <v>1028</v>
      </c>
      <c r="C47" s="4" t="s">
        <v>51</v>
      </c>
      <c r="D47" s="4" t="s">
        <v>373</v>
      </c>
      <c r="E47" s="4"/>
      <c r="F47" s="29"/>
      <c r="G47" s="33"/>
    </row>
    <row r="48" spans="1:7" ht="126" hidden="1">
      <c r="A48" s="21" t="s">
        <v>665</v>
      </c>
      <c r="B48" s="4" t="s">
        <v>1028</v>
      </c>
      <c r="C48" s="4" t="s">
        <v>51</v>
      </c>
      <c r="D48" s="4" t="s">
        <v>373</v>
      </c>
      <c r="E48" s="4" t="s">
        <v>680</v>
      </c>
      <c r="F48" s="29"/>
      <c r="G48" s="33"/>
    </row>
    <row r="49" spans="1:7" ht="47.25" hidden="1">
      <c r="A49" s="3" t="s">
        <v>780</v>
      </c>
      <c r="B49" s="4" t="s">
        <v>1028</v>
      </c>
      <c r="C49" s="4" t="s">
        <v>51</v>
      </c>
      <c r="D49" s="4" t="s">
        <v>373</v>
      </c>
      <c r="E49" s="4" t="s">
        <v>681</v>
      </c>
      <c r="F49" s="29"/>
      <c r="G49" s="33"/>
    </row>
    <row r="50" spans="1:7" ht="94.5">
      <c r="A50" s="21" t="s">
        <v>659</v>
      </c>
      <c r="B50" s="4" t="s">
        <v>1028</v>
      </c>
      <c r="C50" s="4" t="s">
        <v>51</v>
      </c>
      <c r="D50" s="4" t="s">
        <v>374</v>
      </c>
      <c r="E50" s="4"/>
      <c r="F50" s="29">
        <f>F51</f>
        <v>60000</v>
      </c>
      <c r="G50" s="33"/>
    </row>
    <row r="51" spans="1:7" ht="110.25">
      <c r="A51" s="21" t="s">
        <v>575</v>
      </c>
      <c r="B51" s="4" t="s">
        <v>1028</v>
      </c>
      <c r="C51" s="4" t="s">
        <v>51</v>
      </c>
      <c r="D51" s="4" t="s">
        <v>374</v>
      </c>
      <c r="E51" s="4" t="s">
        <v>680</v>
      </c>
      <c r="F51" s="29">
        <f>прил7!G554</f>
        <v>60000</v>
      </c>
      <c r="G51" s="33"/>
    </row>
    <row r="52" spans="1:7" ht="126" hidden="1">
      <c r="A52" s="21" t="s">
        <v>375</v>
      </c>
      <c r="B52" s="4" t="s">
        <v>1028</v>
      </c>
      <c r="C52" s="4" t="s">
        <v>51</v>
      </c>
      <c r="D52" s="4" t="s">
        <v>376</v>
      </c>
      <c r="E52" s="4"/>
      <c r="F52" s="29"/>
      <c r="G52" s="33"/>
    </row>
    <row r="53" spans="1:7" ht="47.25" hidden="1">
      <c r="A53" s="21" t="s">
        <v>661</v>
      </c>
      <c r="B53" s="4" t="s">
        <v>1028</v>
      </c>
      <c r="C53" s="4" t="s">
        <v>51</v>
      </c>
      <c r="D53" s="4" t="s">
        <v>377</v>
      </c>
      <c r="E53" s="4"/>
      <c r="F53" s="29"/>
      <c r="G53" s="33"/>
    </row>
    <row r="54" spans="1:7" ht="126" hidden="1">
      <c r="A54" s="21" t="s">
        <v>665</v>
      </c>
      <c r="B54" s="4" t="s">
        <v>1028</v>
      </c>
      <c r="C54" s="4" t="s">
        <v>51</v>
      </c>
      <c r="D54" s="4" t="s">
        <v>377</v>
      </c>
      <c r="E54" s="4" t="s">
        <v>680</v>
      </c>
      <c r="F54" s="29"/>
      <c r="G54" s="33"/>
    </row>
    <row r="55" spans="1:7" ht="47.25" hidden="1">
      <c r="A55" s="21" t="s">
        <v>662</v>
      </c>
      <c r="B55" s="4" t="s">
        <v>1028</v>
      </c>
      <c r="C55" s="4" t="s">
        <v>51</v>
      </c>
      <c r="D55" s="4" t="s">
        <v>378</v>
      </c>
      <c r="E55" s="4"/>
      <c r="F55" s="29"/>
      <c r="G55" s="33"/>
    </row>
    <row r="56" spans="1:7" ht="126" hidden="1">
      <c r="A56" s="21" t="s">
        <v>665</v>
      </c>
      <c r="B56" s="4" t="s">
        <v>1028</v>
      </c>
      <c r="C56" s="4" t="s">
        <v>51</v>
      </c>
      <c r="D56" s="4" t="s">
        <v>378</v>
      </c>
      <c r="E56" s="4" t="s">
        <v>680</v>
      </c>
      <c r="F56" s="29"/>
      <c r="G56" s="33"/>
    </row>
    <row r="57" spans="1:7" ht="47.25" hidden="1">
      <c r="A57" s="3" t="s">
        <v>780</v>
      </c>
      <c r="B57" s="4" t="s">
        <v>1028</v>
      </c>
      <c r="C57" s="4" t="s">
        <v>51</v>
      </c>
      <c r="D57" s="4" t="s">
        <v>378</v>
      </c>
      <c r="E57" s="4" t="s">
        <v>681</v>
      </c>
      <c r="F57" s="29"/>
      <c r="G57" s="33"/>
    </row>
    <row r="58" spans="1:7" ht="110.25" hidden="1">
      <c r="A58" s="21" t="s">
        <v>659</v>
      </c>
      <c r="B58" s="4" t="s">
        <v>1028</v>
      </c>
      <c r="C58" s="4" t="s">
        <v>51</v>
      </c>
      <c r="D58" s="4" t="s">
        <v>379</v>
      </c>
      <c r="E58" s="4"/>
      <c r="F58" s="29"/>
      <c r="G58" s="33"/>
    </row>
    <row r="59" spans="1:7" ht="126" hidden="1">
      <c r="A59" s="21" t="s">
        <v>665</v>
      </c>
      <c r="B59" s="4" t="s">
        <v>1028</v>
      </c>
      <c r="C59" s="4" t="s">
        <v>51</v>
      </c>
      <c r="D59" s="4" t="s">
        <v>379</v>
      </c>
      <c r="E59" s="4" t="s">
        <v>680</v>
      </c>
      <c r="F59" s="29"/>
      <c r="G59" s="33"/>
    </row>
    <row r="60" spans="1:7" ht="78.75" hidden="1">
      <c r="A60" s="21" t="s">
        <v>380</v>
      </c>
      <c r="B60" s="4" t="s">
        <v>1028</v>
      </c>
      <c r="C60" s="4" t="s">
        <v>51</v>
      </c>
      <c r="D60" s="4" t="s">
        <v>381</v>
      </c>
      <c r="E60" s="4"/>
      <c r="F60" s="29"/>
      <c r="G60" s="33"/>
    </row>
    <row r="61" spans="1:7" ht="47.25" hidden="1">
      <c r="A61" s="21" t="s">
        <v>661</v>
      </c>
      <c r="B61" s="4" t="s">
        <v>1028</v>
      </c>
      <c r="C61" s="4" t="s">
        <v>51</v>
      </c>
      <c r="D61" s="4" t="s">
        <v>382</v>
      </c>
      <c r="E61" s="4"/>
      <c r="F61" s="29"/>
      <c r="G61" s="33"/>
    </row>
    <row r="62" spans="1:7" ht="126" hidden="1">
      <c r="A62" s="21" t="s">
        <v>665</v>
      </c>
      <c r="B62" s="4" t="s">
        <v>1028</v>
      </c>
      <c r="C62" s="4" t="s">
        <v>51</v>
      </c>
      <c r="D62" s="4" t="s">
        <v>382</v>
      </c>
      <c r="E62" s="4" t="s">
        <v>680</v>
      </c>
      <c r="F62" s="29"/>
      <c r="G62" s="33"/>
    </row>
    <row r="63" spans="1:7" ht="47.25" hidden="1">
      <c r="A63" s="21" t="s">
        <v>662</v>
      </c>
      <c r="B63" s="4" t="s">
        <v>1028</v>
      </c>
      <c r="C63" s="4" t="s">
        <v>51</v>
      </c>
      <c r="D63" s="4" t="s">
        <v>383</v>
      </c>
      <c r="E63" s="4"/>
      <c r="F63" s="29"/>
      <c r="G63" s="33"/>
    </row>
    <row r="64" spans="1:7" ht="126" hidden="1">
      <c r="A64" s="21" t="s">
        <v>665</v>
      </c>
      <c r="B64" s="4" t="s">
        <v>1028</v>
      </c>
      <c r="C64" s="4" t="s">
        <v>51</v>
      </c>
      <c r="D64" s="4" t="s">
        <v>383</v>
      </c>
      <c r="E64" s="4" t="s">
        <v>680</v>
      </c>
      <c r="F64" s="29"/>
      <c r="G64" s="33"/>
    </row>
    <row r="65" spans="1:7" ht="47.25" hidden="1">
      <c r="A65" s="3" t="s">
        <v>780</v>
      </c>
      <c r="B65" s="4" t="s">
        <v>1028</v>
      </c>
      <c r="C65" s="4" t="s">
        <v>51</v>
      </c>
      <c r="D65" s="4" t="s">
        <v>383</v>
      </c>
      <c r="E65" s="4" t="s">
        <v>681</v>
      </c>
      <c r="F65" s="29"/>
      <c r="G65" s="33"/>
    </row>
    <row r="66" spans="1:7" ht="110.25" hidden="1">
      <c r="A66" s="21" t="s">
        <v>659</v>
      </c>
      <c r="B66" s="4" t="s">
        <v>1028</v>
      </c>
      <c r="C66" s="4" t="s">
        <v>51</v>
      </c>
      <c r="D66" s="4" t="s">
        <v>384</v>
      </c>
      <c r="E66" s="4"/>
      <c r="F66" s="29"/>
      <c r="G66" s="33"/>
    </row>
    <row r="67" spans="1:7" ht="126" hidden="1">
      <c r="A67" s="21" t="s">
        <v>665</v>
      </c>
      <c r="B67" s="4" t="s">
        <v>1028</v>
      </c>
      <c r="C67" s="4" t="s">
        <v>51</v>
      </c>
      <c r="D67" s="4" t="s">
        <v>384</v>
      </c>
      <c r="E67" s="4" t="s">
        <v>680</v>
      </c>
      <c r="F67" s="29"/>
      <c r="G67" s="33"/>
    </row>
    <row r="68" spans="1:7" ht="141.75" hidden="1">
      <c r="A68" s="21" t="s">
        <v>385</v>
      </c>
      <c r="B68" s="4" t="s">
        <v>1028</v>
      </c>
      <c r="C68" s="4" t="s">
        <v>51</v>
      </c>
      <c r="D68" s="4" t="s">
        <v>386</v>
      </c>
      <c r="E68" s="4"/>
      <c r="F68" s="29"/>
      <c r="G68" s="33"/>
    </row>
    <row r="69" spans="1:7" ht="47.25" hidden="1">
      <c r="A69" s="21" t="s">
        <v>661</v>
      </c>
      <c r="B69" s="4" t="s">
        <v>1028</v>
      </c>
      <c r="C69" s="4" t="s">
        <v>51</v>
      </c>
      <c r="D69" s="4" t="s">
        <v>387</v>
      </c>
      <c r="E69" s="4"/>
      <c r="F69" s="29"/>
      <c r="G69" s="33"/>
    </row>
    <row r="70" spans="1:7" ht="126" hidden="1">
      <c r="A70" s="21" t="s">
        <v>665</v>
      </c>
      <c r="B70" s="4" t="s">
        <v>1028</v>
      </c>
      <c r="C70" s="4" t="s">
        <v>51</v>
      </c>
      <c r="D70" s="4" t="s">
        <v>387</v>
      </c>
      <c r="E70" s="4" t="s">
        <v>680</v>
      </c>
      <c r="F70" s="29"/>
      <c r="G70" s="33"/>
    </row>
    <row r="71" spans="1:7" ht="47.25" hidden="1">
      <c r="A71" s="21" t="s">
        <v>662</v>
      </c>
      <c r="B71" s="4" t="s">
        <v>1028</v>
      </c>
      <c r="C71" s="4" t="s">
        <v>51</v>
      </c>
      <c r="D71" s="4" t="s">
        <v>388</v>
      </c>
      <c r="E71" s="4"/>
      <c r="F71" s="29"/>
      <c r="G71" s="33"/>
    </row>
    <row r="72" spans="1:7" ht="126" hidden="1">
      <c r="A72" s="21" t="s">
        <v>665</v>
      </c>
      <c r="B72" s="4" t="s">
        <v>1028</v>
      </c>
      <c r="C72" s="4" t="s">
        <v>51</v>
      </c>
      <c r="D72" s="4" t="s">
        <v>388</v>
      </c>
      <c r="E72" s="4" t="s">
        <v>680</v>
      </c>
      <c r="F72" s="29"/>
      <c r="G72" s="33"/>
    </row>
    <row r="73" spans="1:7" ht="47.25" hidden="1">
      <c r="A73" s="3" t="s">
        <v>780</v>
      </c>
      <c r="B73" s="4" t="s">
        <v>1028</v>
      </c>
      <c r="C73" s="4" t="s">
        <v>51</v>
      </c>
      <c r="D73" s="4" t="s">
        <v>388</v>
      </c>
      <c r="E73" s="4" t="s">
        <v>681</v>
      </c>
      <c r="F73" s="29"/>
      <c r="G73" s="33"/>
    </row>
    <row r="74" spans="1:7" ht="110.25" hidden="1">
      <c r="A74" s="21" t="s">
        <v>659</v>
      </c>
      <c r="B74" s="4" t="s">
        <v>1028</v>
      </c>
      <c r="C74" s="4" t="s">
        <v>51</v>
      </c>
      <c r="D74" s="4" t="s">
        <v>389</v>
      </c>
      <c r="E74" s="4"/>
      <c r="F74" s="29"/>
      <c r="G74" s="33"/>
    </row>
    <row r="75" spans="1:7" ht="126" hidden="1">
      <c r="A75" s="21" t="s">
        <v>665</v>
      </c>
      <c r="B75" s="4" t="s">
        <v>1028</v>
      </c>
      <c r="C75" s="4" t="s">
        <v>51</v>
      </c>
      <c r="D75" s="4" t="s">
        <v>389</v>
      </c>
      <c r="E75" s="4" t="s">
        <v>680</v>
      </c>
      <c r="F75" s="29"/>
      <c r="G75" s="33"/>
    </row>
    <row r="76" spans="1:7" ht="141.75">
      <c r="A76" s="21" t="s">
        <v>81</v>
      </c>
      <c r="B76" s="265" t="s">
        <v>1028</v>
      </c>
      <c r="C76" s="265" t="s">
        <v>51</v>
      </c>
      <c r="D76" s="265" t="s">
        <v>390</v>
      </c>
      <c r="E76" s="265"/>
      <c r="F76" s="263">
        <f>F79+F84</f>
        <v>3989369.13</v>
      </c>
      <c r="G76" s="262"/>
    </row>
    <row r="77" spans="1:7" ht="31.5">
      <c r="A77" s="21" t="s">
        <v>80</v>
      </c>
      <c r="B77" s="265"/>
      <c r="C77" s="265"/>
      <c r="D77" s="265"/>
      <c r="E77" s="265"/>
      <c r="F77" s="263"/>
      <c r="G77" s="262"/>
    </row>
    <row r="78" spans="1:7" ht="47.25">
      <c r="A78" s="21" t="s">
        <v>661</v>
      </c>
      <c r="B78" s="4" t="s">
        <v>1028</v>
      </c>
      <c r="C78" s="4" t="s">
        <v>51</v>
      </c>
      <c r="D78" s="4" t="s">
        <v>391</v>
      </c>
      <c r="E78" s="4"/>
      <c r="F78" s="29">
        <f>F79</f>
        <v>3901605.13</v>
      </c>
      <c r="G78" s="33"/>
    </row>
    <row r="79" spans="1:7" ht="110.25">
      <c r="A79" s="21" t="s">
        <v>575</v>
      </c>
      <c r="B79" s="4" t="s">
        <v>1028</v>
      </c>
      <c r="C79" s="4" t="s">
        <v>51</v>
      </c>
      <c r="D79" s="4" t="s">
        <v>391</v>
      </c>
      <c r="E79" s="4" t="s">
        <v>680</v>
      </c>
      <c r="F79" s="29">
        <f>прил7!G558</f>
        <v>3901605.13</v>
      </c>
      <c r="G79" s="29"/>
    </row>
    <row r="80" spans="1:7" ht="47.25" hidden="1">
      <c r="A80" s="21" t="s">
        <v>662</v>
      </c>
      <c r="B80" s="4" t="s">
        <v>1028</v>
      </c>
      <c r="C80" s="4" t="s">
        <v>51</v>
      </c>
      <c r="D80" s="4" t="s">
        <v>392</v>
      </c>
      <c r="E80" s="4"/>
      <c r="F80" s="29"/>
      <c r="G80" s="29"/>
    </row>
    <row r="81" spans="1:7" ht="126" hidden="1">
      <c r="A81" s="21" t="s">
        <v>665</v>
      </c>
      <c r="B81" s="4" t="s">
        <v>1028</v>
      </c>
      <c r="C81" s="4" t="s">
        <v>51</v>
      </c>
      <c r="D81" s="4" t="s">
        <v>392</v>
      </c>
      <c r="E81" s="4" t="s">
        <v>680</v>
      </c>
      <c r="F81" s="29"/>
      <c r="G81" s="29"/>
    </row>
    <row r="82" spans="1:7" ht="47.25" hidden="1">
      <c r="A82" s="3" t="s">
        <v>780</v>
      </c>
      <c r="B82" s="4" t="s">
        <v>1028</v>
      </c>
      <c r="C82" s="4" t="s">
        <v>51</v>
      </c>
      <c r="D82" s="4" t="s">
        <v>392</v>
      </c>
      <c r="E82" s="4" t="s">
        <v>681</v>
      </c>
      <c r="F82" s="29"/>
      <c r="G82" s="33"/>
    </row>
    <row r="83" spans="1:7" ht="94.5">
      <c r="A83" s="21" t="s">
        <v>659</v>
      </c>
      <c r="B83" s="4" t="s">
        <v>1028</v>
      </c>
      <c r="C83" s="4" t="s">
        <v>51</v>
      </c>
      <c r="D83" s="4" t="s">
        <v>393</v>
      </c>
      <c r="E83" s="4"/>
      <c r="F83" s="29">
        <f>F84</f>
        <v>87764</v>
      </c>
      <c r="G83" s="33"/>
    </row>
    <row r="84" spans="1:7" ht="110.25">
      <c r="A84" s="21" t="s">
        <v>665</v>
      </c>
      <c r="B84" s="4" t="s">
        <v>1028</v>
      </c>
      <c r="C84" s="4" t="s">
        <v>51</v>
      </c>
      <c r="D84" s="4" t="s">
        <v>393</v>
      </c>
      <c r="E84" s="4" t="s">
        <v>680</v>
      </c>
      <c r="F84" s="29">
        <f>прил7!G560</f>
        <v>87764</v>
      </c>
      <c r="G84" s="29"/>
    </row>
    <row r="85" spans="1:7" ht="141.75">
      <c r="A85" s="21" t="s">
        <v>66</v>
      </c>
      <c r="B85" s="265" t="s">
        <v>1028</v>
      </c>
      <c r="C85" s="265" t="s">
        <v>51</v>
      </c>
      <c r="D85" s="265" t="s">
        <v>394</v>
      </c>
      <c r="E85" s="265"/>
      <c r="F85" s="263">
        <f>F87+F92</f>
        <v>5092408.55</v>
      </c>
      <c r="G85" s="262"/>
    </row>
    <row r="86" spans="1:7" ht="78.75">
      <c r="A86" s="21" t="s">
        <v>67</v>
      </c>
      <c r="B86" s="265"/>
      <c r="C86" s="265"/>
      <c r="D86" s="265"/>
      <c r="E86" s="265"/>
      <c r="F86" s="263"/>
      <c r="G86" s="262"/>
    </row>
    <row r="87" spans="1:7" ht="47.25">
      <c r="A87" s="21" t="s">
        <v>661</v>
      </c>
      <c r="B87" s="4" t="s">
        <v>1028</v>
      </c>
      <c r="C87" s="4" t="s">
        <v>51</v>
      </c>
      <c r="D87" s="4" t="s">
        <v>395</v>
      </c>
      <c r="E87" s="4"/>
      <c r="F87" s="29">
        <f>F88</f>
        <v>4987408.55</v>
      </c>
      <c r="G87" s="33"/>
    </row>
    <row r="88" spans="1:7" ht="110.25">
      <c r="A88" s="21" t="s">
        <v>575</v>
      </c>
      <c r="B88" s="4" t="s">
        <v>1028</v>
      </c>
      <c r="C88" s="4" t="s">
        <v>51</v>
      </c>
      <c r="D88" s="4" t="s">
        <v>395</v>
      </c>
      <c r="E88" s="4" t="s">
        <v>680</v>
      </c>
      <c r="F88" s="29">
        <f>прил7!G564</f>
        <v>4987408.55</v>
      </c>
      <c r="G88" s="33"/>
    </row>
    <row r="89" spans="1:7" ht="47.25" hidden="1">
      <c r="A89" s="21" t="s">
        <v>662</v>
      </c>
      <c r="B89" s="4" t="s">
        <v>1028</v>
      </c>
      <c r="C89" s="4" t="s">
        <v>51</v>
      </c>
      <c r="D89" s="4" t="s">
        <v>392</v>
      </c>
      <c r="E89" s="4"/>
      <c r="F89" s="29"/>
      <c r="G89" s="33"/>
    </row>
    <row r="90" spans="1:7" ht="126" hidden="1">
      <c r="A90" s="21" t="s">
        <v>665</v>
      </c>
      <c r="B90" s="4" t="s">
        <v>1028</v>
      </c>
      <c r="C90" s="4" t="s">
        <v>51</v>
      </c>
      <c r="D90" s="4" t="s">
        <v>396</v>
      </c>
      <c r="E90" s="4" t="s">
        <v>680</v>
      </c>
      <c r="F90" s="29"/>
      <c r="G90" s="33"/>
    </row>
    <row r="91" spans="1:7" ht="47.25" hidden="1">
      <c r="A91" s="3" t="s">
        <v>780</v>
      </c>
      <c r="B91" s="4" t="s">
        <v>1028</v>
      </c>
      <c r="C91" s="4" t="s">
        <v>51</v>
      </c>
      <c r="D91" s="4" t="s">
        <v>396</v>
      </c>
      <c r="E91" s="4" t="s">
        <v>681</v>
      </c>
      <c r="F91" s="29"/>
      <c r="G91" s="33"/>
    </row>
    <row r="92" spans="1:7" ht="94.5">
      <c r="A92" s="21" t="s">
        <v>659</v>
      </c>
      <c r="B92" s="4" t="s">
        <v>1028</v>
      </c>
      <c r="C92" s="4" t="s">
        <v>51</v>
      </c>
      <c r="D92" s="4" t="s">
        <v>397</v>
      </c>
      <c r="E92" s="4"/>
      <c r="F92" s="29">
        <f>F93</f>
        <v>105000</v>
      </c>
      <c r="G92" s="33"/>
    </row>
    <row r="93" spans="1:7" ht="110.25">
      <c r="A93" s="21" t="s">
        <v>665</v>
      </c>
      <c r="B93" s="4" t="s">
        <v>1028</v>
      </c>
      <c r="C93" s="4" t="s">
        <v>51</v>
      </c>
      <c r="D93" s="4" t="s">
        <v>397</v>
      </c>
      <c r="E93" s="4" t="s">
        <v>680</v>
      </c>
      <c r="F93" s="29">
        <f>прил7!G566</f>
        <v>105000</v>
      </c>
      <c r="G93" s="33"/>
    </row>
    <row r="94" spans="1:7" ht="94.5">
      <c r="A94" s="59" t="s">
        <v>108</v>
      </c>
      <c r="B94" s="4" t="s">
        <v>1028</v>
      </c>
      <c r="C94" s="4" t="s">
        <v>51</v>
      </c>
      <c r="D94" s="4" t="s">
        <v>1155</v>
      </c>
      <c r="E94" s="4"/>
      <c r="F94" s="29">
        <f>F95</f>
        <v>10388358</v>
      </c>
      <c r="G94" s="33"/>
    </row>
    <row r="95" spans="1:7" ht="47.25">
      <c r="A95" s="59" t="s">
        <v>130</v>
      </c>
      <c r="B95" s="4" t="s">
        <v>1028</v>
      </c>
      <c r="C95" s="4" t="s">
        <v>51</v>
      </c>
      <c r="D95" s="4" t="s">
        <v>1154</v>
      </c>
      <c r="E95" s="4"/>
      <c r="F95" s="29">
        <f>F96+F104</f>
        <v>10388358</v>
      </c>
      <c r="G95" s="33"/>
    </row>
    <row r="96" spans="1:7" ht="63">
      <c r="A96" s="59" t="s">
        <v>1156</v>
      </c>
      <c r="B96" s="4" t="s">
        <v>1028</v>
      </c>
      <c r="C96" s="4" t="s">
        <v>51</v>
      </c>
      <c r="D96" s="4" t="s">
        <v>1157</v>
      </c>
      <c r="E96" s="4"/>
      <c r="F96" s="29">
        <f>F97+F102</f>
        <v>7114686.7299999995</v>
      </c>
      <c r="G96" s="33"/>
    </row>
    <row r="97" spans="1:7" ht="47.25">
      <c r="A97" s="59" t="s">
        <v>661</v>
      </c>
      <c r="B97" s="4" t="s">
        <v>1028</v>
      </c>
      <c r="C97" s="4" t="s">
        <v>51</v>
      </c>
      <c r="D97" s="4" t="s">
        <v>1158</v>
      </c>
      <c r="E97" s="4"/>
      <c r="F97" s="29">
        <f>F98</f>
        <v>6670695.7299999995</v>
      </c>
      <c r="G97" s="33"/>
    </row>
    <row r="98" spans="1:7" ht="110.25">
      <c r="A98" s="59" t="s">
        <v>576</v>
      </c>
      <c r="B98" s="4" t="s">
        <v>1028</v>
      </c>
      <c r="C98" s="4" t="s">
        <v>51</v>
      </c>
      <c r="D98" s="4" t="s">
        <v>1158</v>
      </c>
      <c r="E98" s="4" t="s">
        <v>680</v>
      </c>
      <c r="F98" s="29">
        <f>прил7!G504</f>
        <v>6670695.7299999995</v>
      </c>
      <c r="G98" s="33"/>
    </row>
    <row r="99" spans="1:7" ht="47.25" hidden="1">
      <c r="A99" s="59" t="s">
        <v>662</v>
      </c>
      <c r="B99" s="4" t="s">
        <v>1028</v>
      </c>
      <c r="C99" s="4" t="s">
        <v>51</v>
      </c>
      <c r="D99" s="4" t="s">
        <v>1159</v>
      </c>
      <c r="E99" s="4"/>
      <c r="F99" s="29"/>
      <c r="G99" s="33"/>
    </row>
    <row r="100" spans="1:7" ht="126" hidden="1">
      <c r="A100" s="59" t="s">
        <v>665</v>
      </c>
      <c r="B100" s="4" t="s">
        <v>1028</v>
      </c>
      <c r="C100" s="4" t="s">
        <v>51</v>
      </c>
      <c r="D100" s="4" t="s">
        <v>1159</v>
      </c>
      <c r="E100" s="4" t="s">
        <v>680</v>
      </c>
      <c r="F100" s="29"/>
      <c r="G100" s="33"/>
    </row>
    <row r="101" spans="1:7" ht="47.25" hidden="1">
      <c r="A101" s="3" t="s">
        <v>780</v>
      </c>
      <c r="B101" s="4" t="s">
        <v>1028</v>
      </c>
      <c r="C101" s="4" t="s">
        <v>51</v>
      </c>
      <c r="D101" s="4" t="s">
        <v>1159</v>
      </c>
      <c r="E101" s="4" t="s">
        <v>681</v>
      </c>
      <c r="F101" s="29"/>
      <c r="G101" s="33"/>
    </row>
    <row r="102" spans="1:7" ht="94.5">
      <c r="A102" s="3" t="s">
        <v>659</v>
      </c>
      <c r="B102" s="4" t="s">
        <v>1028</v>
      </c>
      <c r="C102" s="4" t="s">
        <v>51</v>
      </c>
      <c r="D102" s="4" t="s">
        <v>1160</v>
      </c>
      <c r="E102" s="4"/>
      <c r="F102" s="29">
        <f>F103</f>
        <v>443991</v>
      </c>
      <c r="G102" s="33"/>
    </row>
    <row r="103" spans="1:7" ht="110.25">
      <c r="A103" s="3" t="s">
        <v>665</v>
      </c>
      <c r="B103" s="4" t="s">
        <v>1028</v>
      </c>
      <c r="C103" s="4" t="s">
        <v>51</v>
      </c>
      <c r="D103" s="4" t="s">
        <v>1160</v>
      </c>
      <c r="E103" s="4" t="s">
        <v>680</v>
      </c>
      <c r="F103" s="29">
        <f>прил7!G506</f>
        <v>443991</v>
      </c>
      <c r="G103" s="33"/>
    </row>
    <row r="104" spans="1:7" ht="47.25">
      <c r="A104" s="3" t="s">
        <v>1161</v>
      </c>
      <c r="B104" s="4" t="s">
        <v>1028</v>
      </c>
      <c r="C104" s="4" t="s">
        <v>51</v>
      </c>
      <c r="D104" s="4" t="s">
        <v>1162</v>
      </c>
      <c r="E104" s="4"/>
      <c r="F104" s="29">
        <f>F105</f>
        <v>3273671.27</v>
      </c>
      <c r="G104" s="33"/>
    </row>
    <row r="105" spans="1:7" ht="47.25">
      <c r="A105" s="59" t="s">
        <v>661</v>
      </c>
      <c r="B105" s="4" t="s">
        <v>1028</v>
      </c>
      <c r="C105" s="4" t="s">
        <v>51</v>
      </c>
      <c r="D105" s="4" t="s">
        <v>1163</v>
      </c>
      <c r="E105" s="4"/>
      <c r="F105" s="29">
        <f>F106</f>
        <v>3273671.27</v>
      </c>
      <c r="G105" s="33"/>
    </row>
    <row r="106" spans="1:7" ht="110.25">
      <c r="A106" s="59" t="s">
        <v>576</v>
      </c>
      <c r="B106" s="4" t="s">
        <v>1028</v>
      </c>
      <c r="C106" s="4" t="s">
        <v>51</v>
      </c>
      <c r="D106" s="4" t="s">
        <v>1163</v>
      </c>
      <c r="E106" s="4" t="s">
        <v>680</v>
      </c>
      <c r="F106" s="29">
        <f>прил7!G509</f>
        <v>3273671.27</v>
      </c>
      <c r="G106" s="33"/>
    </row>
    <row r="107" spans="1:7" ht="47.25" hidden="1">
      <c r="A107" s="59" t="s">
        <v>662</v>
      </c>
      <c r="B107" s="4" t="s">
        <v>1028</v>
      </c>
      <c r="C107" s="4" t="s">
        <v>51</v>
      </c>
      <c r="D107" s="4" t="s">
        <v>1164</v>
      </c>
      <c r="E107" s="4"/>
      <c r="F107" s="29"/>
      <c r="G107" s="33"/>
    </row>
    <row r="108" spans="1:7" ht="126" hidden="1">
      <c r="A108" s="59" t="s">
        <v>665</v>
      </c>
      <c r="B108" s="4" t="s">
        <v>1028</v>
      </c>
      <c r="C108" s="4" t="s">
        <v>51</v>
      </c>
      <c r="D108" s="4" t="s">
        <v>1164</v>
      </c>
      <c r="E108" s="4" t="s">
        <v>680</v>
      </c>
      <c r="F108" s="29"/>
      <c r="G108" s="33"/>
    </row>
    <row r="109" spans="1:7" ht="47.25" hidden="1">
      <c r="A109" s="3" t="s">
        <v>780</v>
      </c>
      <c r="B109" s="4" t="s">
        <v>1028</v>
      </c>
      <c r="C109" s="4" t="s">
        <v>51</v>
      </c>
      <c r="D109" s="4" t="s">
        <v>1164</v>
      </c>
      <c r="E109" s="4" t="s">
        <v>681</v>
      </c>
      <c r="F109" s="29"/>
      <c r="G109" s="33"/>
    </row>
    <row r="110" spans="1:7" ht="110.25" hidden="1">
      <c r="A110" s="3" t="s">
        <v>659</v>
      </c>
      <c r="B110" s="4" t="s">
        <v>1028</v>
      </c>
      <c r="C110" s="4" t="s">
        <v>51</v>
      </c>
      <c r="D110" s="4" t="s">
        <v>1165</v>
      </c>
      <c r="E110" s="4"/>
      <c r="F110" s="29"/>
      <c r="G110" s="33"/>
    </row>
    <row r="111" spans="1:7" ht="126" hidden="1">
      <c r="A111" s="3" t="s">
        <v>665</v>
      </c>
      <c r="B111" s="4" t="s">
        <v>1028</v>
      </c>
      <c r="C111" s="4" t="s">
        <v>51</v>
      </c>
      <c r="D111" s="4" t="s">
        <v>1165</v>
      </c>
      <c r="E111" s="4" t="s">
        <v>680</v>
      </c>
      <c r="F111" s="29"/>
      <c r="G111" s="33"/>
    </row>
    <row r="112" spans="1:7" s="16" customFormat="1" ht="63">
      <c r="A112" s="27" t="s">
        <v>109</v>
      </c>
      <c r="B112" s="4" t="s">
        <v>1028</v>
      </c>
      <c r="C112" s="4" t="s">
        <v>51</v>
      </c>
      <c r="D112" s="4" t="s">
        <v>786</v>
      </c>
      <c r="E112" s="4"/>
      <c r="F112" s="29">
        <f>F113+F127+F136</f>
        <v>45717300</v>
      </c>
      <c r="G112" s="33"/>
    </row>
    <row r="113" spans="1:7" s="16" customFormat="1" ht="47.25">
      <c r="A113" s="27" t="s">
        <v>101</v>
      </c>
      <c r="B113" s="4" t="s">
        <v>1028</v>
      </c>
      <c r="C113" s="4" t="s">
        <v>51</v>
      </c>
      <c r="D113" s="4" t="s">
        <v>799</v>
      </c>
      <c r="E113" s="4"/>
      <c r="F113" s="29">
        <f>F114</f>
        <v>27646428</v>
      </c>
      <c r="G113" s="29"/>
    </row>
    <row r="114" spans="1:7" s="16" customFormat="1" ht="94.5">
      <c r="A114" s="27" t="s">
        <v>800</v>
      </c>
      <c r="B114" s="4" t="s">
        <v>1028</v>
      </c>
      <c r="C114" s="4" t="s">
        <v>51</v>
      </c>
      <c r="D114" s="4" t="s">
        <v>801</v>
      </c>
      <c r="E114" s="4"/>
      <c r="F114" s="29">
        <f>F115+F120+F122+F125</f>
        <v>27646428</v>
      </c>
      <c r="G114" s="29"/>
    </row>
    <row r="115" spans="1:7" ht="47.25">
      <c r="A115" s="27" t="s">
        <v>666</v>
      </c>
      <c r="B115" s="4" t="s">
        <v>1028</v>
      </c>
      <c r="C115" s="4" t="s">
        <v>51</v>
      </c>
      <c r="D115" s="4" t="s">
        <v>802</v>
      </c>
      <c r="E115" s="4"/>
      <c r="F115" s="29">
        <f>F116</f>
        <v>1940779</v>
      </c>
      <c r="G115" s="29"/>
    </row>
    <row r="116" spans="1:7" ht="110.25">
      <c r="A116" s="27" t="s">
        <v>575</v>
      </c>
      <c r="B116" s="4" t="s">
        <v>1028</v>
      </c>
      <c r="C116" s="4" t="s">
        <v>51</v>
      </c>
      <c r="D116" s="4" t="s">
        <v>802</v>
      </c>
      <c r="E116" s="4" t="s">
        <v>680</v>
      </c>
      <c r="F116" s="29">
        <f>прил7!G50</f>
        <v>1940779</v>
      </c>
      <c r="G116" s="29"/>
    </row>
    <row r="117" spans="1:7" ht="31.5" hidden="1">
      <c r="A117" s="27" t="s">
        <v>542</v>
      </c>
      <c r="B117" s="4" t="s">
        <v>1028</v>
      </c>
      <c r="C117" s="4" t="s">
        <v>51</v>
      </c>
      <c r="D117" s="4" t="s">
        <v>803</v>
      </c>
      <c r="E117" s="4"/>
      <c r="F117" s="29"/>
      <c r="G117" s="29"/>
    </row>
    <row r="118" spans="1:7" ht="126" hidden="1">
      <c r="A118" s="27" t="s">
        <v>665</v>
      </c>
      <c r="B118" s="4" t="s">
        <v>1028</v>
      </c>
      <c r="C118" s="4" t="s">
        <v>51</v>
      </c>
      <c r="D118" s="4" t="s">
        <v>803</v>
      </c>
      <c r="E118" s="4" t="s">
        <v>680</v>
      </c>
      <c r="F118" s="29"/>
      <c r="G118" s="29"/>
    </row>
    <row r="119" spans="1:7" ht="47.25" hidden="1">
      <c r="A119" s="3" t="s">
        <v>780</v>
      </c>
      <c r="B119" s="4" t="s">
        <v>1028</v>
      </c>
      <c r="C119" s="4" t="s">
        <v>51</v>
      </c>
      <c r="D119" s="4" t="s">
        <v>803</v>
      </c>
      <c r="E119" s="4" t="s">
        <v>681</v>
      </c>
      <c r="F119" s="29"/>
      <c r="G119" s="29"/>
    </row>
    <row r="120" spans="1:7" ht="47.25">
      <c r="A120" s="27" t="s">
        <v>661</v>
      </c>
      <c r="B120" s="4" t="s">
        <v>1028</v>
      </c>
      <c r="C120" s="4" t="s">
        <v>51</v>
      </c>
      <c r="D120" s="4" t="s">
        <v>804</v>
      </c>
      <c r="E120" s="4"/>
      <c r="F120" s="29">
        <f>F121</f>
        <v>25304641</v>
      </c>
      <c r="G120" s="29"/>
    </row>
    <row r="121" spans="1:7" ht="110.25">
      <c r="A121" s="27" t="s">
        <v>575</v>
      </c>
      <c r="B121" s="4" t="s">
        <v>1028</v>
      </c>
      <c r="C121" s="4" t="s">
        <v>51</v>
      </c>
      <c r="D121" s="4" t="s">
        <v>804</v>
      </c>
      <c r="E121" s="4" t="s">
        <v>680</v>
      </c>
      <c r="F121" s="29">
        <f>прил7!G52</f>
        <v>25304641</v>
      </c>
      <c r="G121" s="29"/>
    </row>
    <row r="122" spans="1:7" ht="47.25">
      <c r="A122" s="27" t="s">
        <v>662</v>
      </c>
      <c r="B122" s="4" t="s">
        <v>1028</v>
      </c>
      <c r="C122" s="4" t="s">
        <v>51</v>
      </c>
      <c r="D122" s="4" t="s">
        <v>805</v>
      </c>
      <c r="E122" s="4"/>
      <c r="F122" s="29">
        <f>F123</f>
        <v>3360</v>
      </c>
      <c r="G122" s="29"/>
    </row>
    <row r="123" spans="1:7" ht="110.25">
      <c r="A123" s="27" t="s">
        <v>575</v>
      </c>
      <c r="B123" s="4" t="s">
        <v>1028</v>
      </c>
      <c r="C123" s="4" t="s">
        <v>51</v>
      </c>
      <c r="D123" s="4" t="s">
        <v>805</v>
      </c>
      <c r="E123" s="4" t="s">
        <v>680</v>
      </c>
      <c r="F123" s="29">
        <f>прил7!G54</f>
        <v>3360</v>
      </c>
      <c r="G123" s="29"/>
    </row>
    <row r="124" spans="1:7" ht="47.25" hidden="1">
      <c r="A124" s="3" t="s">
        <v>780</v>
      </c>
      <c r="B124" s="4" t="s">
        <v>1028</v>
      </c>
      <c r="C124" s="4" t="s">
        <v>51</v>
      </c>
      <c r="D124" s="4" t="s">
        <v>805</v>
      </c>
      <c r="E124" s="4" t="s">
        <v>681</v>
      </c>
      <c r="F124" s="29"/>
      <c r="G124" s="29"/>
    </row>
    <row r="125" spans="1:7" ht="94.5">
      <c r="A125" s="27" t="s">
        <v>659</v>
      </c>
      <c r="B125" s="4" t="s">
        <v>1028</v>
      </c>
      <c r="C125" s="4" t="s">
        <v>51</v>
      </c>
      <c r="D125" s="4" t="s">
        <v>806</v>
      </c>
      <c r="E125" s="4"/>
      <c r="F125" s="29">
        <f>F126</f>
        <v>397648</v>
      </c>
      <c r="G125" s="29"/>
    </row>
    <row r="126" spans="1:7" ht="110.25">
      <c r="A126" s="27" t="s">
        <v>575</v>
      </c>
      <c r="B126" s="4" t="s">
        <v>1028</v>
      </c>
      <c r="C126" s="4" t="s">
        <v>51</v>
      </c>
      <c r="D126" s="4" t="s">
        <v>806</v>
      </c>
      <c r="E126" s="4" t="s">
        <v>680</v>
      </c>
      <c r="F126" s="29">
        <f>прил7!G56</f>
        <v>397648</v>
      </c>
      <c r="G126" s="29"/>
    </row>
    <row r="127" spans="1:7" ht="78.75">
      <c r="A127" s="27" t="s">
        <v>126</v>
      </c>
      <c r="B127" s="4" t="s">
        <v>1028</v>
      </c>
      <c r="C127" s="4" t="s">
        <v>51</v>
      </c>
      <c r="D127" s="4" t="s">
        <v>699</v>
      </c>
      <c r="E127" s="4"/>
      <c r="F127" s="29">
        <f>F128</f>
        <v>11049312</v>
      </c>
      <c r="G127" s="29"/>
    </row>
    <row r="128" spans="1:7" ht="47.25">
      <c r="A128" s="27" t="s">
        <v>700</v>
      </c>
      <c r="B128" s="4" t="s">
        <v>1028</v>
      </c>
      <c r="C128" s="4" t="s">
        <v>51</v>
      </c>
      <c r="D128" s="4" t="s">
        <v>701</v>
      </c>
      <c r="E128" s="4"/>
      <c r="F128" s="29">
        <f>F129+F131+F134</f>
        <v>11049312</v>
      </c>
      <c r="G128" s="29"/>
    </row>
    <row r="129" spans="1:7" ht="47.25">
      <c r="A129" s="27" t="s">
        <v>661</v>
      </c>
      <c r="B129" s="4" t="s">
        <v>1028</v>
      </c>
      <c r="C129" s="4" t="s">
        <v>51</v>
      </c>
      <c r="D129" s="4" t="s">
        <v>702</v>
      </c>
      <c r="E129" s="4"/>
      <c r="F129" s="29">
        <f>F130</f>
        <v>10799597</v>
      </c>
      <c r="G129" s="29"/>
    </row>
    <row r="130" spans="1:7" ht="110.25">
      <c r="A130" s="27" t="s">
        <v>575</v>
      </c>
      <c r="B130" s="4" t="s">
        <v>1028</v>
      </c>
      <c r="C130" s="4" t="s">
        <v>51</v>
      </c>
      <c r="D130" s="4" t="s">
        <v>702</v>
      </c>
      <c r="E130" s="4" t="s">
        <v>680</v>
      </c>
      <c r="F130" s="29">
        <f>прил7!G243</f>
        <v>10799597</v>
      </c>
      <c r="G130" s="29"/>
    </row>
    <row r="131" spans="1:7" ht="47.25">
      <c r="A131" s="27" t="s">
        <v>662</v>
      </c>
      <c r="B131" s="4" t="s">
        <v>1028</v>
      </c>
      <c r="C131" s="4" t="s">
        <v>51</v>
      </c>
      <c r="D131" s="4" t="s">
        <v>703</v>
      </c>
      <c r="E131" s="4"/>
      <c r="F131" s="29">
        <f>F132</f>
        <v>750</v>
      </c>
      <c r="G131" s="29"/>
    </row>
    <row r="132" spans="1:7" ht="110.25">
      <c r="A132" s="27" t="s">
        <v>575</v>
      </c>
      <c r="B132" s="4" t="s">
        <v>1028</v>
      </c>
      <c r="C132" s="4" t="s">
        <v>51</v>
      </c>
      <c r="D132" s="4" t="s">
        <v>703</v>
      </c>
      <c r="E132" s="4" t="s">
        <v>680</v>
      </c>
      <c r="F132" s="29">
        <f>прил7!G245</f>
        <v>750</v>
      </c>
      <c r="G132" s="29"/>
    </row>
    <row r="133" spans="1:7" ht="47.25" hidden="1">
      <c r="A133" s="3" t="s">
        <v>780</v>
      </c>
      <c r="B133" s="4" t="s">
        <v>1028</v>
      </c>
      <c r="C133" s="4" t="s">
        <v>51</v>
      </c>
      <c r="D133" s="4" t="s">
        <v>703</v>
      </c>
      <c r="E133" s="4" t="s">
        <v>681</v>
      </c>
      <c r="F133" s="29"/>
      <c r="G133" s="29"/>
    </row>
    <row r="134" spans="1:7" ht="94.5">
      <c r="A134" s="27" t="s">
        <v>659</v>
      </c>
      <c r="B134" s="4" t="s">
        <v>1028</v>
      </c>
      <c r="C134" s="4" t="s">
        <v>51</v>
      </c>
      <c r="D134" s="4" t="s">
        <v>704</v>
      </c>
      <c r="E134" s="4"/>
      <c r="F134" s="29">
        <f>F135</f>
        <v>248965</v>
      </c>
      <c r="G134" s="29"/>
    </row>
    <row r="135" spans="1:7" ht="110.25">
      <c r="A135" s="27" t="s">
        <v>575</v>
      </c>
      <c r="B135" s="4" t="s">
        <v>1028</v>
      </c>
      <c r="C135" s="4" t="s">
        <v>51</v>
      </c>
      <c r="D135" s="4" t="s">
        <v>704</v>
      </c>
      <c r="E135" s="4" t="s">
        <v>680</v>
      </c>
      <c r="F135" s="29">
        <f>прил7!G247</f>
        <v>248965</v>
      </c>
      <c r="G135" s="29"/>
    </row>
    <row r="136" spans="1:7" ht="78.75">
      <c r="A136" s="21" t="s">
        <v>149</v>
      </c>
      <c r="B136" s="4" t="s">
        <v>1028</v>
      </c>
      <c r="C136" s="4" t="s">
        <v>51</v>
      </c>
      <c r="D136" s="4" t="s">
        <v>755</v>
      </c>
      <c r="E136" s="4"/>
      <c r="F136" s="29">
        <f>F137</f>
        <v>7021560</v>
      </c>
      <c r="G136" s="29"/>
    </row>
    <row r="137" spans="1:7" ht="78.75">
      <c r="A137" s="21" t="s">
        <v>756</v>
      </c>
      <c r="B137" s="4" t="s">
        <v>1028</v>
      </c>
      <c r="C137" s="4" t="s">
        <v>51</v>
      </c>
      <c r="D137" s="4" t="s">
        <v>757</v>
      </c>
      <c r="E137" s="4"/>
      <c r="F137" s="29">
        <f>F138+F143</f>
        <v>7021560</v>
      </c>
      <c r="G137" s="29"/>
    </row>
    <row r="138" spans="1:7" ht="47.25">
      <c r="A138" s="21" t="s">
        <v>661</v>
      </c>
      <c r="B138" s="4" t="s">
        <v>1028</v>
      </c>
      <c r="C138" s="4" t="s">
        <v>51</v>
      </c>
      <c r="D138" s="4" t="s">
        <v>758</v>
      </c>
      <c r="E138" s="4"/>
      <c r="F138" s="29">
        <f>F139</f>
        <v>6916196.46</v>
      </c>
      <c r="G138" s="29"/>
    </row>
    <row r="139" spans="1:7" ht="110.25">
      <c r="A139" s="21" t="s">
        <v>575</v>
      </c>
      <c r="B139" s="4" t="s">
        <v>1028</v>
      </c>
      <c r="C139" s="4" t="s">
        <v>51</v>
      </c>
      <c r="D139" s="4" t="s">
        <v>758</v>
      </c>
      <c r="E139" s="4" t="s">
        <v>680</v>
      </c>
      <c r="F139" s="29">
        <f>прил7!G750</f>
        <v>6916196.46</v>
      </c>
      <c r="G139" s="29"/>
    </row>
    <row r="140" spans="1:7" ht="47.25" hidden="1">
      <c r="A140" s="21" t="s">
        <v>662</v>
      </c>
      <c r="B140" s="4" t="s">
        <v>1028</v>
      </c>
      <c r="C140" s="4" t="s">
        <v>51</v>
      </c>
      <c r="D140" s="4" t="s">
        <v>759</v>
      </c>
      <c r="E140" s="4"/>
      <c r="F140" s="29"/>
      <c r="G140" s="29"/>
    </row>
    <row r="141" spans="1:7" ht="126" hidden="1">
      <c r="A141" s="21" t="s">
        <v>665</v>
      </c>
      <c r="B141" s="4" t="s">
        <v>1028</v>
      </c>
      <c r="C141" s="4" t="s">
        <v>51</v>
      </c>
      <c r="D141" s="4" t="s">
        <v>759</v>
      </c>
      <c r="E141" s="4" t="s">
        <v>680</v>
      </c>
      <c r="F141" s="29"/>
      <c r="G141" s="29"/>
    </row>
    <row r="142" spans="1:7" ht="47.25" hidden="1">
      <c r="A142" s="3" t="s">
        <v>780</v>
      </c>
      <c r="B142" s="4" t="s">
        <v>1028</v>
      </c>
      <c r="C142" s="4" t="s">
        <v>51</v>
      </c>
      <c r="D142" s="4" t="s">
        <v>759</v>
      </c>
      <c r="E142" s="4" t="s">
        <v>681</v>
      </c>
      <c r="F142" s="29"/>
      <c r="G142" s="29"/>
    </row>
    <row r="143" spans="1:7" ht="94.5">
      <c r="A143" s="21" t="s">
        <v>659</v>
      </c>
      <c r="B143" s="4" t="s">
        <v>1028</v>
      </c>
      <c r="C143" s="4" t="s">
        <v>51</v>
      </c>
      <c r="D143" s="4" t="s">
        <v>760</v>
      </c>
      <c r="E143" s="4"/>
      <c r="F143" s="29">
        <f>F144</f>
        <v>105363.54</v>
      </c>
      <c r="G143" s="29"/>
    </row>
    <row r="144" spans="1:7" ht="110.25">
      <c r="A144" s="21" t="s">
        <v>575</v>
      </c>
      <c r="B144" s="4" t="s">
        <v>1028</v>
      </c>
      <c r="C144" s="4" t="s">
        <v>51</v>
      </c>
      <c r="D144" s="4" t="s">
        <v>760</v>
      </c>
      <c r="E144" s="4" t="s">
        <v>680</v>
      </c>
      <c r="F144" s="29">
        <f>прил7!G752</f>
        <v>105363.54</v>
      </c>
      <c r="G144" s="29"/>
    </row>
    <row r="145" spans="1:7" ht="15.75">
      <c r="A145" s="39" t="s">
        <v>859</v>
      </c>
      <c r="B145" s="5" t="s">
        <v>1028</v>
      </c>
      <c r="C145" s="5" t="s">
        <v>43</v>
      </c>
      <c r="D145" s="5"/>
      <c r="E145" s="5"/>
      <c r="F145" s="28">
        <f>F146</f>
        <v>38000</v>
      </c>
      <c r="G145" s="28">
        <f>F145</f>
        <v>38000</v>
      </c>
    </row>
    <row r="146" spans="1:7" ht="24" customHeight="1">
      <c r="A146" s="3" t="s">
        <v>96</v>
      </c>
      <c r="B146" s="4" t="s">
        <v>1028</v>
      </c>
      <c r="C146" s="4" t="s">
        <v>43</v>
      </c>
      <c r="D146" s="4" t="s">
        <v>826</v>
      </c>
      <c r="E146" s="4"/>
      <c r="F146" s="29">
        <f>F147</f>
        <v>38000</v>
      </c>
      <c r="G146" s="29">
        <f>F146</f>
        <v>38000</v>
      </c>
    </row>
    <row r="147" spans="1:7" ht="94.5">
      <c r="A147" s="3" t="s">
        <v>106</v>
      </c>
      <c r="B147" s="4" t="s">
        <v>1028</v>
      </c>
      <c r="C147" s="4" t="s">
        <v>43</v>
      </c>
      <c r="D147" s="4" t="s">
        <v>230</v>
      </c>
      <c r="E147" s="4"/>
      <c r="F147" s="29">
        <f>F148</f>
        <v>38000</v>
      </c>
      <c r="G147" s="29">
        <f>F147</f>
        <v>38000</v>
      </c>
    </row>
    <row r="148" spans="1:7" ht="47.25">
      <c r="A148" s="6" t="s">
        <v>780</v>
      </c>
      <c r="B148" s="7" t="s">
        <v>1028</v>
      </c>
      <c r="C148" s="7" t="s">
        <v>43</v>
      </c>
      <c r="D148" s="7" t="s">
        <v>230</v>
      </c>
      <c r="E148" s="7" t="s">
        <v>681</v>
      </c>
      <c r="F148" s="31">
        <f>прил7!G60</f>
        <v>38000</v>
      </c>
      <c r="G148" s="31">
        <f>F148</f>
        <v>38000</v>
      </c>
    </row>
    <row r="149" spans="1:7" ht="31.5">
      <c r="A149" s="13" t="s">
        <v>1185</v>
      </c>
      <c r="B149" s="5" t="s">
        <v>1028</v>
      </c>
      <c r="C149" s="5" t="s">
        <v>44</v>
      </c>
      <c r="D149" s="5"/>
      <c r="E149" s="5"/>
      <c r="F149" s="33">
        <f>F150</f>
        <v>650000</v>
      </c>
      <c r="G149" s="33"/>
    </row>
    <row r="150" spans="1:7" ht="15.75">
      <c r="A150" s="3" t="s">
        <v>96</v>
      </c>
      <c r="B150" s="4" t="s">
        <v>1028</v>
      </c>
      <c r="C150" s="4" t="s">
        <v>44</v>
      </c>
      <c r="D150" s="4" t="s">
        <v>826</v>
      </c>
      <c r="E150" s="4"/>
      <c r="F150" s="29">
        <f>F151</f>
        <v>650000</v>
      </c>
      <c r="G150" s="29"/>
    </row>
    <row r="151" spans="1:7" ht="47.25">
      <c r="A151" s="3" t="s">
        <v>1186</v>
      </c>
      <c r="B151" s="4" t="s">
        <v>1028</v>
      </c>
      <c r="C151" s="4" t="s">
        <v>44</v>
      </c>
      <c r="D151" s="4" t="s">
        <v>1187</v>
      </c>
      <c r="E151" s="4"/>
      <c r="F151" s="29">
        <f>F152</f>
        <v>650000</v>
      </c>
      <c r="G151" s="29"/>
    </row>
    <row r="152" spans="1:7" ht="47.25">
      <c r="A152" s="6" t="s">
        <v>780</v>
      </c>
      <c r="B152" s="7" t="s">
        <v>1028</v>
      </c>
      <c r="C152" s="7" t="s">
        <v>44</v>
      </c>
      <c r="D152" s="7" t="s">
        <v>1187</v>
      </c>
      <c r="E152" s="7" t="s">
        <v>681</v>
      </c>
      <c r="F152" s="31">
        <f>прил7!G64</f>
        <v>650000</v>
      </c>
      <c r="G152" s="31"/>
    </row>
    <row r="153" spans="1:11" ht="78.75">
      <c r="A153" s="1" t="s">
        <v>124</v>
      </c>
      <c r="B153" s="2" t="s">
        <v>1028</v>
      </c>
      <c r="C153" s="2" t="s">
        <v>42</v>
      </c>
      <c r="D153" s="2"/>
      <c r="E153" s="2"/>
      <c r="F153" s="33">
        <f>F154</f>
        <v>3256152</v>
      </c>
      <c r="G153" s="29"/>
      <c r="K153" s="26">
        <f>прил7!G900</f>
        <v>3256152</v>
      </c>
    </row>
    <row r="154" spans="1:7" ht="15.75">
      <c r="A154" s="27" t="s">
        <v>96</v>
      </c>
      <c r="B154" s="4" t="s">
        <v>1028</v>
      </c>
      <c r="C154" s="4" t="s">
        <v>42</v>
      </c>
      <c r="D154" s="4" t="s">
        <v>826</v>
      </c>
      <c r="E154" s="4"/>
      <c r="F154" s="29">
        <f>F155+F159+F164</f>
        <v>3256152</v>
      </c>
      <c r="G154" s="29"/>
    </row>
    <row r="155" spans="1:7" ht="78.75">
      <c r="A155" s="27" t="s">
        <v>668</v>
      </c>
      <c r="B155" s="4" t="s">
        <v>1028</v>
      </c>
      <c r="C155" s="4" t="s">
        <v>42</v>
      </c>
      <c r="D155" s="4" t="s">
        <v>840</v>
      </c>
      <c r="E155" s="4"/>
      <c r="F155" s="29">
        <f>F156</f>
        <v>1213568</v>
      </c>
      <c r="G155" s="29"/>
    </row>
    <row r="156" spans="1:7" ht="110.25">
      <c r="A156" s="27" t="s">
        <v>575</v>
      </c>
      <c r="B156" s="4" t="s">
        <v>1028</v>
      </c>
      <c r="C156" s="4" t="s">
        <v>42</v>
      </c>
      <c r="D156" s="4" t="s">
        <v>840</v>
      </c>
      <c r="E156" s="4" t="s">
        <v>680</v>
      </c>
      <c r="F156" s="29">
        <f>прил7!G903</f>
        <v>1213568</v>
      </c>
      <c r="G156" s="29"/>
    </row>
    <row r="157" spans="1:7" ht="75" customHeight="1" hidden="1">
      <c r="A157" s="27" t="s">
        <v>544</v>
      </c>
      <c r="B157" s="4" t="s">
        <v>1028</v>
      </c>
      <c r="C157" s="4" t="s">
        <v>42</v>
      </c>
      <c r="D157" s="4" t="s">
        <v>841</v>
      </c>
      <c r="E157" s="4"/>
      <c r="F157" s="29"/>
      <c r="G157" s="29"/>
    </row>
    <row r="158" spans="1:7" ht="57.75" customHeight="1" hidden="1">
      <c r="A158" s="3" t="s">
        <v>780</v>
      </c>
      <c r="B158" s="4" t="s">
        <v>1028</v>
      </c>
      <c r="C158" s="4" t="s">
        <v>42</v>
      </c>
      <c r="D158" s="4" t="s">
        <v>841</v>
      </c>
      <c r="E158" s="4" t="s">
        <v>681</v>
      </c>
      <c r="F158" s="29"/>
      <c r="G158" s="29"/>
    </row>
    <row r="159" spans="1:7" ht="47.25">
      <c r="A159" s="27" t="s">
        <v>661</v>
      </c>
      <c r="B159" s="4" t="s">
        <v>1028</v>
      </c>
      <c r="C159" s="4" t="s">
        <v>42</v>
      </c>
      <c r="D159" s="4" t="s">
        <v>784</v>
      </c>
      <c r="E159" s="4"/>
      <c r="F159" s="29">
        <f>F160</f>
        <v>1931263</v>
      </c>
      <c r="G159" s="29"/>
    </row>
    <row r="160" spans="1:7" ht="110.25">
      <c r="A160" s="27" t="s">
        <v>575</v>
      </c>
      <c r="B160" s="4" t="s">
        <v>1028</v>
      </c>
      <c r="C160" s="4" t="s">
        <v>42</v>
      </c>
      <c r="D160" s="4" t="s">
        <v>784</v>
      </c>
      <c r="E160" s="4" t="s">
        <v>680</v>
      </c>
      <c r="F160" s="29">
        <f>прил7!G905</f>
        <v>1931263</v>
      </c>
      <c r="G160" s="29"/>
    </row>
    <row r="161" spans="1:7" ht="47.25" hidden="1">
      <c r="A161" s="27" t="s">
        <v>662</v>
      </c>
      <c r="B161" s="4" t="s">
        <v>1028</v>
      </c>
      <c r="C161" s="4" t="s">
        <v>42</v>
      </c>
      <c r="D161" s="4" t="s">
        <v>785</v>
      </c>
      <c r="E161" s="4"/>
      <c r="F161" s="29"/>
      <c r="G161" s="29"/>
    </row>
    <row r="162" spans="1:7" ht="126" hidden="1">
      <c r="A162" s="27" t="s">
        <v>665</v>
      </c>
      <c r="B162" s="4" t="s">
        <v>1028</v>
      </c>
      <c r="C162" s="4" t="s">
        <v>42</v>
      </c>
      <c r="D162" s="4" t="s">
        <v>663</v>
      </c>
      <c r="E162" s="4" t="s">
        <v>680</v>
      </c>
      <c r="F162" s="29"/>
      <c r="G162" s="29"/>
    </row>
    <row r="163" spans="1:7" ht="57" customHeight="1" hidden="1">
      <c r="A163" s="3" t="s">
        <v>780</v>
      </c>
      <c r="B163" s="4" t="s">
        <v>1028</v>
      </c>
      <c r="C163" s="4" t="s">
        <v>42</v>
      </c>
      <c r="D163" s="4" t="s">
        <v>785</v>
      </c>
      <c r="E163" s="4" t="s">
        <v>681</v>
      </c>
      <c r="F163" s="29"/>
      <c r="G163" s="29"/>
    </row>
    <row r="164" spans="1:7" ht="94.5">
      <c r="A164" s="3" t="s">
        <v>659</v>
      </c>
      <c r="B164" s="4" t="s">
        <v>1028</v>
      </c>
      <c r="C164" s="4" t="s">
        <v>42</v>
      </c>
      <c r="D164" s="4" t="s">
        <v>781</v>
      </c>
      <c r="E164" s="4"/>
      <c r="F164" s="29">
        <f>F165</f>
        <v>111321</v>
      </c>
      <c r="G164" s="29"/>
    </row>
    <row r="165" spans="1:7" ht="110.25">
      <c r="A165" s="3" t="s">
        <v>575</v>
      </c>
      <c r="B165" s="4" t="s">
        <v>1028</v>
      </c>
      <c r="C165" s="4" t="s">
        <v>42</v>
      </c>
      <c r="D165" s="4" t="s">
        <v>781</v>
      </c>
      <c r="E165" s="4" t="s">
        <v>680</v>
      </c>
      <c r="F165" s="29">
        <f>прил7!G907</f>
        <v>111321</v>
      </c>
      <c r="G165" s="29"/>
    </row>
    <row r="166" spans="1:7" ht="22.5" customHeight="1">
      <c r="A166" s="13" t="s">
        <v>832</v>
      </c>
      <c r="B166" s="5" t="s">
        <v>1028</v>
      </c>
      <c r="C166" s="5" t="s">
        <v>154</v>
      </c>
      <c r="D166" s="5"/>
      <c r="E166" s="5"/>
      <c r="F166" s="28">
        <f>F167</f>
        <v>500000</v>
      </c>
      <c r="G166" s="28"/>
    </row>
    <row r="167" spans="1:7" ht="22.5" customHeight="1">
      <c r="A167" s="3" t="s">
        <v>96</v>
      </c>
      <c r="B167" s="4" t="s">
        <v>1028</v>
      </c>
      <c r="C167" s="4" t="s">
        <v>154</v>
      </c>
      <c r="D167" s="4" t="s">
        <v>826</v>
      </c>
      <c r="E167" s="4"/>
      <c r="F167" s="29">
        <f>F168</f>
        <v>500000</v>
      </c>
      <c r="G167" s="29"/>
    </row>
    <row r="168" spans="1:7" ht="31.5" customHeight="1">
      <c r="A168" s="3" t="s">
        <v>103</v>
      </c>
      <c r="B168" s="4" t="s">
        <v>1028</v>
      </c>
      <c r="C168" s="4" t="s">
        <v>154</v>
      </c>
      <c r="D168" s="4" t="s">
        <v>1166</v>
      </c>
      <c r="E168" s="4"/>
      <c r="F168" s="29">
        <f>F169</f>
        <v>500000</v>
      </c>
      <c r="G168" s="29"/>
    </row>
    <row r="169" spans="1:7" ht="24.75" customHeight="1">
      <c r="A169" s="3" t="s">
        <v>1153</v>
      </c>
      <c r="B169" s="4" t="s">
        <v>1028</v>
      </c>
      <c r="C169" s="4" t="s">
        <v>154</v>
      </c>
      <c r="D169" s="4" t="s">
        <v>1166</v>
      </c>
      <c r="E169" s="4" t="s">
        <v>684</v>
      </c>
      <c r="F169" s="29">
        <f>прил7!G513</f>
        <v>500000</v>
      </c>
      <c r="G169" s="29"/>
    </row>
    <row r="170" spans="1:11" ht="31.5">
      <c r="A170" s="13" t="s">
        <v>833</v>
      </c>
      <c r="B170" s="5" t="s">
        <v>1028</v>
      </c>
      <c r="C170" s="5" t="s">
        <v>678</v>
      </c>
      <c r="D170" s="23"/>
      <c r="E170" s="23"/>
      <c r="F170" s="28">
        <f>F171+F193+F211+F221+F226+F313</f>
        <v>95249602.73</v>
      </c>
      <c r="G170" s="28">
        <f>G171+G193+G211+G221+G226+G313</f>
        <v>1020000</v>
      </c>
      <c r="K170" s="26">
        <f>прил7!G25+прил7!G65+прил7!G248+прил7!G514+прил7!G567+прил7!G753+прил7!G908</f>
        <v>95249602.73</v>
      </c>
    </row>
    <row r="171" spans="1:11" ht="78.75">
      <c r="A171" s="3" t="s">
        <v>110</v>
      </c>
      <c r="B171" s="4" t="s">
        <v>1028</v>
      </c>
      <c r="C171" s="4" t="s">
        <v>678</v>
      </c>
      <c r="D171" s="4" t="s">
        <v>807</v>
      </c>
      <c r="E171" s="4"/>
      <c r="F171" s="29">
        <f>F178+F182+F185</f>
        <v>1948450</v>
      </c>
      <c r="G171" s="29"/>
      <c r="K171" s="26">
        <f>K170-F170</f>
        <v>0</v>
      </c>
    </row>
    <row r="172" spans="1:7" ht="157.5" hidden="1">
      <c r="A172" s="3" t="s">
        <v>591</v>
      </c>
      <c r="B172" s="4" t="s">
        <v>1028</v>
      </c>
      <c r="C172" s="4" t="s">
        <v>678</v>
      </c>
      <c r="D172" s="4" t="s">
        <v>808</v>
      </c>
      <c r="E172" s="4"/>
      <c r="F172" s="29"/>
      <c r="G172" s="29"/>
    </row>
    <row r="173" spans="1:7" ht="31.5" hidden="1">
      <c r="A173" s="3" t="s">
        <v>593</v>
      </c>
      <c r="B173" s="4" t="s">
        <v>1028</v>
      </c>
      <c r="C173" s="4" t="s">
        <v>678</v>
      </c>
      <c r="D173" s="4" t="s">
        <v>809</v>
      </c>
      <c r="E173" s="4"/>
      <c r="F173" s="29"/>
      <c r="G173" s="29"/>
    </row>
    <row r="174" spans="1:7" ht="47.25" hidden="1">
      <c r="A174" s="3" t="s">
        <v>780</v>
      </c>
      <c r="B174" s="4" t="s">
        <v>1028</v>
      </c>
      <c r="C174" s="4" t="s">
        <v>678</v>
      </c>
      <c r="D174" s="4" t="s">
        <v>809</v>
      </c>
      <c r="E174" s="4" t="s">
        <v>681</v>
      </c>
      <c r="F174" s="29"/>
      <c r="G174" s="29"/>
    </row>
    <row r="175" spans="1:7" ht="31.5" hidden="1">
      <c r="A175" s="3" t="s">
        <v>637</v>
      </c>
      <c r="B175" s="4" t="s">
        <v>1028</v>
      </c>
      <c r="C175" s="4" t="s">
        <v>678</v>
      </c>
      <c r="D175" s="4" t="s">
        <v>809</v>
      </c>
      <c r="E175" s="4" t="s">
        <v>638</v>
      </c>
      <c r="F175" s="29"/>
      <c r="G175" s="29"/>
    </row>
    <row r="176" spans="1:7" ht="47.25" hidden="1">
      <c r="A176" s="3" t="s">
        <v>594</v>
      </c>
      <c r="B176" s="4" t="s">
        <v>1028</v>
      </c>
      <c r="C176" s="4" t="s">
        <v>678</v>
      </c>
      <c r="D176" s="4" t="s">
        <v>810</v>
      </c>
      <c r="E176" s="4"/>
      <c r="F176" s="29"/>
      <c r="G176" s="29"/>
    </row>
    <row r="177" spans="1:7" ht="63" hidden="1">
      <c r="A177" s="59" t="s">
        <v>595</v>
      </c>
      <c r="B177" s="4" t="s">
        <v>1028</v>
      </c>
      <c r="C177" s="4" t="s">
        <v>678</v>
      </c>
      <c r="D177" s="4" t="s">
        <v>810</v>
      </c>
      <c r="E177" s="4" t="s">
        <v>685</v>
      </c>
      <c r="F177" s="29"/>
      <c r="G177" s="29"/>
    </row>
    <row r="178" spans="1:11" ht="47.25">
      <c r="A178" s="3" t="s">
        <v>231</v>
      </c>
      <c r="B178" s="4" t="s">
        <v>1028</v>
      </c>
      <c r="C178" s="4" t="s">
        <v>678</v>
      </c>
      <c r="D178" s="4" t="s">
        <v>232</v>
      </c>
      <c r="E178" s="4"/>
      <c r="F178" s="29">
        <f>F179</f>
        <v>1163000</v>
      </c>
      <c r="G178" s="29"/>
      <c r="K178" s="26">
        <f>K171+K10</f>
        <v>0</v>
      </c>
    </row>
    <row r="179" spans="1:7" ht="31.5">
      <c r="A179" s="3" t="s">
        <v>593</v>
      </c>
      <c r="B179" s="4" t="s">
        <v>1028</v>
      </c>
      <c r="C179" s="4" t="s">
        <v>678</v>
      </c>
      <c r="D179" s="4" t="s">
        <v>233</v>
      </c>
      <c r="E179" s="4"/>
      <c r="F179" s="29">
        <f>F180+F181</f>
        <v>1163000</v>
      </c>
      <c r="G179" s="29"/>
    </row>
    <row r="180" spans="1:7" ht="47.25">
      <c r="A180" s="3" t="s">
        <v>780</v>
      </c>
      <c r="B180" s="4" t="s">
        <v>1028</v>
      </c>
      <c r="C180" s="4" t="s">
        <v>678</v>
      </c>
      <c r="D180" s="4" t="s">
        <v>233</v>
      </c>
      <c r="E180" s="4" t="s">
        <v>681</v>
      </c>
      <c r="F180" s="29">
        <f>прил7!G69</f>
        <v>57000</v>
      </c>
      <c r="G180" s="29"/>
    </row>
    <row r="181" spans="1:7" ht="31.5">
      <c r="A181" s="3" t="s">
        <v>637</v>
      </c>
      <c r="B181" s="4" t="s">
        <v>1028</v>
      </c>
      <c r="C181" s="4" t="s">
        <v>678</v>
      </c>
      <c r="D181" s="4" t="s">
        <v>233</v>
      </c>
      <c r="E181" s="4" t="s">
        <v>638</v>
      </c>
      <c r="F181" s="29">
        <f>прил7!G70</f>
        <v>1106000</v>
      </c>
      <c r="G181" s="29"/>
    </row>
    <row r="182" spans="1:7" ht="78.75">
      <c r="A182" s="3" t="s">
        <v>234</v>
      </c>
      <c r="B182" s="4" t="s">
        <v>1028</v>
      </c>
      <c r="C182" s="4" t="s">
        <v>678</v>
      </c>
      <c r="D182" s="4" t="s">
        <v>235</v>
      </c>
      <c r="E182" s="4"/>
      <c r="F182" s="29">
        <f>F183</f>
        <v>300000</v>
      </c>
      <c r="G182" s="29"/>
    </row>
    <row r="183" spans="1:7" ht="47.25">
      <c r="A183" s="59" t="s">
        <v>236</v>
      </c>
      <c r="B183" s="4" t="s">
        <v>1028</v>
      </c>
      <c r="C183" s="4" t="s">
        <v>678</v>
      </c>
      <c r="D183" s="4" t="s">
        <v>237</v>
      </c>
      <c r="E183" s="4"/>
      <c r="F183" s="29">
        <f>прил7!G72</f>
        <v>300000</v>
      </c>
      <c r="G183" s="29"/>
    </row>
    <row r="184" spans="1:7" ht="63">
      <c r="A184" s="3" t="s">
        <v>595</v>
      </c>
      <c r="B184" s="4" t="s">
        <v>1028</v>
      </c>
      <c r="C184" s="4" t="s">
        <v>678</v>
      </c>
      <c r="D184" s="4" t="s">
        <v>237</v>
      </c>
      <c r="E184" s="4" t="s">
        <v>685</v>
      </c>
      <c r="F184" s="29">
        <f>прил7!G72</f>
        <v>300000</v>
      </c>
      <c r="G184" s="29"/>
    </row>
    <row r="185" spans="1:7" ht="47.25">
      <c r="A185" s="3" t="s">
        <v>705</v>
      </c>
      <c r="B185" s="4" t="s">
        <v>1028</v>
      </c>
      <c r="C185" s="4" t="s">
        <v>678</v>
      </c>
      <c r="D185" s="4" t="s">
        <v>706</v>
      </c>
      <c r="E185" s="4"/>
      <c r="F185" s="29">
        <f>F186</f>
        <v>485450</v>
      </c>
      <c r="G185" s="29"/>
    </row>
    <row r="186" spans="1:7" ht="47.25">
      <c r="A186" s="3" t="s">
        <v>849</v>
      </c>
      <c r="B186" s="4" t="s">
        <v>1028</v>
      </c>
      <c r="C186" s="4" t="s">
        <v>678</v>
      </c>
      <c r="D186" s="4" t="s">
        <v>707</v>
      </c>
      <c r="E186" s="4"/>
      <c r="F186" s="29">
        <f>F187</f>
        <v>485450</v>
      </c>
      <c r="G186" s="29"/>
    </row>
    <row r="187" spans="1:7" ht="47.25">
      <c r="A187" s="3" t="s">
        <v>780</v>
      </c>
      <c r="B187" s="4" t="s">
        <v>1028</v>
      </c>
      <c r="C187" s="4" t="s">
        <v>678</v>
      </c>
      <c r="D187" s="4" t="s">
        <v>707</v>
      </c>
      <c r="E187" s="4" t="s">
        <v>681</v>
      </c>
      <c r="F187" s="29">
        <f>прил7!G252</f>
        <v>485450</v>
      </c>
      <c r="G187" s="29"/>
    </row>
    <row r="188" spans="1:7" ht="78.75" hidden="1">
      <c r="A188" s="27" t="s">
        <v>111</v>
      </c>
      <c r="B188" s="4" t="s">
        <v>1028</v>
      </c>
      <c r="C188" s="4" t="s">
        <v>678</v>
      </c>
      <c r="D188" s="4" t="s">
        <v>811</v>
      </c>
      <c r="E188" s="4"/>
      <c r="F188" s="29"/>
      <c r="G188" s="29"/>
    </row>
    <row r="189" spans="1:7" ht="15.75" hidden="1">
      <c r="A189" s="59" t="s">
        <v>147</v>
      </c>
      <c r="B189" s="4" t="s">
        <v>1028</v>
      </c>
      <c r="C189" s="4" t="s">
        <v>678</v>
      </c>
      <c r="D189" s="4" t="s">
        <v>812</v>
      </c>
      <c r="E189" s="4"/>
      <c r="F189" s="29"/>
      <c r="G189" s="29"/>
    </row>
    <row r="190" spans="1:7" ht="47.25" hidden="1">
      <c r="A190" s="59" t="s">
        <v>813</v>
      </c>
      <c r="B190" s="4" t="s">
        <v>1028</v>
      </c>
      <c r="C190" s="4" t="s">
        <v>678</v>
      </c>
      <c r="D190" s="4" t="s">
        <v>814</v>
      </c>
      <c r="E190" s="4"/>
      <c r="F190" s="29"/>
      <c r="G190" s="29"/>
    </row>
    <row r="191" spans="1:7" ht="31.5" hidden="1">
      <c r="A191" s="3" t="s">
        <v>593</v>
      </c>
      <c r="B191" s="4" t="s">
        <v>1028</v>
      </c>
      <c r="C191" s="4" t="s">
        <v>678</v>
      </c>
      <c r="D191" s="4" t="s">
        <v>815</v>
      </c>
      <c r="E191" s="4"/>
      <c r="F191" s="29"/>
      <c r="G191" s="29"/>
    </row>
    <row r="192" spans="1:7" ht="57" customHeight="1" hidden="1">
      <c r="A192" s="3" t="s">
        <v>780</v>
      </c>
      <c r="B192" s="4" t="s">
        <v>1028</v>
      </c>
      <c r="C192" s="4" t="s">
        <v>678</v>
      </c>
      <c r="D192" s="4" t="s">
        <v>815</v>
      </c>
      <c r="E192" s="4" t="s">
        <v>681</v>
      </c>
      <c r="F192" s="29"/>
      <c r="G192" s="29"/>
    </row>
    <row r="193" spans="1:7" ht="63">
      <c r="A193" s="3" t="s">
        <v>113</v>
      </c>
      <c r="B193" s="4" t="s">
        <v>1028</v>
      </c>
      <c r="C193" s="4" t="s">
        <v>678</v>
      </c>
      <c r="D193" s="4" t="s">
        <v>708</v>
      </c>
      <c r="E193" s="4"/>
      <c r="F193" s="29">
        <f>F194</f>
        <v>2900000</v>
      </c>
      <c r="G193" s="29"/>
    </row>
    <row r="194" spans="1:7" ht="63">
      <c r="A194" s="3" t="s">
        <v>136</v>
      </c>
      <c r="B194" s="4" t="s">
        <v>1028</v>
      </c>
      <c r="C194" s="4" t="s">
        <v>678</v>
      </c>
      <c r="D194" s="4" t="s">
        <v>709</v>
      </c>
      <c r="E194" s="4"/>
      <c r="F194" s="29">
        <f>F195+F208</f>
        <v>2900000</v>
      </c>
      <c r="G194" s="29"/>
    </row>
    <row r="195" spans="1:7" ht="47.25">
      <c r="A195" s="3" t="s">
        <v>310</v>
      </c>
      <c r="B195" s="4" t="s">
        <v>1028</v>
      </c>
      <c r="C195" s="4" t="s">
        <v>678</v>
      </c>
      <c r="D195" s="4" t="s">
        <v>251</v>
      </c>
      <c r="E195" s="4"/>
      <c r="F195" s="29">
        <f>F196</f>
        <v>400000</v>
      </c>
      <c r="G195" s="29"/>
    </row>
    <row r="196" spans="1:7" ht="31.5">
      <c r="A196" s="3" t="s">
        <v>593</v>
      </c>
      <c r="B196" s="4" t="s">
        <v>1028</v>
      </c>
      <c r="C196" s="4" t="s">
        <v>678</v>
      </c>
      <c r="D196" s="4" t="s">
        <v>252</v>
      </c>
      <c r="E196" s="4"/>
      <c r="F196" s="29">
        <f>F197</f>
        <v>400000</v>
      </c>
      <c r="G196" s="29"/>
    </row>
    <row r="197" spans="1:7" ht="47.25">
      <c r="A197" s="3" t="s">
        <v>780</v>
      </c>
      <c r="B197" s="4" t="s">
        <v>1028</v>
      </c>
      <c r="C197" s="4" t="s">
        <v>678</v>
      </c>
      <c r="D197" s="4" t="s">
        <v>252</v>
      </c>
      <c r="E197" s="4" t="s">
        <v>681</v>
      </c>
      <c r="F197" s="29">
        <f>прил7!G257</f>
        <v>400000</v>
      </c>
      <c r="G197" s="29"/>
    </row>
    <row r="198" spans="1:7" ht="78.75" hidden="1">
      <c r="A198" s="3" t="s">
        <v>138</v>
      </c>
      <c r="B198" s="4" t="s">
        <v>1028</v>
      </c>
      <c r="C198" s="4" t="s">
        <v>678</v>
      </c>
      <c r="D198" s="4" t="s">
        <v>190</v>
      </c>
      <c r="E198" s="4"/>
      <c r="F198" s="29"/>
      <c r="G198" s="29"/>
    </row>
    <row r="199" spans="1:7" ht="94.5" hidden="1">
      <c r="A199" s="3" t="s">
        <v>191</v>
      </c>
      <c r="B199" s="4" t="s">
        <v>1028</v>
      </c>
      <c r="C199" s="4" t="s">
        <v>678</v>
      </c>
      <c r="D199" s="4" t="s">
        <v>192</v>
      </c>
      <c r="E199" s="4"/>
      <c r="F199" s="29"/>
      <c r="G199" s="29"/>
    </row>
    <row r="200" spans="1:7" ht="31.5" hidden="1">
      <c r="A200" s="3" t="s">
        <v>593</v>
      </c>
      <c r="B200" s="4" t="s">
        <v>1028</v>
      </c>
      <c r="C200" s="4" t="s">
        <v>678</v>
      </c>
      <c r="D200" s="4" t="s">
        <v>193</v>
      </c>
      <c r="E200" s="4"/>
      <c r="F200" s="29"/>
      <c r="G200" s="29"/>
    </row>
    <row r="201" spans="1:7" ht="47.25" hidden="1">
      <c r="A201" s="3" t="s">
        <v>780</v>
      </c>
      <c r="B201" s="4" t="s">
        <v>1028</v>
      </c>
      <c r="C201" s="4" t="s">
        <v>678</v>
      </c>
      <c r="D201" s="4" t="s">
        <v>193</v>
      </c>
      <c r="E201" s="4" t="s">
        <v>681</v>
      </c>
      <c r="F201" s="29"/>
      <c r="G201" s="29"/>
    </row>
    <row r="202" spans="1:7" ht="78.75" hidden="1">
      <c r="A202" s="3" t="s">
        <v>194</v>
      </c>
      <c r="B202" s="4" t="s">
        <v>1028</v>
      </c>
      <c r="C202" s="4" t="s">
        <v>678</v>
      </c>
      <c r="D202" s="4" t="s">
        <v>195</v>
      </c>
      <c r="E202" s="4"/>
      <c r="F202" s="29"/>
      <c r="G202" s="29"/>
    </row>
    <row r="203" spans="1:7" ht="31.5" hidden="1">
      <c r="A203" s="3" t="s">
        <v>593</v>
      </c>
      <c r="B203" s="4" t="s">
        <v>1028</v>
      </c>
      <c r="C203" s="4" t="s">
        <v>678</v>
      </c>
      <c r="D203" s="4" t="s">
        <v>196</v>
      </c>
      <c r="E203" s="4"/>
      <c r="F203" s="29"/>
      <c r="G203" s="29"/>
    </row>
    <row r="204" spans="1:7" ht="47.25" hidden="1">
      <c r="A204" s="3" t="s">
        <v>780</v>
      </c>
      <c r="B204" s="4" t="s">
        <v>1028</v>
      </c>
      <c r="C204" s="4" t="s">
        <v>678</v>
      </c>
      <c r="D204" s="4" t="s">
        <v>196</v>
      </c>
      <c r="E204" s="4" t="s">
        <v>681</v>
      </c>
      <c r="F204" s="29"/>
      <c r="G204" s="29"/>
    </row>
    <row r="205" spans="1:7" ht="378" hidden="1">
      <c r="A205" s="3" t="s">
        <v>197</v>
      </c>
      <c r="B205" s="4" t="s">
        <v>1028</v>
      </c>
      <c r="C205" s="4" t="s">
        <v>678</v>
      </c>
      <c r="D205" s="4" t="s">
        <v>198</v>
      </c>
      <c r="E205" s="4"/>
      <c r="F205" s="29"/>
      <c r="G205" s="29"/>
    </row>
    <row r="206" spans="1:7" ht="31.5" hidden="1">
      <c r="A206" s="3" t="s">
        <v>593</v>
      </c>
      <c r="B206" s="4" t="s">
        <v>1028</v>
      </c>
      <c r="C206" s="4" t="s">
        <v>678</v>
      </c>
      <c r="D206" s="4" t="s">
        <v>199</v>
      </c>
      <c r="E206" s="4"/>
      <c r="F206" s="29"/>
      <c r="G206" s="29"/>
    </row>
    <row r="207" spans="1:7" ht="61.5" customHeight="1" hidden="1">
      <c r="A207" s="3" t="s">
        <v>780</v>
      </c>
      <c r="B207" s="4" t="s">
        <v>1028</v>
      </c>
      <c r="C207" s="4" t="s">
        <v>678</v>
      </c>
      <c r="D207" s="4" t="s">
        <v>199</v>
      </c>
      <c r="E207" s="4" t="s">
        <v>681</v>
      </c>
      <c r="F207" s="29"/>
      <c r="G207" s="29"/>
    </row>
    <row r="208" spans="1:7" ht="31.5">
      <c r="A208" s="3" t="s">
        <v>311</v>
      </c>
      <c r="B208" s="4" t="s">
        <v>1028</v>
      </c>
      <c r="C208" s="4" t="s">
        <v>678</v>
      </c>
      <c r="D208" s="4" t="s">
        <v>312</v>
      </c>
      <c r="E208" s="4"/>
      <c r="F208" s="29">
        <f>F209</f>
        <v>2500000</v>
      </c>
      <c r="G208" s="29"/>
    </row>
    <row r="209" spans="1:7" ht="31.5">
      <c r="A209" s="3" t="s">
        <v>593</v>
      </c>
      <c r="B209" s="4" t="s">
        <v>1028</v>
      </c>
      <c r="C209" s="4" t="s">
        <v>678</v>
      </c>
      <c r="D209" s="4" t="s">
        <v>313</v>
      </c>
      <c r="E209" s="4"/>
      <c r="F209" s="29">
        <f>F210</f>
        <v>2500000</v>
      </c>
      <c r="G209" s="29"/>
    </row>
    <row r="210" spans="1:7" ht="47.25">
      <c r="A210" s="3" t="s">
        <v>780</v>
      </c>
      <c r="B210" s="4" t="s">
        <v>1028</v>
      </c>
      <c r="C210" s="4" t="s">
        <v>678</v>
      </c>
      <c r="D210" s="4" t="s">
        <v>313</v>
      </c>
      <c r="E210" s="4" t="s">
        <v>681</v>
      </c>
      <c r="F210" s="29">
        <f>прил7!G260</f>
        <v>2500000</v>
      </c>
      <c r="G210" s="29"/>
    </row>
    <row r="211" spans="1:7" ht="78.75">
      <c r="A211" s="3" t="s">
        <v>95</v>
      </c>
      <c r="B211" s="4" t="s">
        <v>1028</v>
      </c>
      <c r="C211" s="4" t="s">
        <v>678</v>
      </c>
      <c r="D211" s="4" t="s">
        <v>200</v>
      </c>
      <c r="E211" s="4"/>
      <c r="F211" s="29">
        <f>F212+F218</f>
        <v>182875</v>
      </c>
      <c r="G211" s="33"/>
    </row>
    <row r="212" spans="1:7" ht="47.25">
      <c r="A212" s="3" t="s">
        <v>201</v>
      </c>
      <c r="B212" s="4" t="s">
        <v>1028</v>
      </c>
      <c r="C212" s="4" t="s">
        <v>678</v>
      </c>
      <c r="D212" s="4" t="s">
        <v>202</v>
      </c>
      <c r="E212" s="4"/>
      <c r="F212" s="29">
        <f>F213</f>
        <v>135375</v>
      </c>
      <c r="G212" s="29"/>
    </row>
    <row r="213" spans="1:7" ht="31.5">
      <c r="A213" s="3" t="s">
        <v>593</v>
      </c>
      <c r="B213" s="4" t="s">
        <v>1028</v>
      </c>
      <c r="C213" s="4" t="s">
        <v>678</v>
      </c>
      <c r="D213" s="4" t="s">
        <v>203</v>
      </c>
      <c r="E213" s="4"/>
      <c r="F213" s="29">
        <f>F214</f>
        <v>135375</v>
      </c>
      <c r="G213" s="29"/>
    </row>
    <row r="214" spans="1:7" ht="47.25">
      <c r="A214" s="3" t="s">
        <v>780</v>
      </c>
      <c r="B214" s="4" t="s">
        <v>1028</v>
      </c>
      <c r="C214" s="4" t="s">
        <v>678</v>
      </c>
      <c r="D214" s="4" t="s">
        <v>203</v>
      </c>
      <c r="E214" s="4" t="s">
        <v>681</v>
      </c>
      <c r="F214" s="29">
        <f>прил7!G264</f>
        <v>135375</v>
      </c>
      <c r="G214" s="29"/>
    </row>
    <row r="215" spans="1:7" ht="47.25" hidden="1">
      <c r="A215" s="3" t="s">
        <v>204</v>
      </c>
      <c r="B215" s="4" t="s">
        <v>1028</v>
      </c>
      <c r="C215" s="4" t="s">
        <v>678</v>
      </c>
      <c r="D215" s="4" t="s">
        <v>205</v>
      </c>
      <c r="E215" s="4"/>
      <c r="F215" s="29"/>
      <c r="G215" s="29"/>
    </row>
    <row r="216" spans="1:7" ht="31.5" hidden="1">
      <c r="A216" s="3" t="s">
        <v>593</v>
      </c>
      <c r="B216" s="4" t="s">
        <v>1028</v>
      </c>
      <c r="C216" s="4" t="s">
        <v>678</v>
      </c>
      <c r="D216" s="4" t="s">
        <v>206</v>
      </c>
      <c r="E216" s="4"/>
      <c r="F216" s="29"/>
      <c r="G216" s="29"/>
    </row>
    <row r="217" spans="1:7" ht="47.25" hidden="1">
      <c r="A217" s="3" t="s">
        <v>780</v>
      </c>
      <c r="B217" s="4" t="s">
        <v>1028</v>
      </c>
      <c r="C217" s="4" t="s">
        <v>678</v>
      </c>
      <c r="D217" s="4" t="s">
        <v>206</v>
      </c>
      <c r="E217" s="4" t="s">
        <v>681</v>
      </c>
      <c r="F217" s="29"/>
      <c r="G217" s="29"/>
    </row>
    <row r="218" spans="1:7" ht="78.75">
      <c r="A218" s="3" t="s">
        <v>1030</v>
      </c>
      <c r="B218" s="4" t="s">
        <v>1028</v>
      </c>
      <c r="C218" s="4" t="s">
        <v>678</v>
      </c>
      <c r="D218" s="4" t="s">
        <v>253</v>
      </c>
      <c r="E218" s="4"/>
      <c r="F218" s="29">
        <f>F219</f>
        <v>47500</v>
      </c>
      <c r="G218" s="29"/>
    </row>
    <row r="219" spans="1:7" ht="31.5">
      <c r="A219" s="3" t="s">
        <v>593</v>
      </c>
      <c r="B219" s="4" t="s">
        <v>1028</v>
      </c>
      <c r="C219" s="4" t="s">
        <v>678</v>
      </c>
      <c r="D219" s="4" t="s">
        <v>254</v>
      </c>
      <c r="E219" s="4"/>
      <c r="F219" s="29">
        <f>F220</f>
        <v>47500</v>
      </c>
      <c r="G219" s="29"/>
    </row>
    <row r="220" spans="1:7" ht="15.75">
      <c r="A220" s="3" t="s">
        <v>1153</v>
      </c>
      <c r="B220" s="4" t="s">
        <v>1028</v>
      </c>
      <c r="C220" s="4" t="s">
        <v>678</v>
      </c>
      <c r="D220" s="4" t="s">
        <v>254</v>
      </c>
      <c r="E220" s="4" t="s">
        <v>684</v>
      </c>
      <c r="F220" s="29">
        <f>прил7!G267</f>
        <v>47500</v>
      </c>
      <c r="G220" s="29"/>
    </row>
    <row r="221" spans="1:7" ht="63">
      <c r="A221" s="3" t="s">
        <v>1147</v>
      </c>
      <c r="B221" s="4" t="s">
        <v>1028</v>
      </c>
      <c r="C221" s="4" t="s">
        <v>678</v>
      </c>
      <c r="D221" s="4" t="s">
        <v>794</v>
      </c>
      <c r="E221" s="4"/>
      <c r="F221" s="29">
        <f>F222</f>
        <v>19815186</v>
      </c>
      <c r="G221" s="33"/>
    </row>
    <row r="222" spans="1:7" ht="78.75">
      <c r="A222" s="59" t="s">
        <v>597</v>
      </c>
      <c r="B222" s="4" t="s">
        <v>1028</v>
      </c>
      <c r="C222" s="4" t="s">
        <v>678</v>
      </c>
      <c r="D222" s="4" t="s">
        <v>816</v>
      </c>
      <c r="E222" s="4"/>
      <c r="F222" s="29">
        <f>F223</f>
        <v>19815186</v>
      </c>
      <c r="G222" s="29"/>
    </row>
    <row r="223" spans="1:7" ht="63">
      <c r="A223" s="59" t="s">
        <v>817</v>
      </c>
      <c r="B223" s="4" t="s">
        <v>1028</v>
      </c>
      <c r="C223" s="4" t="s">
        <v>678</v>
      </c>
      <c r="D223" s="4" t="s">
        <v>818</v>
      </c>
      <c r="E223" s="4"/>
      <c r="F223" s="29">
        <f>F224</f>
        <v>19815186</v>
      </c>
      <c r="G223" s="29"/>
    </row>
    <row r="224" spans="1:7" ht="94.5">
      <c r="A224" s="3" t="s">
        <v>842</v>
      </c>
      <c r="B224" s="4" t="s">
        <v>1028</v>
      </c>
      <c r="C224" s="4" t="s">
        <v>678</v>
      </c>
      <c r="D224" s="4" t="s">
        <v>819</v>
      </c>
      <c r="E224" s="4"/>
      <c r="F224" s="29">
        <f>F225</f>
        <v>19815186</v>
      </c>
      <c r="G224" s="29"/>
    </row>
    <row r="225" spans="1:7" ht="63">
      <c r="A225" s="3" t="s">
        <v>595</v>
      </c>
      <c r="B225" s="4" t="s">
        <v>1028</v>
      </c>
      <c r="C225" s="4" t="s">
        <v>678</v>
      </c>
      <c r="D225" s="4" t="s">
        <v>819</v>
      </c>
      <c r="E225" s="4" t="s">
        <v>685</v>
      </c>
      <c r="F225" s="29">
        <f>прил7!G78</f>
        <v>19815186</v>
      </c>
      <c r="G225" s="29"/>
    </row>
    <row r="226" spans="1:10" ht="63">
      <c r="A226" s="50" t="s">
        <v>109</v>
      </c>
      <c r="B226" s="2" t="s">
        <v>1028</v>
      </c>
      <c r="C226" s="2" t="s">
        <v>678</v>
      </c>
      <c r="D226" s="2" t="s">
        <v>786</v>
      </c>
      <c r="E226" s="2"/>
      <c r="F226" s="33">
        <f>F227+F234+F244+F251+F279+F301</f>
        <v>69551654.43</v>
      </c>
      <c r="G226" s="33">
        <f>G227+G234+G244+G251+G279+G301</f>
        <v>1020000</v>
      </c>
      <c r="H226" s="33">
        <f>H227+H234+H244+H251+H279+H301</f>
        <v>0</v>
      </c>
      <c r="I226" s="33">
        <f>I227+I234+I244+I251+I279+I301</f>
        <v>0</v>
      </c>
      <c r="J226" s="33">
        <f>J227+J234+J244+J251+J279+J301</f>
        <v>0</v>
      </c>
    </row>
    <row r="227" spans="1:11" ht="47.25">
      <c r="A227" s="27" t="s">
        <v>101</v>
      </c>
      <c r="B227" s="4" t="s">
        <v>1028</v>
      </c>
      <c r="C227" s="4" t="s">
        <v>678</v>
      </c>
      <c r="D227" s="4" t="s">
        <v>799</v>
      </c>
      <c r="E227" s="4"/>
      <c r="F227" s="29">
        <f>F228</f>
        <v>1020000</v>
      </c>
      <c r="G227" s="29">
        <f>G228</f>
        <v>1020000</v>
      </c>
      <c r="K227" s="26">
        <f>прил7!G80</f>
        <v>1020000</v>
      </c>
    </row>
    <row r="228" spans="1:7" ht="47.25">
      <c r="A228" s="3" t="s">
        <v>820</v>
      </c>
      <c r="B228" s="4" t="s">
        <v>1028</v>
      </c>
      <c r="C228" s="4" t="s">
        <v>678</v>
      </c>
      <c r="D228" s="4" t="s">
        <v>821</v>
      </c>
      <c r="E228" s="4"/>
      <c r="F228" s="29">
        <f>F229+F231</f>
        <v>1020000</v>
      </c>
      <c r="G228" s="29">
        <f>G229+G231</f>
        <v>1020000</v>
      </c>
    </row>
    <row r="229" spans="1:7" ht="189">
      <c r="A229" s="3" t="s">
        <v>0</v>
      </c>
      <c r="B229" s="4" t="s">
        <v>1028</v>
      </c>
      <c r="C229" s="4" t="s">
        <v>678</v>
      </c>
      <c r="D229" s="4" t="s">
        <v>822</v>
      </c>
      <c r="E229" s="4"/>
      <c r="F229" s="29">
        <f>F230</f>
        <v>6000</v>
      </c>
      <c r="G229" s="29">
        <f>F229</f>
        <v>6000</v>
      </c>
    </row>
    <row r="230" spans="1:7" ht="47.25">
      <c r="A230" s="3" t="s">
        <v>780</v>
      </c>
      <c r="B230" s="4" t="s">
        <v>1028</v>
      </c>
      <c r="C230" s="4" t="s">
        <v>678</v>
      </c>
      <c r="D230" s="4" t="s">
        <v>822</v>
      </c>
      <c r="E230" s="4" t="s">
        <v>681</v>
      </c>
      <c r="F230" s="29">
        <f>прил7!G83</f>
        <v>6000</v>
      </c>
      <c r="G230" s="29">
        <f>F230</f>
        <v>6000</v>
      </c>
    </row>
    <row r="231" spans="1:7" ht="47.25">
      <c r="A231" s="3" t="s">
        <v>823</v>
      </c>
      <c r="B231" s="4" t="s">
        <v>1028</v>
      </c>
      <c r="C231" s="4" t="s">
        <v>678</v>
      </c>
      <c r="D231" s="4" t="s">
        <v>824</v>
      </c>
      <c r="E231" s="4"/>
      <c r="F231" s="29">
        <f>F232+F233</f>
        <v>1014000</v>
      </c>
      <c r="G231" s="29">
        <f>F231</f>
        <v>1014000</v>
      </c>
    </row>
    <row r="232" spans="1:7" ht="110.25">
      <c r="A232" s="3" t="s">
        <v>97</v>
      </c>
      <c r="B232" s="4" t="s">
        <v>1028</v>
      </c>
      <c r="C232" s="4" t="s">
        <v>678</v>
      </c>
      <c r="D232" s="4" t="s">
        <v>824</v>
      </c>
      <c r="E232" s="4" t="s">
        <v>680</v>
      </c>
      <c r="F232" s="29">
        <f>прил7!G85</f>
        <v>849376.4</v>
      </c>
      <c r="G232" s="29">
        <f>F232</f>
        <v>849376.4</v>
      </c>
    </row>
    <row r="233" spans="1:7" ht="47.25">
      <c r="A233" s="3" t="s">
        <v>780</v>
      </c>
      <c r="B233" s="4" t="s">
        <v>1028</v>
      </c>
      <c r="C233" s="4" t="s">
        <v>678</v>
      </c>
      <c r="D233" s="4" t="s">
        <v>824</v>
      </c>
      <c r="E233" s="4" t="s">
        <v>681</v>
      </c>
      <c r="F233" s="29">
        <f>прил7!G86</f>
        <v>164623.6</v>
      </c>
      <c r="G233" s="29">
        <f>F233</f>
        <v>164623.6</v>
      </c>
    </row>
    <row r="234" spans="1:7" ht="78.75">
      <c r="A234" s="27" t="s">
        <v>126</v>
      </c>
      <c r="B234" s="4" t="s">
        <v>1028</v>
      </c>
      <c r="C234" s="4" t="s">
        <v>678</v>
      </c>
      <c r="D234" s="4" t="s">
        <v>699</v>
      </c>
      <c r="E234" s="4"/>
      <c r="F234" s="29">
        <f>F235+F241</f>
        <v>1691498.71</v>
      </c>
      <c r="G234" s="29"/>
    </row>
    <row r="235" spans="1:7" ht="94.5">
      <c r="A235" s="27" t="s">
        <v>207</v>
      </c>
      <c r="B235" s="4" t="s">
        <v>1028</v>
      </c>
      <c r="C235" s="4" t="s">
        <v>678</v>
      </c>
      <c r="D235" s="4" t="s">
        <v>208</v>
      </c>
      <c r="E235" s="4"/>
      <c r="F235" s="29">
        <f>F236</f>
        <v>1164998.71</v>
      </c>
      <c r="G235" s="29"/>
    </row>
    <row r="236" spans="1:7" ht="63">
      <c r="A236" s="27" t="s">
        <v>1025</v>
      </c>
      <c r="B236" s="4" t="s">
        <v>1028</v>
      </c>
      <c r="C236" s="4" t="s">
        <v>678</v>
      </c>
      <c r="D236" s="4" t="s">
        <v>209</v>
      </c>
      <c r="E236" s="4"/>
      <c r="F236" s="29">
        <f>F237</f>
        <v>1164998.71</v>
      </c>
      <c r="G236" s="29"/>
    </row>
    <row r="237" spans="1:7" ht="47.25">
      <c r="A237" s="3" t="s">
        <v>780</v>
      </c>
      <c r="B237" s="4" t="s">
        <v>1028</v>
      </c>
      <c r="C237" s="4" t="s">
        <v>678</v>
      </c>
      <c r="D237" s="4" t="s">
        <v>209</v>
      </c>
      <c r="E237" s="4" t="s">
        <v>681</v>
      </c>
      <c r="F237" s="29">
        <f>прил7!G272</f>
        <v>1164998.71</v>
      </c>
      <c r="G237" s="29"/>
    </row>
    <row r="238" spans="1:7" ht="141.75" hidden="1">
      <c r="A238" s="3" t="s">
        <v>515</v>
      </c>
      <c r="B238" s="4" t="s">
        <v>1028</v>
      </c>
      <c r="C238" s="4" t="s">
        <v>678</v>
      </c>
      <c r="D238" s="4" t="s">
        <v>516</v>
      </c>
      <c r="E238" s="4"/>
      <c r="F238" s="29">
        <f>F239</f>
        <v>0</v>
      </c>
      <c r="G238" s="29"/>
    </row>
    <row r="239" spans="1:7" ht="31.5" hidden="1">
      <c r="A239" s="3" t="s">
        <v>593</v>
      </c>
      <c r="B239" s="4" t="s">
        <v>1028</v>
      </c>
      <c r="C239" s="4" t="s">
        <v>678</v>
      </c>
      <c r="D239" s="4" t="s">
        <v>517</v>
      </c>
      <c r="E239" s="4"/>
      <c r="F239" s="29">
        <f>F240</f>
        <v>0</v>
      </c>
      <c r="G239" s="29"/>
    </row>
    <row r="240" spans="1:7" ht="56.25" customHeight="1" hidden="1">
      <c r="A240" s="3" t="s">
        <v>780</v>
      </c>
      <c r="B240" s="4" t="s">
        <v>1028</v>
      </c>
      <c r="C240" s="4" t="s">
        <v>678</v>
      </c>
      <c r="D240" s="4" t="s">
        <v>518</v>
      </c>
      <c r="E240" s="4" t="s">
        <v>681</v>
      </c>
      <c r="F240" s="29"/>
      <c r="G240" s="29"/>
    </row>
    <row r="241" spans="1:7" ht="103.5" customHeight="1">
      <c r="A241" s="3" t="s">
        <v>255</v>
      </c>
      <c r="B241" s="4" t="s">
        <v>1028</v>
      </c>
      <c r="C241" s="4" t="s">
        <v>678</v>
      </c>
      <c r="D241" s="4" t="s">
        <v>282</v>
      </c>
      <c r="E241" s="4"/>
      <c r="F241" s="29">
        <f>F242</f>
        <v>526500</v>
      </c>
      <c r="G241" s="29"/>
    </row>
    <row r="242" spans="1:7" ht="33.75" customHeight="1">
      <c r="A242" s="3" t="s">
        <v>593</v>
      </c>
      <c r="B242" s="4" t="s">
        <v>1028</v>
      </c>
      <c r="C242" s="4" t="s">
        <v>678</v>
      </c>
      <c r="D242" s="4" t="s">
        <v>283</v>
      </c>
      <c r="E242" s="4"/>
      <c r="F242" s="29">
        <f>F243</f>
        <v>526500</v>
      </c>
      <c r="G242" s="29"/>
    </row>
    <row r="243" spans="1:7" ht="56.25" customHeight="1">
      <c r="A243" s="3" t="s">
        <v>780</v>
      </c>
      <c r="B243" s="4" t="s">
        <v>1028</v>
      </c>
      <c r="C243" s="4" t="s">
        <v>678</v>
      </c>
      <c r="D243" s="4" t="s">
        <v>283</v>
      </c>
      <c r="E243" s="4" t="s">
        <v>681</v>
      </c>
      <c r="F243" s="29">
        <f>прил7!G275</f>
        <v>526500</v>
      </c>
      <c r="G243" s="29"/>
    </row>
    <row r="244" spans="1:11" ht="31.5">
      <c r="A244" s="3" t="s">
        <v>127</v>
      </c>
      <c r="B244" s="4" t="s">
        <v>1028</v>
      </c>
      <c r="C244" s="4" t="s">
        <v>678</v>
      </c>
      <c r="D244" s="4" t="s">
        <v>742</v>
      </c>
      <c r="E244" s="4"/>
      <c r="F244" s="29">
        <f>F245</f>
        <v>7413479</v>
      </c>
      <c r="G244" s="29"/>
      <c r="K244" s="26">
        <f>прил7!G87</f>
        <v>7413479</v>
      </c>
    </row>
    <row r="245" spans="1:7" ht="47.25">
      <c r="A245" s="3" t="s">
        <v>743</v>
      </c>
      <c r="B245" s="4" t="s">
        <v>1028</v>
      </c>
      <c r="C245" s="4" t="s">
        <v>678</v>
      </c>
      <c r="D245" s="4" t="s">
        <v>744</v>
      </c>
      <c r="E245" s="4"/>
      <c r="F245" s="29">
        <f>F246+F249</f>
        <v>7413479</v>
      </c>
      <c r="G245" s="29"/>
    </row>
    <row r="246" spans="1:7" ht="94.5">
      <c r="A246" s="3" t="s">
        <v>842</v>
      </c>
      <c r="B246" s="4" t="s">
        <v>1028</v>
      </c>
      <c r="C246" s="4" t="s">
        <v>678</v>
      </c>
      <c r="D246" s="4" t="s">
        <v>745</v>
      </c>
      <c r="E246" s="4"/>
      <c r="F246" s="29">
        <f>F247+F248</f>
        <v>7318569</v>
      </c>
      <c r="G246" s="29"/>
    </row>
    <row r="247" spans="1:7" ht="110.25">
      <c r="A247" s="3" t="s">
        <v>97</v>
      </c>
      <c r="B247" s="4" t="s">
        <v>1028</v>
      </c>
      <c r="C247" s="4" t="s">
        <v>678</v>
      </c>
      <c r="D247" s="4" t="s">
        <v>745</v>
      </c>
      <c r="E247" s="4" t="s">
        <v>680</v>
      </c>
      <c r="F247" s="29">
        <f>прил7!G90</f>
        <v>6051264.18</v>
      </c>
      <c r="G247" s="29"/>
    </row>
    <row r="248" spans="1:7" ht="47.25">
      <c r="A248" s="3" t="s">
        <v>780</v>
      </c>
      <c r="B248" s="4" t="s">
        <v>1028</v>
      </c>
      <c r="C248" s="4" t="s">
        <v>678</v>
      </c>
      <c r="D248" s="4" t="s">
        <v>745</v>
      </c>
      <c r="E248" s="4" t="s">
        <v>681</v>
      </c>
      <c r="F248" s="29">
        <f>прил7!G91</f>
        <v>1267304.82</v>
      </c>
      <c r="G248" s="29"/>
    </row>
    <row r="249" spans="1:7" ht="94.5">
      <c r="A249" s="3" t="s">
        <v>659</v>
      </c>
      <c r="B249" s="4" t="s">
        <v>1028</v>
      </c>
      <c r="C249" s="4" t="s">
        <v>678</v>
      </c>
      <c r="D249" s="4" t="s">
        <v>746</v>
      </c>
      <c r="E249" s="4"/>
      <c r="F249" s="29">
        <f>F250</f>
        <v>94910</v>
      </c>
      <c r="G249" s="29"/>
    </row>
    <row r="250" spans="1:7" ht="110.25">
      <c r="A250" s="3" t="s">
        <v>575</v>
      </c>
      <c r="B250" s="4" t="s">
        <v>1028</v>
      </c>
      <c r="C250" s="4" t="s">
        <v>678</v>
      </c>
      <c r="D250" s="4" t="s">
        <v>746</v>
      </c>
      <c r="E250" s="4" t="s">
        <v>680</v>
      </c>
      <c r="F250" s="29">
        <f>прил7!G93</f>
        <v>94910</v>
      </c>
      <c r="G250" s="29"/>
    </row>
    <row r="251" spans="1:7" ht="78.75">
      <c r="A251" s="3" t="s">
        <v>2</v>
      </c>
      <c r="B251" s="4" t="s">
        <v>1028</v>
      </c>
      <c r="C251" s="4" t="s">
        <v>678</v>
      </c>
      <c r="D251" s="4" t="s">
        <v>519</v>
      </c>
      <c r="E251" s="4"/>
      <c r="F251" s="29">
        <f>F252+F261+F264+F273+F270</f>
        <v>25552793.930000003</v>
      </c>
      <c r="G251" s="29"/>
    </row>
    <row r="252" spans="1:7" ht="157.5">
      <c r="A252" s="3" t="s">
        <v>592</v>
      </c>
      <c r="B252" s="4" t="s">
        <v>1028</v>
      </c>
      <c r="C252" s="4" t="s">
        <v>678</v>
      </c>
      <c r="D252" s="4" t="s">
        <v>520</v>
      </c>
      <c r="E252" s="4"/>
      <c r="F252" s="29">
        <f>F253+F257+F259</f>
        <v>17332511.830000002</v>
      </c>
      <c r="G252" s="29"/>
    </row>
    <row r="253" spans="1:7" ht="94.5">
      <c r="A253" s="3" t="s">
        <v>842</v>
      </c>
      <c r="B253" s="4" t="s">
        <v>1028</v>
      </c>
      <c r="C253" s="4" t="s">
        <v>678</v>
      </c>
      <c r="D253" s="4" t="s">
        <v>521</v>
      </c>
      <c r="E253" s="4"/>
      <c r="F253" s="29">
        <f>F254+F255</f>
        <v>17087441.490000002</v>
      </c>
      <c r="G253" s="29"/>
    </row>
    <row r="254" spans="1:7" ht="110.25">
      <c r="A254" s="3" t="s">
        <v>97</v>
      </c>
      <c r="B254" s="4" t="s">
        <v>1028</v>
      </c>
      <c r="C254" s="4" t="s">
        <v>678</v>
      </c>
      <c r="D254" s="4" t="s">
        <v>521</v>
      </c>
      <c r="E254" s="4" t="s">
        <v>680</v>
      </c>
      <c r="F254" s="29">
        <f>прил7!G279</f>
        <v>16240752.040000001</v>
      </c>
      <c r="G254" s="29"/>
    </row>
    <row r="255" spans="1:7" ht="47.25">
      <c r="A255" s="3" t="s">
        <v>98</v>
      </c>
      <c r="B255" s="4" t="s">
        <v>1028</v>
      </c>
      <c r="C255" s="4" t="s">
        <v>678</v>
      </c>
      <c r="D255" s="4" t="s">
        <v>521</v>
      </c>
      <c r="E255" s="4" t="s">
        <v>681</v>
      </c>
      <c r="F255" s="29">
        <f>прил7!G280</f>
        <v>846689.45</v>
      </c>
      <c r="G255" s="29"/>
    </row>
    <row r="256" spans="1:7" ht="15.75" hidden="1">
      <c r="A256" s="3" t="s">
        <v>1153</v>
      </c>
      <c r="B256" s="4" t="s">
        <v>1028</v>
      </c>
      <c r="C256" s="4" t="s">
        <v>678</v>
      </c>
      <c r="D256" s="4" t="s">
        <v>521</v>
      </c>
      <c r="E256" s="4" t="s">
        <v>684</v>
      </c>
      <c r="F256" s="29"/>
      <c r="G256" s="29"/>
    </row>
    <row r="257" spans="1:7" ht="94.5">
      <c r="A257" s="3" t="s">
        <v>659</v>
      </c>
      <c r="B257" s="4" t="s">
        <v>1028</v>
      </c>
      <c r="C257" s="4" t="s">
        <v>678</v>
      </c>
      <c r="D257" s="4" t="s">
        <v>522</v>
      </c>
      <c r="E257" s="4"/>
      <c r="F257" s="29">
        <f>F258</f>
        <v>184070.34</v>
      </c>
      <c r="G257" s="29"/>
    </row>
    <row r="258" spans="1:7" ht="110.25">
      <c r="A258" s="3" t="s">
        <v>575</v>
      </c>
      <c r="B258" s="4" t="s">
        <v>1028</v>
      </c>
      <c r="C258" s="4" t="s">
        <v>678</v>
      </c>
      <c r="D258" s="4" t="s">
        <v>522</v>
      </c>
      <c r="E258" s="4" t="s">
        <v>680</v>
      </c>
      <c r="F258" s="29">
        <f>прил7!G282</f>
        <v>184070.34</v>
      </c>
      <c r="G258" s="29"/>
    </row>
    <row r="259" spans="1:7" ht="31.5">
      <c r="A259" s="3" t="s">
        <v>593</v>
      </c>
      <c r="B259" s="4" t="s">
        <v>1028</v>
      </c>
      <c r="C259" s="4" t="s">
        <v>678</v>
      </c>
      <c r="D259" s="4" t="s">
        <v>256</v>
      </c>
      <c r="E259" s="4"/>
      <c r="F259" s="29">
        <f>F260</f>
        <v>61000</v>
      </c>
      <c r="G259" s="29"/>
    </row>
    <row r="260" spans="1:7" ht="47.25">
      <c r="A260" s="3" t="s">
        <v>780</v>
      </c>
      <c r="B260" s="4" t="s">
        <v>1028</v>
      </c>
      <c r="C260" s="4" t="s">
        <v>678</v>
      </c>
      <c r="D260" s="4" t="s">
        <v>256</v>
      </c>
      <c r="E260" s="4" t="s">
        <v>681</v>
      </c>
      <c r="F260" s="29">
        <f>прил7!G284</f>
        <v>61000</v>
      </c>
      <c r="G260" s="29"/>
    </row>
    <row r="261" spans="1:7" ht="78.75">
      <c r="A261" s="3" t="s">
        <v>257</v>
      </c>
      <c r="B261" s="4" t="s">
        <v>1028</v>
      </c>
      <c r="C261" s="4" t="s">
        <v>678</v>
      </c>
      <c r="D261" s="4" t="s">
        <v>258</v>
      </c>
      <c r="E261" s="4"/>
      <c r="F261" s="29">
        <f>F263</f>
        <v>85408</v>
      </c>
      <c r="G261" s="29"/>
    </row>
    <row r="262" spans="1:7" ht="94.5">
      <c r="A262" s="3" t="s">
        <v>842</v>
      </c>
      <c r="B262" s="4" t="s">
        <v>1028</v>
      </c>
      <c r="C262" s="4" t="s">
        <v>678</v>
      </c>
      <c r="D262" s="4" t="s">
        <v>259</v>
      </c>
      <c r="E262" s="4"/>
      <c r="F262" s="29">
        <f>F263</f>
        <v>85408</v>
      </c>
      <c r="G262" s="29"/>
    </row>
    <row r="263" spans="1:7" ht="47.25">
      <c r="A263" s="3" t="s">
        <v>98</v>
      </c>
      <c r="B263" s="4" t="s">
        <v>1028</v>
      </c>
      <c r="C263" s="4" t="s">
        <v>678</v>
      </c>
      <c r="D263" s="4" t="s">
        <v>259</v>
      </c>
      <c r="E263" s="4" t="s">
        <v>681</v>
      </c>
      <c r="F263" s="29">
        <f>85408</f>
        <v>85408</v>
      </c>
      <c r="G263" s="29"/>
    </row>
    <row r="264" spans="1:7" ht="63">
      <c r="A264" s="3" t="s">
        <v>260</v>
      </c>
      <c r="B264" s="4" t="s">
        <v>1028</v>
      </c>
      <c r="C264" s="4" t="s">
        <v>678</v>
      </c>
      <c r="D264" s="4" t="s">
        <v>261</v>
      </c>
      <c r="E264" s="4"/>
      <c r="F264" s="29">
        <f>F265+F268</f>
        <v>5519208.64</v>
      </c>
      <c r="G264" s="29"/>
    </row>
    <row r="265" spans="1:7" ht="94.5">
      <c r="A265" s="3" t="s">
        <v>842</v>
      </c>
      <c r="B265" s="4" t="s">
        <v>1028</v>
      </c>
      <c r="C265" s="4" t="s">
        <v>678</v>
      </c>
      <c r="D265" s="4" t="s">
        <v>262</v>
      </c>
      <c r="E265" s="4"/>
      <c r="F265" s="29">
        <f>F266+F267</f>
        <v>5395536.5</v>
      </c>
      <c r="G265" s="29"/>
    </row>
    <row r="266" spans="1:7" ht="110.25">
      <c r="A266" s="3" t="s">
        <v>97</v>
      </c>
      <c r="B266" s="4" t="s">
        <v>1028</v>
      </c>
      <c r="C266" s="4" t="s">
        <v>678</v>
      </c>
      <c r="D266" s="4" t="s">
        <v>262</v>
      </c>
      <c r="E266" s="4" t="s">
        <v>680</v>
      </c>
      <c r="F266" s="29">
        <f>прил7!G290</f>
        <v>4976321.25</v>
      </c>
      <c r="G266" s="29"/>
    </row>
    <row r="267" spans="1:7" ht="47.25">
      <c r="A267" s="3" t="s">
        <v>98</v>
      </c>
      <c r="B267" s="4" t="s">
        <v>1028</v>
      </c>
      <c r="C267" s="4" t="s">
        <v>678</v>
      </c>
      <c r="D267" s="4" t="s">
        <v>262</v>
      </c>
      <c r="E267" s="4" t="s">
        <v>681</v>
      </c>
      <c r="F267" s="29">
        <f>прил7!G291</f>
        <v>419215.25</v>
      </c>
      <c r="G267" s="29"/>
    </row>
    <row r="268" spans="1:7" ht="94.5">
      <c r="A268" s="3" t="s">
        <v>659</v>
      </c>
      <c r="B268" s="4" t="s">
        <v>1028</v>
      </c>
      <c r="C268" s="4" t="s">
        <v>678</v>
      </c>
      <c r="D268" s="4" t="s">
        <v>263</v>
      </c>
      <c r="E268" s="4"/>
      <c r="F268" s="29">
        <f>F269</f>
        <v>123672.14</v>
      </c>
      <c r="G268" s="29"/>
    </row>
    <row r="269" spans="1:7" ht="110.25">
      <c r="A269" s="3" t="s">
        <v>575</v>
      </c>
      <c r="B269" s="4" t="s">
        <v>1028</v>
      </c>
      <c r="C269" s="4" t="s">
        <v>678</v>
      </c>
      <c r="D269" s="4" t="s">
        <v>263</v>
      </c>
      <c r="E269" s="4" t="s">
        <v>680</v>
      </c>
      <c r="F269" s="29">
        <f>прил7!G293</f>
        <v>123672.14</v>
      </c>
      <c r="G269" s="29"/>
    </row>
    <row r="270" spans="1:7" ht="94.5">
      <c r="A270" s="3" t="s">
        <v>302</v>
      </c>
      <c r="B270" s="4" t="s">
        <v>1028</v>
      </c>
      <c r="C270" s="4" t="s">
        <v>678</v>
      </c>
      <c r="D270" s="4" t="s">
        <v>303</v>
      </c>
      <c r="E270" s="4"/>
      <c r="F270" s="29">
        <f>F271</f>
        <v>340380</v>
      </c>
      <c r="G270" s="29"/>
    </row>
    <row r="271" spans="1:7" ht="31.5">
      <c r="A271" s="3" t="s">
        <v>593</v>
      </c>
      <c r="B271" s="4" t="s">
        <v>1028</v>
      </c>
      <c r="C271" s="4" t="s">
        <v>678</v>
      </c>
      <c r="D271" s="4" t="s">
        <v>304</v>
      </c>
      <c r="E271" s="4"/>
      <c r="F271" s="29">
        <f>F272</f>
        <v>340380</v>
      </c>
      <c r="G271" s="29"/>
    </row>
    <row r="272" spans="1:7" ht="31.5">
      <c r="A272" s="3" t="s">
        <v>637</v>
      </c>
      <c r="B272" s="4" t="s">
        <v>1028</v>
      </c>
      <c r="C272" s="4" t="s">
        <v>678</v>
      </c>
      <c r="D272" s="4" t="s">
        <v>304</v>
      </c>
      <c r="E272" s="4" t="s">
        <v>638</v>
      </c>
      <c r="F272" s="29">
        <f>прил7!G296</f>
        <v>340380</v>
      </c>
      <c r="G272" s="29"/>
    </row>
    <row r="273" spans="1:7" ht="94.5">
      <c r="A273" s="3" t="s">
        <v>264</v>
      </c>
      <c r="B273" s="4" t="s">
        <v>1028</v>
      </c>
      <c r="C273" s="4" t="s">
        <v>678</v>
      </c>
      <c r="D273" s="4" t="s">
        <v>265</v>
      </c>
      <c r="E273" s="4"/>
      <c r="F273" s="29">
        <f>F274+F277</f>
        <v>2275285.4600000004</v>
      </c>
      <c r="G273" s="29"/>
    </row>
    <row r="274" spans="1:7" ht="94.5">
      <c r="A274" s="3" t="s">
        <v>842</v>
      </c>
      <c r="B274" s="4" t="s">
        <v>1028</v>
      </c>
      <c r="C274" s="4" t="s">
        <v>678</v>
      </c>
      <c r="D274" s="4" t="s">
        <v>266</v>
      </c>
      <c r="E274" s="4"/>
      <c r="F274" s="29">
        <f>F275+F276</f>
        <v>2198175.8600000003</v>
      </c>
      <c r="G274" s="29"/>
    </row>
    <row r="275" spans="1:7" ht="110.25">
      <c r="A275" s="3" t="s">
        <v>97</v>
      </c>
      <c r="B275" s="4" t="s">
        <v>1028</v>
      </c>
      <c r="C275" s="4" t="s">
        <v>678</v>
      </c>
      <c r="D275" s="4" t="s">
        <v>266</v>
      </c>
      <c r="E275" s="4" t="s">
        <v>680</v>
      </c>
      <c r="F275" s="29">
        <f>прил7!G299</f>
        <v>1980789.86</v>
      </c>
      <c r="G275" s="29"/>
    </row>
    <row r="276" spans="1:7" ht="47.25">
      <c r="A276" s="3" t="s">
        <v>98</v>
      </c>
      <c r="B276" s="4" t="s">
        <v>1028</v>
      </c>
      <c r="C276" s="4" t="s">
        <v>678</v>
      </c>
      <c r="D276" s="4" t="s">
        <v>266</v>
      </c>
      <c r="E276" s="4" t="s">
        <v>681</v>
      </c>
      <c r="F276" s="29">
        <f>прил7!G300</f>
        <v>217386</v>
      </c>
      <c r="G276" s="29"/>
    </row>
    <row r="277" spans="1:7" ht="94.5">
      <c r="A277" s="3" t="s">
        <v>659</v>
      </c>
      <c r="B277" s="4" t="s">
        <v>1028</v>
      </c>
      <c r="C277" s="4" t="s">
        <v>678</v>
      </c>
      <c r="D277" s="4" t="s">
        <v>267</v>
      </c>
      <c r="E277" s="4"/>
      <c r="F277" s="29">
        <f>F278</f>
        <v>77109.6</v>
      </c>
      <c r="G277" s="29"/>
    </row>
    <row r="278" spans="1:7" ht="110.25">
      <c r="A278" s="3" t="s">
        <v>575</v>
      </c>
      <c r="B278" s="4" t="s">
        <v>1028</v>
      </c>
      <c r="C278" s="4" t="s">
        <v>678</v>
      </c>
      <c r="D278" s="4" t="s">
        <v>267</v>
      </c>
      <c r="E278" s="4" t="s">
        <v>680</v>
      </c>
      <c r="F278" s="29">
        <f>прил7!G302</f>
        <v>77109.6</v>
      </c>
      <c r="G278" s="29"/>
    </row>
    <row r="279" spans="1:11" ht="47.25">
      <c r="A279" s="3" t="s">
        <v>128</v>
      </c>
      <c r="B279" s="4" t="s">
        <v>1028</v>
      </c>
      <c r="C279" s="4" t="s">
        <v>678</v>
      </c>
      <c r="D279" s="4" t="s">
        <v>787</v>
      </c>
      <c r="E279" s="4"/>
      <c r="F279" s="29">
        <f>F280+F287+F294+F298</f>
        <v>31809408.35</v>
      </c>
      <c r="G279" s="29"/>
      <c r="K279" s="26">
        <f>прил7!G94+прил7!G30</f>
        <v>31809408.35</v>
      </c>
    </row>
    <row r="280" spans="1:11" ht="47.25">
      <c r="A280" s="3" t="s">
        <v>747</v>
      </c>
      <c r="B280" s="4" t="s">
        <v>1028</v>
      </c>
      <c r="C280" s="4" t="s">
        <v>678</v>
      </c>
      <c r="D280" s="4" t="s">
        <v>748</v>
      </c>
      <c r="E280" s="4"/>
      <c r="F280" s="29">
        <f>F281+F285</f>
        <v>9231665.89</v>
      </c>
      <c r="G280" s="29"/>
      <c r="K280" s="26">
        <f>K279-F279</f>
        <v>0</v>
      </c>
    </row>
    <row r="281" spans="1:7" ht="94.5">
      <c r="A281" s="3" t="s">
        <v>842</v>
      </c>
      <c r="B281" s="4" t="s">
        <v>1028</v>
      </c>
      <c r="C281" s="4" t="s">
        <v>678</v>
      </c>
      <c r="D281" s="4" t="s">
        <v>749</v>
      </c>
      <c r="E281" s="4"/>
      <c r="F281" s="29">
        <f>F282+F283+F284</f>
        <v>9149165.89</v>
      </c>
      <c r="G281" s="29"/>
    </row>
    <row r="282" spans="1:7" ht="110.25">
      <c r="A282" s="3" t="s">
        <v>97</v>
      </c>
      <c r="B282" s="4" t="s">
        <v>1028</v>
      </c>
      <c r="C282" s="4" t="s">
        <v>678</v>
      </c>
      <c r="D282" s="4" t="s">
        <v>749</v>
      </c>
      <c r="E282" s="4" t="s">
        <v>680</v>
      </c>
      <c r="F282" s="70">
        <f>прил7!G97</f>
        <v>6334496.89</v>
      </c>
      <c r="G282" s="29"/>
    </row>
    <row r="283" spans="1:7" ht="47.25">
      <c r="A283" s="3" t="s">
        <v>780</v>
      </c>
      <c r="B283" s="4" t="s">
        <v>1028</v>
      </c>
      <c r="C283" s="4" t="s">
        <v>678</v>
      </c>
      <c r="D283" s="4" t="s">
        <v>749</v>
      </c>
      <c r="E283" s="4" t="s">
        <v>681</v>
      </c>
      <c r="F283" s="70">
        <f>прил7!G98</f>
        <v>2770870</v>
      </c>
      <c r="G283" s="29"/>
    </row>
    <row r="284" spans="1:7" ht="15.75">
      <c r="A284" s="3" t="s">
        <v>1153</v>
      </c>
      <c r="B284" s="4" t="s">
        <v>1028</v>
      </c>
      <c r="C284" s="4" t="s">
        <v>678</v>
      </c>
      <c r="D284" s="4" t="s">
        <v>749</v>
      </c>
      <c r="E284" s="60">
        <v>800</v>
      </c>
      <c r="F284" s="70">
        <f>прил7!G99</f>
        <v>43799</v>
      </c>
      <c r="G284" s="29"/>
    </row>
    <row r="285" spans="1:7" ht="94.5">
      <c r="A285" s="3" t="s">
        <v>659</v>
      </c>
      <c r="B285" s="4" t="s">
        <v>1028</v>
      </c>
      <c r="C285" s="4" t="s">
        <v>678</v>
      </c>
      <c r="D285" s="4" t="s">
        <v>750</v>
      </c>
      <c r="E285" s="4"/>
      <c r="F285" s="70">
        <f>F286</f>
        <v>82500</v>
      </c>
      <c r="G285" s="29"/>
    </row>
    <row r="286" spans="1:7" ht="110.25">
      <c r="A286" s="3" t="s">
        <v>575</v>
      </c>
      <c r="B286" s="4" t="s">
        <v>1028</v>
      </c>
      <c r="C286" s="4" t="s">
        <v>678</v>
      </c>
      <c r="D286" s="4" t="s">
        <v>750</v>
      </c>
      <c r="E286" s="4" t="s">
        <v>680</v>
      </c>
      <c r="F286" s="70">
        <f>прил7!G101</f>
        <v>82500</v>
      </c>
      <c r="G286" s="29"/>
    </row>
    <row r="287" spans="1:7" ht="78.75">
      <c r="A287" s="3" t="s">
        <v>239</v>
      </c>
      <c r="B287" s="4" t="s">
        <v>1028</v>
      </c>
      <c r="C287" s="4" t="s">
        <v>678</v>
      </c>
      <c r="D287" s="4" t="s">
        <v>240</v>
      </c>
      <c r="E287" s="4"/>
      <c r="F287" s="29">
        <f>F288+F292</f>
        <v>19681320.85</v>
      </c>
      <c r="G287" s="29"/>
    </row>
    <row r="288" spans="1:7" ht="94.5">
      <c r="A288" s="3" t="s">
        <v>842</v>
      </c>
      <c r="B288" s="4" t="s">
        <v>1028</v>
      </c>
      <c r="C288" s="4" t="s">
        <v>678</v>
      </c>
      <c r="D288" s="4" t="s">
        <v>241</v>
      </c>
      <c r="E288" s="4"/>
      <c r="F288" s="29">
        <f>F289+F290+F291</f>
        <v>19513820.85</v>
      </c>
      <c r="G288" s="29"/>
    </row>
    <row r="289" spans="1:7" ht="110.25">
      <c r="A289" s="3" t="s">
        <v>97</v>
      </c>
      <c r="B289" s="4" t="s">
        <v>1028</v>
      </c>
      <c r="C289" s="4" t="s">
        <v>678</v>
      </c>
      <c r="D289" s="4" t="s">
        <v>241</v>
      </c>
      <c r="E289" s="4" t="s">
        <v>680</v>
      </c>
      <c r="F289" s="29">
        <f>прил7!G104</f>
        <v>9875502.53</v>
      </c>
      <c r="G289" s="29"/>
    </row>
    <row r="290" spans="1:7" ht="47.25">
      <c r="A290" s="3" t="s">
        <v>780</v>
      </c>
      <c r="B290" s="4" t="s">
        <v>1028</v>
      </c>
      <c r="C290" s="4" t="s">
        <v>678</v>
      </c>
      <c r="D290" s="4" t="s">
        <v>241</v>
      </c>
      <c r="E290" s="4" t="s">
        <v>681</v>
      </c>
      <c r="F290" s="29">
        <f>прил7!G105</f>
        <v>9611230.32</v>
      </c>
      <c r="G290" s="29"/>
    </row>
    <row r="291" spans="1:7" ht="15.75">
      <c r="A291" s="3" t="s">
        <v>1153</v>
      </c>
      <c r="B291" s="4" t="s">
        <v>1028</v>
      </c>
      <c r="C291" s="4" t="s">
        <v>678</v>
      </c>
      <c r="D291" s="4" t="s">
        <v>241</v>
      </c>
      <c r="E291" s="60">
        <v>800</v>
      </c>
      <c r="F291" s="29">
        <f>прил7!G106</f>
        <v>27088</v>
      </c>
      <c r="G291" s="29"/>
    </row>
    <row r="292" spans="1:7" ht="94.5">
      <c r="A292" s="3" t="s">
        <v>659</v>
      </c>
      <c r="B292" s="4" t="s">
        <v>1028</v>
      </c>
      <c r="C292" s="4" t="s">
        <v>678</v>
      </c>
      <c r="D292" s="4" t="s">
        <v>750</v>
      </c>
      <c r="E292" s="4"/>
      <c r="F292" s="29">
        <f>F293</f>
        <v>167500</v>
      </c>
      <c r="G292" s="29"/>
    </row>
    <row r="293" spans="1:7" ht="110.25">
      <c r="A293" s="3" t="s">
        <v>575</v>
      </c>
      <c r="B293" s="4" t="s">
        <v>1028</v>
      </c>
      <c r="C293" s="4" t="s">
        <v>678</v>
      </c>
      <c r="D293" s="4" t="s">
        <v>750</v>
      </c>
      <c r="E293" s="4" t="s">
        <v>680</v>
      </c>
      <c r="F293" s="29">
        <f>прил7!G108</f>
        <v>167500</v>
      </c>
      <c r="G293" s="29"/>
    </row>
    <row r="294" spans="1:7" ht="78.75">
      <c r="A294" s="3" t="s">
        <v>242</v>
      </c>
      <c r="B294" s="4" t="s">
        <v>1028</v>
      </c>
      <c r="C294" s="4" t="s">
        <v>678</v>
      </c>
      <c r="D294" s="4" t="s">
        <v>243</v>
      </c>
      <c r="E294" s="4"/>
      <c r="F294" s="29">
        <f>F295</f>
        <v>2138020.31</v>
      </c>
      <c r="G294" s="29"/>
    </row>
    <row r="295" spans="1:7" ht="94.5">
      <c r="A295" s="3" t="s">
        <v>842</v>
      </c>
      <c r="B295" s="4" t="s">
        <v>1028</v>
      </c>
      <c r="C295" s="4" t="s">
        <v>678</v>
      </c>
      <c r="D295" s="4" t="s">
        <v>244</v>
      </c>
      <c r="E295" s="4"/>
      <c r="F295" s="29">
        <f>F296+F297</f>
        <v>2138020.31</v>
      </c>
      <c r="G295" s="29"/>
    </row>
    <row r="296" spans="1:7" ht="110.25">
      <c r="A296" s="3" t="s">
        <v>97</v>
      </c>
      <c r="B296" s="4" t="s">
        <v>1028</v>
      </c>
      <c r="C296" s="4" t="s">
        <v>678</v>
      </c>
      <c r="D296" s="4" t="s">
        <v>244</v>
      </c>
      <c r="E296" s="4" t="s">
        <v>680</v>
      </c>
      <c r="F296" s="29">
        <f>прил7!G111</f>
        <v>1346590.31</v>
      </c>
      <c r="G296" s="29"/>
    </row>
    <row r="297" spans="1:7" ht="47.25">
      <c r="A297" s="3" t="s">
        <v>780</v>
      </c>
      <c r="B297" s="4" t="s">
        <v>1028</v>
      </c>
      <c r="C297" s="4" t="s">
        <v>678</v>
      </c>
      <c r="D297" s="4" t="s">
        <v>244</v>
      </c>
      <c r="E297" s="4" t="s">
        <v>681</v>
      </c>
      <c r="F297" s="29">
        <f>прил7!G112</f>
        <v>791430</v>
      </c>
      <c r="G297" s="29"/>
    </row>
    <row r="298" spans="1:7" ht="63">
      <c r="A298" s="3" t="s">
        <v>790</v>
      </c>
      <c r="B298" s="4" t="s">
        <v>1028</v>
      </c>
      <c r="C298" s="4" t="s">
        <v>678</v>
      </c>
      <c r="D298" s="4" t="s">
        <v>791</v>
      </c>
      <c r="E298" s="4"/>
      <c r="F298" s="29">
        <f>F299</f>
        <v>758401.3</v>
      </c>
      <c r="G298" s="29"/>
    </row>
    <row r="299" spans="1:7" ht="31.5">
      <c r="A299" s="3" t="s">
        <v>593</v>
      </c>
      <c r="B299" s="4" t="s">
        <v>1028</v>
      </c>
      <c r="C299" s="4" t="s">
        <v>678</v>
      </c>
      <c r="D299" s="4" t="s">
        <v>788</v>
      </c>
      <c r="E299" s="4"/>
      <c r="F299" s="29">
        <f>прил7!G115+прил7!G30</f>
        <v>758401.3</v>
      </c>
      <c r="G299" s="29"/>
    </row>
    <row r="300" spans="1:7" ht="47.25">
      <c r="A300" s="3" t="s">
        <v>780</v>
      </c>
      <c r="B300" s="4" t="s">
        <v>1028</v>
      </c>
      <c r="C300" s="4" t="s">
        <v>678</v>
      </c>
      <c r="D300" s="4" t="s">
        <v>788</v>
      </c>
      <c r="E300" s="4" t="s">
        <v>681</v>
      </c>
      <c r="F300" s="29">
        <f>F299</f>
        <v>758401.3</v>
      </c>
      <c r="G300" s="29"/>
    </row>
    <row r="301" spans="1:12" ht="47.25">
      <c r="A301" s="3" t="s">
        <v>140</v>
      </c>
      <c r="B301" s="4" t="s">
        <v>1028</v>
      </c>
      <c r="C301" s="4" t="s">
        <v>678</v>
      </c>
      <c r="D301" s="4" t="s">
        <v>789</v>
      </c>
      <c r="E301" s="60"/>
      <c r="F301" s="29">
        <f>F302+F306+F309</f>
        <v>2064474.44</v>
      </c>
      <c r="G301" s="29"/>
      <c r="K301" s="26">
        <f>прил7!G31+прил7!G116+прил7!G303+прил7!G516+прил7!G568+прил7!G755+прил7!G910</f>
        <v>2064474.44</v>
      </c>
      <c r="L301" s="26">
        <f>K301-F301</f>
        <v>0</v>
      </c>
    </row>
    <row r="302" spans="1:7" ht="78.75">
      <c r="A302" s="3" t="s">
        <v>792</v>
      </c>
      <c r="B302" s="4" t="s">
        <v>1028</v>
      </c>
      <c r="C302" s="4" t="s">
        <v>678</v>
      </c>
      <c r="D302" s="4" t="s">
        <v>751</v>
      </c>
      <c r="E302" s="60"/>
      <c r="F302" s="29">
        <f>F303</f>
        <v>911748.9400000001</v>
      </c>
      <c r="G302" s="29"/>
    </row>
    <row r="303" spans="1:7" ht="31.5">
      <c r="A303" s="3" t="s">
        <v>593</v>
      </c>
      <c r="B303" s="4" t="s">
        <v>1028</v>
      </c>
      <c r="C303" s="4" t="s">
        <v>678</v>
      </c>
      <c r="D303" s="4" t="s">
        <v>793</v>
      </c>
      <c r="E303" s="60"/>
      <c r="F303" s="29">
        <f>F304+F305</f>
        <v>911748.9400000001</v>
      </c>
      <c r="G303" s="29"/>
    </row>
    <row r="304" spans="1:7" ht="135" customHeight="1">
      <c r="A304" s="3" t="s">
        <v>575</v>
      </c>
      <c r="B304" s="4" t="s">
        <v>1028</v>
      </c>
      <c r="C304" s="4" t="s">
        <v>678</v>
      </c>
      <c r="D304" s="4" t="s">
        <v>793</v>
      </c>
      <c r="E304" s="60">
        <v>100</v>
      </c>
      <c r="F304" s="70">
        <f>прил7!G34+прил7!G119+прил7!G306+прил7!G572+прил7!G758</f>
        <v>395358.28</v>
      </c>
      <c r="G304" s="29"/>
    </row>
    <row r="305" spans="1:7" ht="58.5" customHeight="1">
      <c r="A305" s="3" t="s">
        <v>780</v>
      </c>
      <c r="B305" s="4" t="s">
        <v>1028</v>
      </c>
      <c r="C305" s="4" t="s">
        <v>678</v>
      </c>
      <c r="D305" s="4" t="s">
        <v>793</v>
      </c>
      <c r="E305" s="60">
        <v>200</v>
      </c>
      <c r="F305" s="70">
        <f>прил7!G35+прил7!G120+прил7!G307+прил7!G519+прил7!G573+прил7!G759+прил7!G914</f>
        <v>516390.66000000003</v>
      </c>
      <c r="G305" s="29"/>
    </row>
    <row r="306" spans="1:7" ht="31.5">
      <c r="A306" s="3" t="s">
        <v>245</v>
      </c>
      <c r="B306" s="4" t="s">
        <v>1028</v>
      </c>
      <c r="C306" s="4" t="s">
        <v>678</v>
      </c>
      <c r="D306" s="4" t="s">
        <v>246</v>
      </c>
      <c r="E306" s="60"/>
      <c r="F306" s="70">
        <f>F307</f>
        <v>279325.5</v>
      </c>
      <c r="G306" s="29"/>
    </row>
    <row r="307" spans="1:7" ht="31.5">
      <c r="A307" s="3" t="s">
        <v>593</v>
      </c>
      <c r="B307" s="4" t="s">
        <v>1028</v>
      </c>
      <c r="C307" s="4" t="s">
        <v>678</v>
      </c>
      <c r="D307" s="4" t="s">
        <v>247</v>
      </c>
      <c r="E307" s="60"/>
      <c r="F307" s="70">
        <f>F308</f>
        <v>279325.5</v>
      </c>
      <c r="G307" s="29"/>
    </row>
    <row r="308" spans="1:7" ht="58.5" customHeight="1">
      <c r="A308" s="3" t="s">
        <v>780</v>
      </c>
      <c r="B308" s="4" t="s">
        <v>1028</v>
      </c>
      <c r="C308" s="4" t="s">
        <v>678</v>
      </c>
      <c r="D308" s="4" t="s">
        <v>247</v>
      </c>
      <c r="E308" s="60">
        <v>200</v>
      </c>
      <c r="F308" s="70">
        <f>прил7!G123+прил7!G310+прил7!G522+прил7!G762</f>
        <v>279325.5</v>
      </c>
      <c r="G308" s="29"/>
    </row>
    <row r="309" spans="1:7" ht="70.5" customHeight="1">
      <c r="A309" s="3" t="s">
        <v>248</v>
      </c>
      <c r="B309" s="4" t="s">
        <v>1028</v>
      </c>
      <c r="C309" s="4" t="s">
        <v>678</v>
      </c>
      <c r="D309" s="4" t="s">
        <v>249</v>
      </c>
      <c r="E309" s="60"/>
      <c r="F309" s="70">
        <f>F310</f>
        <v>873400</v>
      </c>
      <c r="G309" s="29"/>
    </row>
    <row r="310" spans="1:7" ht="31.5">
      <c r="A310" s="3" t="s">
        <v>593</v>
      </c>
      <c r="B310" s="4" t="s">
        <v>1028</v>
      </c>
      <c r="C310" s="4" t="s">
        <v>678</v>
      </c>
      <c r="D310" s="4" t="s">
        <v>250</v>
      </c>
      <c r="E310" s="60"/>
      <c r="F310" s="70">
        <f>F311+F312</f>
        <v>873400</v>
      </c>
      <c r="G310" s="29"/>
    </row>
    <row r="311" spans="1:7" ht="110.25">
      <c r="A311" s="3" t="s">
        <v>575</v>
      </c>
      <c r="B311" s="4" t="s">
        <v>1028</v>
      </c>
      <c r="C311" s="4" t="s">
        <v>678</v>
      </c>
      <c r="D311" s="4" t="s">
        <v>250</v>
      </c>
      <c r="E311" s="60">
        <v>100</v>
      </c>
      <c r="F311" s="70">
        <f>прил7!G126+прил7!G313+прил7!G525</f>
        <v>401857</v>
      </c>
      <c r="G311" s="29"/>
    </row>
    <row r="312" spans="1:7" ht="54.75" customHeight="1">
      <c r="A312" s="3" t="s">
        <v>780</v>
      </c>
      <c r="B312" s="4" t="s">
        <v>1028</v>
      </c>
      <c r="C312" s="4" t="s">
        <v>678</v>
      </c>
      <c r="D312" s="4" t="s">
        <v>250</v>
      </c>
      <c r="E312" s="60">
        <v>200</v>
      </c>
      <c r="F312" s="70">
        <f>прил7!G127+прил7!G314+прил7!G526</f>
        <v>471543</v>
      </c>
      <c r="G312" s="29"/>
    </row>
    <row r="313" spans="1:7" ht="18.75" customHeight="1">
      <c r="A313" s="1" t="s">
        <v>96</v>
      </c>
      <c r="B313" s="2" t="s">
        <v>1028</v>
      </c>
      <c r="C313" s="2" t="s">
        <v>678</v>
      </c>
      <c r="D313" s="2" t="s">
        <v>826</v>
      </c>
      <c r="E313" s="2"/>
      <c r="F313" s="74">
        <f>F314+F319+F317</f>
        <v>851437.3</v>
      </c>
      <c r="G313" s="33"/>
    </row>
    <row r="314" spans="1:7" ht="31.5">
      <c r="A314" s="3" t="s">
        <v>839</v>
      </c>
      <c r="B314" s="4" t="s">
        <v>1028</v>
      </c>
      <c r="C314" s="4" t="s">
        <v>678</v>
      </c>
      <c r="D314" s="4" t="s">
        <v>752</v>
      </c>
      <c r="E314" s="4"/>
      <c r="F314" s="29">
        <f>F316</f>
        <v>438890</v>
      </c>
      <c r="G314" s="29"/>
    </row>
    <row r="315" spans="1:7" ht="60" customHeight="1" hidden="1">
      <c r="A315" s="3" t="s">
        <v>780</v>
      </c>
      <c r="B315" s="4" t="s">
        <v>1028</v>
      </c>
      <c r="C315" s="4" t="s">
        <v>678</v>
      </c>
      <c r="D315" s="4" t="s">
        <v>752</v>
      </c>
      <c r="E315" s="4" t="s">
        <v>681</v>
      </c>
      <c r="F315" s="29"/>
      <c r="G315" s="29"/>
    </row>
    <row r="316" spans="1:7" ht="24" customHeight="1">
      <c r="A316" s="3" t="s">
        <v>1153</v>
      </c>
      <c r="B316" s="4" t="s">
        <v>1028</v>
      </c>
      <c r="C316" s="4" t="s">
        <v>678</v>
      </c>
      <c r="D316" s="4" t="s">
        <v>752</v>
      </c>
      <c r="E316" s="60">
        <v>800</v>
      </c>
      <c r="F316" s="29">
        <f>прил7!G130</f>
        <v>438890</v>
      </c>
      <c r="G316" s="29"/>
    </row>
    <row r="317" spans="1:7" ht="33" customHeight="1">
      <c r="A317" s="3" t="s">
        <v>305</v>
      </c>
      <c r="B317" s="4" t="s">
        <v>1028</v>
      </c>
      <c r="C317" s="4" t="s">
        <v>678</v>
      </c>
      <c r="D317" s="4" t="s">
        <v>306</v>
      </c>
      <c r="E317" s="60"/>
      <c r="F317" s="29">
        <f>F318</f>
        <v>300000</v>
      </c>
      <c r="G317" s="29"/>
    </row>
    <row r="318" spans="1:7" ht="24" customHeight="1">
      <c r="A318" s="3" t="s">
        <v>1153</v>
      </c>
      <c r="B318" s="4" t="s">
        <v>1028</v>
      </c>
      <c r="C318" s="4" t="s">
        <v>678</v>
      </c>
      <c r="D318" s="4" t="s">
        <v>306</v>
      </c>
      <c r="E318" s="60">
        <v>800</v>
      </c>
      <c r="F318" s="29">
        <f>прил7!G317</f>
        <v>300000</v>
      </c>
      <c r="G318" s="29"/>
    </row>
    <row r="319" spans="1:7" ht="36.75" customHeight="1">
      <c r="A319" s="3" t="s">
        <v>1031</v>
      </c>
      <c r="B319" s="4" t="s">
        <v>1028</v>
      </c>
      <c r="C319" s="4" t="s">
        <v>678</v>
      </c>
      <c r="D319" s="4" t="s">
        <v>1032</v>
      </c>
      <c r="E319" s="60"/>
      <c r="F319" s="29">
        <f>F321+F320</f>
        <v>112547.29999999999</v>
      </c>
      <c r="G319" s="29"/>
    </row>
    <row r="320" spans="1:7" ht="51.75" customHeight="1">
      <c r="A320" s="3" t="s">
        <v>780</v>
      </c>
      <c r="B320" s="4" t="s">
        <v>1028</v>
      </c>
      <c r="C320" s="4" t="s">
        <v>678</v>
      </c>
      <c r="D320" s="4" t="s">
        <v>1032</v>
      </c>
      <c r="E320" s="60">
        <v>200</v>
      </c>
      <c r="F320" s="29">
        <f>прил7!G132</f>
        <v>32501.65</v>
      </c>
      <c r="G320" s="29"/>
    </row>
    <row r="321" spans="1:7" ht="24" customHeight="1">
      <c r="A321" s="3" t="s">
        <v>1153</v>
      </c>
      <c r="B321" s="4" t="s">
        <v>1028</v>
      </c>
      <c r="C321" s="4" t="s">
        <v>678</v>
      </c>
      <c r="D321" s="4" t="s">
        <v>1032</v>
      </c>
      <c r="E321" s="60">
        <v>800</v>
      </c>
      <c r="F321" s="29">
        <f>прил7!G319+прил7!G133</f>
        <v>80045.65</v>
      </c>
      <c r="G321" s="29"/>
    </row>
    <row r="322" spans="1:7" ht="60" customHeight="1">
      <c r="A322" s="72" t="s">
        <v>61</v>
      </c>
      <c r="B322" s="9" t="s">
        <v>48</v>
      </c>
      <c r="C322" s="9"/>
      <c r="D322" s="9"/>
      <c r="E322" s="71"/>
      <c r="F322" s="33">
        <f>F323+F330+F346</f>
        <v>38558472</v>
      </c>
      <c r="G322" s="33">
        <f>G323+G330</f>
        <v>1758900</v>
      </c>
    </row>
    <row r="323" spans="1:7" ht="18.75">
      <c r="A323" s="8" t="s">
        <v>679</v>
      </c>
      <c r="B323" s="9" t="s">
        <v>48</v>
      </c>
      <c r="C323" s="9" t="s">
        <v>51</v>
      </c>
      <c r="D323" s="9"/>
      <c r="E323" s="4"/>
      <c r="F323" s="33">
        <f>F324</f>
        <v>1758900</v>
      </c>
      <c r="G323" s="33">
        <f>G324</f>
        <v>1758900</v>
      </c>
    </row>
    <row r="324" spans="1:7" ht="63">
      <c r="A324" s="27" t="s">
        <v>109</v>
      </c>
      <c r="B324" s="4" t="s">
        <v>48</v>
      </c>
      <c r="C324" s="4" t="s">
        <v>51</v>
      </c>
      <c r="D324" s="4" t="s">
        <v>786</v>
      </c>
      <c r="E324" s="4"/>
      <c r="F324" s="29">
        <f>F325</f>
        <v>1758900</v>
      </c>
      <c r="G324" s="29">
        <f aca="true" t="shared" si="0" ref="G324:G329">F324</f>
        <v>1758900</v>
      </c>
    </row>
    <row r="325" spans="1:7" ht="47.25">
      <c r="A325" s="27" t="s">
        <v>101</v>
      </c>
      <c r="B325" s="4" t="s">
        <v>48</v>
      </c>
      <c r="C325" s="4" t="s">
        <v>51</v>
      </c>
      <c r="D325" s="4" t="s">
        <v>799</v>
      </c>
      <c r="E325" s="4"/>
      <c r="F325" s="29">
        <f>F326</f>
        <v>1758900</v>
      </c>
      <c r="G325" s="29">
        <f t="shared" si="0"/>
        <v>1758900</v>
      </c>
    </row>
    <row r="326" spans="1:7" ht="63">
      <c r="A326" s="27" t="s">
        <v>509</v>
      </c>
      <c r="B326" s="4" t="s">
        <v>48</v>
      </c>
      <c r="C326" s="4" t="s">
        <v>51</v>
      </c>
      <c r="D326" s="4" t="s">
        <v>510</v>
      </c>
      <c r="E326" s="4"/>
      <c r="F326" s="29">
        <f>F327</f>
        <v>1758900</v>
      </c>
      <c r="G326" s="29">
        <f t="shared" si="0"/>
        <v>1758900</v>
      </c>
    </row>
    <row r="327" spans="1:7" ht="157.5">
      <c r="A327" s="3" t="s">
        <v>511</v>
      </c>
      <c r="B327" s="4" t="s">
        <v>48</v>
      </c>
      <c r="C327" s="4" t="s">
        <v>51</v>
      </c>
      <c r="D327" s="4" t="s">
        <v>512</v>
      </c>
      <c r="E327" s="4"/>
      <c r="F327" s="29">
        <f>F328+F329</f>
        <v>1758900</v>
      </c>
      <c r="G327" s="29">
        <f t="shared" si="0"/>
        <v>1758900</v>
      </c>
    </row>
    <row r="328" spans="1:7" ht="126">
      <c r="A328" s="3" t="s">
        <v>97</v>
      </c>
      <c r="B328" s="4" t="s">
        <v>48</v>
      </c>
      <c r="C328" s="4" t="s">
        <v>51</v>
      </c>
      <c r="D328" s="4" t="s">
        <v>512</v>
      </c>
      <c r="E328" s="4" t="s">
        <v>680</v>
      </c>
      <c r="F328" s="29">
        <f>прил7!G140</f>
        <v>1659283.14</v>
      </c>
      <c r="G328" s="29">
        <f t="shared" si="0"/>
        <v>1659283.14</v>
      </c>
    </row>
    <row r="329" spans="1:7" ht="47.25">
      <c r="A329" s="3" t="s">
        <v>780</v>
      </c>
      <c r="B329" s="4" t="s">
        <v>48</v>
      </c>
      <c r="C329" s="4" t="s">
        <v>51</v>
      </c>
      <c r="D329" s="4" t="s">
        <v>512</v>
      </c>
      <c r="E329" s="4" t="s">
        <v>681</v>
      </c>
      <c r="F329" s="29">
        <f>прил7!G141</f>
        <v>99616.86</v>
      </c>
      <c r="G329" s="29">
        <f t="shared" si="0"/>
        <v>99616.86</v>
      </c>
    </row>
    <row r="330" spans="1:11" ht="78.75">
      <c r="A330" s="1" t="s">
        <v>5</v>
      </c>
      <c r="B330" s="9" t="s">
        <v>48</v>
      </c>
      <c r="C330" s="9" t="s">
        <v>47</v>
      </c>
      <c r="D330" s="9"/>
      <c r="E330" s="9"/>
      <c r="F330" s="33">
        <f>F331</f>
        <v>36699572</v>
      </c>
      <c r="G330" s="33"/>
      <c r="K330" s="26"/>
    </row>
    <row r="331" spans="1:11" ht="78.75">
      <c r="A331" s="3" t="s">
        <v>113</v>
      </c>
      <c r="B331" s="4" t="s">
        <v>48</v>
      </c>
      <c r="C331" s="4" t="s">
        <v>47</v>
      </c>
      <c r="D331" s="4" t="s">
        <v>708</v>
      </c>
      <c r="E331" s="4"/>
      <c r="F331" s="29">
        <f>F332</f>
        <v>36699572</v>
      </c>
      <c r="G331" s="29"/>
      <c r="K331" s="26"/>
    </row>
    <row r="332" spans="1:7" ht="78.75">
      <c r="A332" s="3" t="s">
        <v>139</v>
      </c>
      <c r="B332" s="4" t="s">
        <v>48</v>
      </c>
      <c r="C332" s="4" t="s">
        <v>47</v>
      </c>
      <c r="D332" s="4" t="s">
        <v>513</v>
      </c>
      <c r="E332" s="4"/>
      <c r="F332" s="29">
        <f>F333+F336+F343</f>
        <v>36699572</v>
      </c>
      <c r="G332" s="29"/>
    </row>
    <row r="333" spans="1:7" ht="63">
      <c r="A333" s="3" t="s">
        <v>514</v>
      </c>
      <c r="B333" s="4" t="s">
        <v>48</v>
      </c>
      <c r="C333" s="4" t="s">
        <v>47</v>
      </c>
      <c r="D333" s="4" t="s">
        <v>114</v>
      </c>
      <c r="E333" s="4"/>
      <c r="F333" s="29">
        <f>F334</f>
        <v>190060.8</v>
      </c>
      <c r="G333" s="29"/>
    </row>
    <row r="334" spans="1:7" ht="31.5">
      <c r="A334" s="3" t="s">
        <v>593</v>
      </c>
      <c r="B334" s="4" t="s">
        <v>48</v>
      </c>
      <c r="C334" s="4" t="s">
        <v>47</v>
      </c>
      <c r="D334" s="4" t="s">
        <v>115</v>
      </c>
      <c r="E334" s="4"/>
      <c r="F334" s="29">
        <f>F335</f>
        <v>190060.8</v>
      </c>
      <c r="G334" s="29"/>
    </row>
    <row r="335" spans="1:7" ht="47.25">
      <c r="A335" s="3" t="s">
        <v>780</v>
      </c>
      <c r="B335" s="4" t="s">
        <v>48</v>
      </c>
      <c r="C335" s="4" t="s">
        <v>47</v>
      </c>
      <c r="D335" s="4" t="s">
        <v>115</v>
      </c>
      <c r="E335" s="4" t="s">
        <v>681</v>
      </c>
      <c r="F335" s="29">
        <f>прил7!G147</f>
        <v>190060.8</v>
      </c>
      <c r="G335" s="29"/>
    </row>
    <row r="336" spans="1:7" ht="84.75" customHeight="1">
      <c r="A336" s="3" t="s">
        <v>116</v>
      </c>
      <c r="B336" s="4" t="s">
        <v>48</v>
      </c>
      <c r="C336" s="4" t="s">
        <v>47</v>
      </c>
      <c r="D336" s="4" t="s">
        <v>117</v>
      </c>
      <c r="E336" s="4"/>
      <c r="F336" s="29">
        <f>F337+F341</f>
        <v>35329834.53</v>
      </c>
      <c r="G336" s="29"/>
    </row>
    <row r="337" spans="1:7" ht="110.25">
      <c r="A337" s="3" t="s">
        <v>842</v>
      </c>
      <c r="B337" s="4" t="s">
        <v>48</v>
      </c>
      <c r="C337" s="4" t="s">
        <v>47</v>
      </c>
      <c r="D337" s="4" t="s">
        <v>104</v>
      </c>
      <c r="E337" s="4"/>
      <c r="F337" s="29">
        <f>F338+F339+F340</f>
        <v>34641324.53</v>
      </c>
      <c r="G337" s="29"/>
    </row>
    <row r="338" spans="1:7" ht="126">
      <c r="A338" s="3" t="s">
        <v>97</v>
      </c>
      <c r="B338" s="4" t="s">
        <v>48</v>
      </c>
      <c r="C338" s="4" t="s">
        <v>47</v>
      </c>
      <c r="D338" s="4" t="s">
        <v>104</v>
      </c>
      <c r="E338" s="4" t="s">
        <v>680</v>
      </c>
      <c r="F338" s="29">
        <f>прил7!G150</f>
        <v>29442991.5</v>
      </c>
      <c r="G338" s="29"/>
    </row>
    <row r="339" spans="1:7" ht="47.25">
      <c r="A339" s="3" t="s">
        <v>780</v>
      </c>
      <c r="B339" s="4" t="s">
        <v>48</v>
      </c>
      <c r="C339" s="4" t="s">
        <v>47</v>
      </c>
      <c r="D339" s="4" t="s">
        <v>104</v>
      </c>
      <c r="E339" s="4" t="s">
        <v>681</v>
      </c>
      <c r="F339" s="29">
        <f>прил7!G151</f>
        <v>5176606.529999999</v>
      </c>
      <c r="G339" s="29"/>
    </row>
    <row r="340" spans="1:7" ht="15.75">
      <c r="A340" s="3" t="s">
        <v>1153</v>
      </c>
      <c r="B340" s="4" t="s">
        <v>48</v>
      </c>
      <c r="C340" s="4" t="s">
        <v>47</v>
      </c>
      <c r="D340" s="4" t="s">
        <v>104</v>
      </c>
      <c r="E340" s="4" t="s">
        <v>684</v>
      </c>
      <c r="F340" s="29">
        <f>прил7!G152</f>
        <v>21726.5</v>
      </c>
      <c r="G340" s="29"/>
    </row>
    <row r="341" spans="1:7" ht="110.25">
      <c r="A341" s="3" t="s">
        <v>659</v>
      </c>
      <c r="B341" s="4" t="s">
        <v>48</v>
      </c>
      <c r="C341" s="4" t="s">
        <v>47</v>
      </c>
      <c r="D341" s="4" t="s">
        <v>118</v>
      </c>
      <c r="E341" s="4"/>
      <c r="F341" s="29">
        <f>F342</f>
        <v>688510</v>
      </c>
      <c r="G341" s="29"/>
    </row>
    <row r="342" spans="1:7" ht="126">
      <c r="A342" s="3" t="s">
        <v>575</v>
      </c>
      <c r="B342" s="4" t="s">
        <v>48</v>
      </c>
      <c r="C342" s="4" t="s">
        <v>47</v>
      </c>
      <c r="D342" s="4" t="s">
        <v>118</v>
      </c>
      <c r="E342" s="4" t="s">
        <v>680</v>
      </c>
      <c r="F342" s="29">
        <f>прил7!G154</f>
        <v>688510</v>
      </c>
      <c r="G342" s="29"/>
    </row>
    <row r="343" spans="1:7" ht="31.5">
      <c r="A343" s="3" t="s">
        <v>119</v>
      </c>
      <c r="B343" s="4" t="s">
        <v>48</v>
      </c>
      <c r="C343" s="4" t="s">
        <v>47</v>
      </c>
      <c r="D343" s="4" t="s">
        <v>120</v>
      </c>
      <c r="E343" s="4"/>
      <c r="F343" s="29">
        <f>F344</f>
        <v>1179676.67</v>
      </c>
      <c r="G343" s="29"/>
    </row>
    <row r="344" spans="1:7" ht="31.5">
      <c r="A344" s="3" t="s">
        <v>593</v>
      </c>
      <c r="B344" s="4" t="s">
        <v>48</v>
      </c>
      <c r="C344" s="4" t="s">
        <v>47</v>
      </c>
      <c r="D344" s="4" t="s">
        <v>121</v>
      </c>
      <c r="E344" s="4"/>
      <c r="F344" s="29">
        <f>F345</f>
        <v>1179676.67</v>
      </c>
      <c r="G344" s="29"/>
    </row>
    <row r="345" spans="1:7" ht="47.25">
      <c r="A345" s="3" t="s">
        <v>780</v>
      </c>
      <c r="B345" s="4" t="s">
        <v>48</v>
      </c>
      <c r="C345" s="4" t="s">
        <v>47</v>
      </c>
      <c r="D345" s="4" t="s">
        <v>121</v>
      </c>
      <c r="E345" s="4" t="s">
        <v>681</v>
      </c>
      <c r="F345" s="29">
        <f>прил7!G157</f>
        <v>1179676.67</v>
      </c>
      <c r="G345" s="29"/>
    </row>
    <row r="346" spans="1:7" ht="63">
      <c r="A346" s="1" t="s">
        <v>838</v>
      </c>
      <c r="B346" s="2" t="s">
        <v>48</v>
      </c>
      <c r="C346" s="2" t="s">
        <v>639</v>
      </c>
      <c r="D346" s="2"/>
      <c r="E346" s="237"/>
      <c r="F346" s="33">
        <f>F347</f>
        <v>100000</v>
      </c>
      <c r="G346" s="33"/>
    </row>
    <row r="347" spans="1:7" ht="78.75">
      <c r="A347" s="3" t="s">
        <v>113</v>
      </c>
      <c r="B347" s="4" t="s">
        <v>48</v>
      </c>
      <c r="C347" s="4" t="s">
        <v>639</v>
      </c>
      <c r="D347" s="4" t="s">
        <v>708</v>
      </c>
      <c r="E347" s="60"/>
      <c r="F347" s="29">
        <f>F348</f>
        <v>100000</v>
      </c>
      <c r="G347" s="29"/>
    </row>
    <row r="348" spans="1:7" ht="63">
      <c r="A348" s="3" t="s">
        <v>136</v>
      </c>
      <c r="B348" s="4" t="s">
        <v>48</v>
      </c>
      <c r="C348" s="4" t="s">
        <v>639</v>
      </c>
      <c r="D348" s="4" t="s">
        <v>709</v>
      </c>
      <c r="E348" s="60"/>
      <c r="F348" s="29">
        <f>F349</f>
        <v>100000</v>
      </c>
      <c r="G348" s="29"/>
    </row>
    <row r="349" spans="1:7" ht="47.25">
      <c r="A349" s="3" t="s">
        <v>188</v>
      </c>
      <c r="B349" s="4" t="s">
        <v>48</v>
      </c>
      <c r="C349" s="4" t="s">
        <v>639</v>
      </c>
      <c r="D349" s="4" t="s">
        <v>189</v>
      </c>
      <c r="E349" s="60"/>
      <c r="F349" s="29">
        <f>F350</f>
        <v>100000</v>
      </c>
      <c r="G349" s="29"/>
    </row>
    <row r="350" spans="1:7" ht="47.25">
      <c r="A350" s="3" t="s">
        <v>137</v>
      </c>
      <c r="B350" s="4" t="s">
        <v>48</v>
      </c>
      <c r="C350" s="4" t="s">
        <v>639</v>
      </c>
      <c r="D350" s="4" t="s">
        <v>314</v>
      </c>
      <c r="E350" s="60"/>
      <c r="F350" s="29">
        <f>F351</f>
        <v>100000</v>
      </c>
      <c r="G350" s="29"/>
    </row>
    <row r="351" spans="1:7" ht="63">
      <c r="A351" s="3" t="s">
        <v>595</v>
      </c>
      <c r="B351" s="4" t="s">
        <v>48</v>
      </c>
      <c r="C351" s="4" t="s">
        <v>639</v>
      </c>
      <c r="D351" s="4" t="s">
        <v>314</v>
      </c>
      <c r="E351" s="60">
        <v>600</v>
      </c>
      <c r="F351" s="29">
        <f>прил7!G580</f>
        <v>100000</v>
      </c>
      <c r="G351" s="29"/>
    </row>
    <row r="352" spans="1:12" ht="18.75">
      <c r="A352" s="10" t="s">
        <v>62</v>
      </c>
      <c r="B352" s="11" t="s">
        <v>51</v>
      </c>
      <c r="C352" s="56"/>
      <c r="D352" s="23"/>
      <c r="E352" s="23"/>
      <c r="F352" s="28">
        <f>F353+F361+F370+F380+F432</f>
        <v>171975101.91000003</v>
      </c>
      <c r="G352" s="28">
        <f>G353+G361+G370+G380+G432</f>
        <v>2752242.6</v>
      </c>
      <c r="K352" s="26">
        <f>прил7!G36+прил7!G158+прил7!G320+прил7!G527+прил7!G581+прил7!G763+прил7!G915</f>
        <v>171975101.91</v>
      </c>
      <c r="L352" s="26">
        <f>прил7!H36+прил7!H158+прил7!H320+прил7!H527+прил7!H581+прил7!H763+прил7!H915</f>
        <v>2752242.6</v>
      </c>
    </row>
    <row r="353" spans="1:12" ht="31.5">
      <c r="A353" s="1" t="s">
        <v>1018</v>
      </c>
      <c r="B353" s="2" t="s">
        <v>51</v>
      </c>
      <c r="C353" s="2" t="s">
        <v>43</v>
      </c>
      <c r="D353" s="2"/>
      <c r="E353" s="2"/>
      <c r="F353" s="33">
        <f aca="true" t="shared" si="1" ref="F353:G355">F354</f>
        <v>1760542.6</v>
      </c>
      <c r="G353" s="33">
        <f t="shared" si="1"/>
        <v>1760542.6</v>
      </c>
      <c r="K353" s="26">
        <f>K352-F352</f>
        <v>0</v>
      </c>
      <c r="L353" s="26">
        <f>G352-L352</f>
        <v>0</v>
      </c>
    </row>
    <row r="354" spans="1:7" ht="78.75">
      <c r="A354" s="3" t="s">
        <v>1148</v>
      </c>
      <c r="B354" s="4" t="s">
        <v>51</v>
      </c>
      <c r="C354" s="4" t="s">
        <v>43</v>
      </c>
      <c r="D354" s="4" t="s">
        <v>1088</v>
      </c>
      <c r="E354" s="2"/>
      <c r="F354" s="29">
        <f t="shared" si="1"/>
        <v>1760542.6</v>
      </c>
      <c r="G354" s="29">
        <f t="shared" si="1"/>
        <v>1760542.6</v>
      </c>
    </row>
    <row r="355" spans="1:7" ht="63">
      <c r="A355" s="3" t="s">
        <v>185</v>
      </c>
      <c r="B355" s="4" t="s">
        <v>51</v>
      </c>
      <c r="C355" s="4" t="s">
        <v>43</v>
      </c>
      <c r="D355" s="4" t="s">
        <v>523</v>
      </c>
      <c r="E355" s="2"/>
      <c r="F355" s="29">
        <f t="shared" si="1"/>
        <v>1760542.6</v>
      </c>
      <c r="G355" s="29">
        <f t="shared" si="1"/>
        <v>1760542.6</v>
      </c>
    </row>
    <row r="356" spans="1:7" ht="47.25">
      <c r="A356" s="3" t="s">
        <v>524</v>
      </c>
      <c r="B356" s="4" t="s">
        <v>51</v>
      </c>
      <c r="C356" s="4" t="s">
        <v>43</v>
      </c>
      <c r="D356" s="4" t="s">
        <v>525</v>
      </c>
      <c r="E356" s="4"/>
      <c r="F356" s="29">
        <f>F357+F359</f>
        <v>1760542.6</v>
      </c>
      <c r="G356" s="29">
        <f>F356</f>
        <v>1760542.6</v>
      </c>
    </row>
    <row r="357" spans="1:7" ht="63">
      <c r="A357" s="3" t="s">
        <v>1019</v>
      </c>
      <c r="B357" s="4" t="s">
        <v>51</v>
      </c>
      <c r="C357" s="4" t="s">
        <v>43</v>
      </c>
      <c r="D357" s="4" t="s">
        <v>526</v>
      </c>
      <c r="E357" s="4"/>
      <c r="F357" s="29">
        <f>F358</f>
        <v>1742922.6</v>
      </c>
      <c r="G357" s="29">
        <f>F357</f>
        <v>1742922.6</v>
      </c>
    </row>
    <row r="358" spans="1:7" ht="53.25" customHeight="1">
      <c r="A358" s="3" t="s">
        <v>780</v>
      </c>
      <c r="B358" s="4" t="s">
        <v>51</v>
      </c>
      <c r="C358" s="4" t="s">
        <v>43</v>
      </c>
      <c r="D358" s="4" t="s">
        <v>526</v>
      </c>
      <c r="E358" s="4" t="s">
        <v>681</v>
      </c>
      <c r="F358" s="29">
        <f>прил7!G326</f>
        <v>1742922.6</v>
      </c>
      <c r="G358" s="29">
        <f>F358</f>
        <v>1742922.6</v>
      </c>
    </row>
    <row r="359" spans="1:7" ht="110.25">
      <c r="A359" s="3" t="s">
        <v>860</v>
      </c>
      <c r="B359" s="4" t="s">
        <v>51</v>
      </c>
      <c r="C359" s="4" t="s">
        <v>43</v>
      </c>
      <c r="D359" s="4" t="s">
        <v>861</v>
      </c>
      <c r="E359" s="4"/>
      <c r="F359" s="29">
        <f>F360</f>
        <v>17620</v>
      </c>
      <c r="G359" s="29">
        <f>F359</f>
        <v>17620</v>
      </c>
    </row>
    <row r="360" spans="1:7" ht="47.25">
      <c r="A360" s="27" t="s">
        <v>780</v>
      </c>
      <c r="B360" s="4" t="s">
        <v>51</v>
      </c>
      <c r="C360" s="4" t="s">
        <v>43</v>
      </c>
      <c r="D360" s="4" t="s">
        <v>861</v>
      </c>
      <c r="E360" s="4" t="s">
        <v>681</v>
      </c>
      <c r="F360" s="29">
        <f>прил7!G328</f>
        <v>17620</v>
      </c>
      <c r="G360" s="29">
        <f>F360</f>
        <v>17620</v>
      </c>
    </row>
    <row r="361" spans="1:10" ht="15.75">
      <c r="A361" s="20" t="s">
        <v>63</v>
      </c>
      <c r="B361" s="2" t="s">
        <v>51</v>
      </c>
      <c r="C361" s="2" t="s">
        <v>45</v>
      </c>
      <c r="D361" s="4"/>
      <c r="E361" s="4"/>
      <c r="F361" s="33">
        <f>F362</f>
        <v>29502479</v>
      </c>
      <c r="G361" s="33">
        <f>G362</f>
        <v>942100</v>
      </c>
      <c r="H361" s="33">
        <f>H362</f>
        <v>0</v>
      </c>
      <c r="I361" s="33">
        <f>I362</f>
        <v>0</v>
      </c>
      <c r="J361" s="33">
        <f>J362</f>
        <v>0</v>
      </c>
    </row>
    <row r="362" spans="1:7" ht="78.75">
      <c r="A362" s="3" t="s">
        <v>1148</v>
      </c>
      <c r="B362" s="4" t="s">
        <v>51</v>
      </c>
      <c r="C362" s="4" t="s">
        <v>45</v>
      </c>
      <c r="D362" s="4" t="s">
        <v>1088</v>
      </c>
      <c r="E362" s="4"/>
      <c r="F362" s="29">
        <f>F363</f>
        <v>29502479</v>
      </c>
      <c r="G362" s="29">
        <f>G363</f>
        <v>942100</v>
      </c>
    </row>
    <row r="363" spans="1:7" ht="47.25">
      <c r="A363" s="3" t="s">
        <v>1</v>
      </c>
      <c r="B363" s="4" t="s">
        <v>51</v>
      </c>
      <c r="C363" s="4" t="s">
        <v>45</v>
      </c>
      <c r="D363" s="4" t="s">
        <v>1089</v>
      </c>
      <c r="E363" s="4"/>
      <c r="F363" s="29">
        <f>F364+F367</f>
        <v>29502479</v>
      </c>
      <c r="G363" s="29">
        <f>G364+G367</f>
        <v>942100</v>
      </c>
    </row>
    <row r="364" spans="1:7" ht="94.5">
      <c r="A364" s="3" t="s">
        <v>1090</v>
      </c>
      <c r="B364" s="4" t="s">
        <v>51</v>
      </c>
      <c r="C364" s="4" t="s">
        <v>45</v>
      </c>
      <c r="D364" s="4" t="s">
        <v>1091</v>
      </c>
      <c r="E364" s="4"/>
      <c r="F364" s="29">
        <f>F365</f>
        <v>28560379</v>
      </c>
      <c r="G364" s="29"/>
    </row>
    <row r="365" spans="1:7" ht="63">
      <c r="A365" s="3" t="s">
        <v>847</v>
      </c>
      <c r="B365" s="4" t="s">
        <v>51</v>
      </c>
      <c r="C365" s="4" t="s">
        <v>45</v>
      </c>
      <c r="D365" s="4" t="s">
        <v>1092</v>
      </c>
      <c r="E365" s="4"/>
      <c r="F365" s="29">
        <f>F366</f>
        <v>28560379</v>
      </c>
      <c r="G365" s="29"/>
    </row>
    <row r="366" spans="1:7" ht="15.75">
      <c r="A366" s="3" t="s">
        <v>1153</v>
      </c>
      <c r="B366" s="4" t="s">
        <v>51</v>
      </c>
      <c r="C366" s="4" t="s">
        <v>45</v>
      </c>
      <c r="D366" s="4" t="s">
        <v>1092</v>
      </c>
      <c r="E366" s="4" t="s">
        <v>684</v>
      </c>
      <c r="F366" s="29">
        <f>прил7!G164</f>
        <v>28560379</v>
      </c>
      <c r="G366" s="29"/>
    </row>
    <row r="367" spans="1:7" ht="110.25">
      <c r="A367" s="3" t="s">
        <v>1093</v>
      </c>
      <c r="B367" s="4" t="s">
        <v>51</v>
      </c>
      <c r="C367" s="4" t="s">
        <v>45</v>
      </c>
      <c r="D367" s="4" t="s">
        <v>1094</v>
      </c>
      <c r="E367" s="4"/>
      <c r="F367" s="29">
        <f>F368</f>
        <v>942100</v>
      </c>
      <c r="G367" s="29">
        <f>F367</f>
        <v>942100</v>
      </c>
    </row>
    <row r="368" spans="1:7" ht="173.25">
      <c r="A368" s="3" t="s">
        <v>1095</v>
      </c>
      <c r="B368" s="4" t="s">
        <v>51</v>
      </c>
      <c r="C368" s="4" t="s">
        <v>45</v>
      </c>
      <c r="D368" s="4" t="s">
        <v>1096</v>
      </c>
      <c r="E368" s="4"/>
      <c r="F368" s="29">
        <f>F369</f>
        <v>942100</v>
      </c>
      <c r="G368" s="29">
        <f>F368</f>
        <v>942100</v>
      </c>
    </row>
    <row r="369" spans="1:7" ht="15.75">
      <c r="A369" s="3" t="s">
        <v>1153</v>
      </c>
      <c r="B369" s="4" t="s">
        <v>51</v>
      </c>
      <c r="C369" s="4" t="s">
        <v>45</v>
      </c>
      <c r="D369" s="4" t="s">
        <v>1096</v>
      </c>
      <c r="E369" s="4" t="s">
        <v>684</v>
      </c>
      <c r="F369" s="29">
        <f>прил7!G167</f>
        <v>942100</v>
      </c>
      <c r="G369" s="29">
        <f>F369</f>
        <v>942100</v>
      </c>
    </row>
    <row r="370" spans="1:13" ht="31.5">
      <c r="A370" s="13" t="s">
        <v>1152</v>
      </c>
      <c r="B370" s="5" t="s">
        <v>51</v>
      </c>
      <c r="C370" s="5" t="s">
        <v>47</v>
      </c>
      <c r="D370" s="23"/>
      <c r="E370" s="23"/>
      <c r="F370" s="28">
        <f>F371</f>
        <v>104671607.16000001</v>
      </c>
      <c r="G370" s="28"/>
      <c r="M370" s="167"/>
    </row>
    <row r="371" spans="1:7" ht="63">
      <c r="A371" s="3" t="s">
        <v>1149</v>
      </c>
      <c r="B371" s="4" t="s">
        <v>51</v>
      </c>
      <c r="C371" s="4" t="s">
        <v>47</v>
      </c>
      <c r="D371" s="4" t="s">
        <v>862</v>
      </c>
      <c r="E371" s="4"/>
      <c r="F371" s="29">
        <f>F372+F375</f>
        <v>104671607.16000001</v>
      </c>
      <c r="G371" s="33"/>
    </row>
    <row r="372" spans="1:7" ht="63">
      <c r="A372" s="3" t="s">
        <v>863</v>
      </c>
      <c r="B372" s="4" t="s">
        <v>51</v>
      </c>
      <c r="C372" s="4" t="s">
        <v>47</v>
      </c>
      <c r="D372" s="4" t="s">
        <v>864</v>
      </c>
      <c r="E372" s="4"/>
      <c r="F372" s="29">
        <f>F373</f>
        <v>10000000</v>
      </c>
      <c r="G372" s="33"/>
    </row>
    <row r="373" spans="1:7" ht="47.25">
      <c r="A373" s="3" t="s">
        <v>134</v>
      </c>
      <c r="B373" s="4" t="s">
        <v>51</v>
      </c>
      <c r="C373" s="4" t="s">
        <v>47</v>
      </c>
      <c r="D373" s="4" t="s">
        <v>865</v>
      </c>
      <c r="E373" s="4"/>
      <c r="F373" s="29">
        <f>F374</f>
        <v>10000000</v>
      </c>
      <c r="G373" s="33"/>
    </row>
    <row r="374" spans="1:7" ht="47.25">
      <c r="A374" s="3" t="s">
        <v>780</v>
      </c>
      <c r="B374" s="4" t="s">
        <v>51</v>
      </c>
      <c r="C374" s="4" t="s">
        <v>47</v>
      </c>
      <c r="D374" s="4" t="s">
        <v>865</v>
      </c>
      <c r="E374" s="4" t="s">
        <v>681</v>
      </c>
      <c r="F374" s="29">
        <f>прил7!G333</f>
        <v>10000000</v>
      </c>
      <c r="G374" s="29"/>
    </row>
    <row r="375" spans="1:7" ht="78.75">
      <c r="A375" s="3" t="s">
        <v>866</v>
      </c>
      <c r="B375" s="4" t="s">
        <v>51</v>
      </c>
      <c r="C375" s="4" t="s">
        <v>47</v>
      </c>
      <c r="D375" s="4" t="s">
        <v>867</v>
      </c>
      <c r="E375" s="4"/>
      <c r="F375" s="29">
        <f>F376+F378</f>
        <v>94671607.16000001</v>
      </c>
      <c r="G375" s="29"/>
    </row>
    <row r="376" spans="1:7" ht="78.75">
      <c r="A376" s="3" t="s">
        <v>135</v>
      </c>
      <c r="B376" s="4" t="s">
        <v>51</v>
      </c>
      <c r="C376" s="4" t="s">
        <v>47</v>
      </c>
      <c r="D376" s="4" t="s">
        <v>868</v>
      </c>
      <c r="E376" s="4"/>
      <c r="F376" s="29">
        <f>F377</f>
        <v>94609376.12</v>
      </c>
      <c r="G376" s="29"/>
    </row>
    <row r="377" spans="1:7" ht="47.25">
      <c r="A377" s="3" t="s">
        <v>780</v>
      </c>
      <c r="B377" s="4" t="s">
        <v>51</v>
      </c>
      <c r="C377" s="4" t="s">
        <v>47</v>
      </c>
      <c r="D377" s="4" t="s">
        <v>868</v>
      </c>
      <c r="E377" s="4" t="s">
        <v>681</v>
      </c>
      <c r="F377" s="29">
        <f>прил7!G336</f>
        <v>94609376.12</v>
      </c>
      <c r="G377" s="29"/>
    </row>
    <row r="378" spans="1:7" ht="31.5">
      <c r="A378" s="3" t="s">
        <v>593</v>
      </c>
      <c r="B378" s="4" t="s">
        <v>51</v>
      </c>
      <c r="C378" s="4" t="s">
        <v>47</v>
      </c>
      <c r="D378" s="4" t="s">
        <v>869</v>
      </c>
      <c r="E378" s="4"/>
      <c r="F378" s="29">
        <f>F379</f>
        <v>62231.04000000004</v>
      </c>
      <c r="G378" s="29"/>
    </row>
    <row r="379" spans="1:7" ht="47.25">
      <c r="A379" s="3" t="s">
        <v>98</v>
      </c>
      <c r="B379" s="4" t="s">
        <v>51</v>
      </c>
      <c r="C379" s="4" t="s">
        <v>47</v>
      </c>
      <c r="D379" s="4" t="s">
        <v>869</v>
      </c>
      <c r="E379" s="4" t="s">
        <v>681</v>
      </c>
      <c r="F379" s="29">
        <f>прил7!G338</f>
        <v>62231.04000000004</v>
      </c>
      <c r="G379" s="29"/>
    </row>
    <row r="380" spans="1:7" ht="24" customHeight="1">
      <c r="A380" s="1" t="s">
        <v>673</v>
      </c>
      <c r="B380" s="2" t="s">
        <v>51</v>
      </c>
      <c r="C380" s="2" t="s">
        <v>49</v>
      </c>
      <c r="D380" s="2"/>
      <c r="E380" s="2"/>
      <c r="F380" s="33">
        <f>F381</f>
        <v>25340047.31</v>
      </c>
      <c r="G380" s="33">
        <f>G381</f>
        <v>11400</v>
      </c>
    </row>
    <row r="381" spans="1:7" ht="63">
      <c r="A381" s="1" t="s">
        <v>1147</v>
      </c>
      <c r="B381" s="2" t="s">
        <v>51</v>
      </c>
      <c r="C381" s="2" t="s">
        <v>49</v>
      </c>
      <c r="D381" s="2" t="s">
        <v>794</v>
      </c>
      <c r="E381" s="2"/>
      <c r="F381" s="33">
        <f>F382+F390</f>
        <v>25340047.31</v>
      </c>
      <c r="G381" s="33">
        <f>G382+G390</f>
        <v>11400</v>
      </c>
    </row>
    <row r="382" spans="1:7" ht="63">
      <c r="A382" s="3" t="s">
        <v>927</v>
      </c>
      <c r="B382" s="4" t="s">
        <v>51</v>
      </c>
      <c r="C382" s="4" t="s">
        <v>49</v>
      </c>
      <c r="D382" s="4" t="s">
        <v>1097</v>
      </c>
      <c r="E382" s="4"/>
      <c r="F382" s="29">
        <f>F383</f>
        <v>10037861.7</v>
      </c>
      <c r="G382" s="29"/>
    </row>
    <row r="383" spans="1:7" ht="126">
      <c r="A383" s="3" t="s">
        <v>1098</v>
      </c>
      <c r="B383" s="4" t="s">
        <v>51</v>
      </c>
      <c r="C383" s="4" t="s">
        <v>49</v>
      </c>
      <c r="D383" s="4" t="s">
        <v>1099</v>
      </c>
      <c r="E383" s="4"/>
      <c r="F383" s="29">
        <f>F384+F388</f>
        <v>10037861.7</v>
      </c>
      <c r="G383" s="29"/>
    </row>
    <row r="384" spans="1:7" ht="110.25">
      <c r="A384" s="3" t="s">
        <v>842</v>
      </c>
      <c r="B384" s="4" t="s">
        <v>51</v>
      </c>
      <c r="C384" s="4" t="s">
        <v>49</v>
      </c>
      <c r="D384" s="4" t="s">
        <v>1100</v>
      </c>
      <c r="E384" s="4"/>
      <c r="F384" s="29">
        <f>F385+F386</f>
        <v>9737861.7</v>
      </c>
      <c r="G384" s="29"/>
    </row>
    <row r="385" spans="1:7" ht="126">
      <c r="A385" s="3" t="s">
        <v>97</v>
      </c>
      <c r="B385" s="4" t="s">
        <v>51</v>
      </c>
      <c r="C385" s="4" t="s">
        <v>49</v>
      </c>
      <c r="D385" s="4" t="s">
        <v>1100</v>
      </c>
      <c r="E385" s="4" t="s">
        <v>680</v>
      </c>
      <c r="F385" s="29">
        <f>прил7!G173</f>
        <v>9665097.7</v>
      </c>
      <c r="G385" s="29"/>
    </row>
    <row r="386" spans="1:7" ht="47.25">
      <c r="A386" s="3" t="s">
        <v>780</v>
      </c>
      <c r="B386" s="4" t="s">
        <v>51</v>
      </c>
      <c r="C386" s="4" t="s">
        <v>49</v>
      </c>
      <c r="D386" s="4" t="s">
        <v>1100</v>
      </c>
      <c r="E386" s="4" t="s">
        <v>681</v>
      </c>
      <c r="F386" s="29">
        <f>прил7!G174</f>
        <v>72764</v>
      </c>
      <c r="G386" s="29"/>
    </row>
    <row r="387" spans="1:7" ht="15.75" hidden="1">
      <c r="A387" s="3" t="s">
        <v>1153</v>
      </c>
      <c r="B387" s="4" t="s">
        <v>51</v>
      </c>
      <c r="C387" s="4" t="s">
        <v>49</v>
      </c>
      <c r="D387" s="4" t="s">
        <v>1100</v>
      </c>
      <c r="E387" s="4" t="s">
        <v>684</v>
      </c>
      <c r="F387" s="29"/>
      <c r="G387" s="29"/>
    </row>
    <row r="388" spans="1:7" ht="110.25">
      <c r="A388" s="3" t="s">
        <v>659</v>
      </c>
      <c r="B388" s="4" t="s">
        <v>51</v>
      </c>
      <c r="C388" s="4" t="s">
        <v>49</v>
      </c>
      <c r="D388" s="4" t="s">
        <v>1101</v>
      </c>
      <c r="E388" s="4"/>
      <c r="F388" s="29">
        <f>F389</f>
        <v>300000</v>
      </c>
      <c r="G388" s="29"/>
    </row>
    <row r="389" spans="1:7" ht="126">
      <c r="A389" s="3" t="s">
        <v>97</v>
      </c>
      <c r="B389" s="4" t="s">
        <v>51</v>
      </c>
      <c r="C389" s="4" t="s">
        <v>49</v>
      </c>
      <c r="D389" s="4" t="s">
        <v>1101</v>
      </c>
      <c r="E389" s="4" t="s">
        <v>680</v>
      </c>
      <c r="F389" s="29">
        <f>прил7!G176</f>
        <v>300000</v>
      </c>
      <c r="G389" s="29"/>
    </row>
    <row r="390" spans="1:7" ht="63">
      <c r="A390" s="3" t="s">
        <v>99</v>
      </c>
      <c r="B390" s="4" t="s">
        <v>51</v>
      </c>
      <c r="C390" s="4" t="s">
        <v>49</v>
      </c>
      <c r="D390" s="4" t="s">
        <v>795</v>
      </c>
      <c r="E390" s="4"/>
      <c r="F390" s="29">
        <f>F391+F396+F400+F403+F406+F413+F419+F423+F426+F429+F408</f>
        <v>15302185.61</v>
      </c>
      <c r="G390" s="29">
        <f>G391+G396+G400+G403+G406+G413+G419+G423+G426+G429+G408</f>
        <v>11400</v>
      </c>
    </row>
    <row r="391" spans="1:7" ht="47.25">
      <c r="A391" s="3" t="s">
        <v>796</v>
      </c>
      <c r="B391" s="4" t="s">
        <v>51</v>
      </c>
      <c r="C391" s="4" t="s">
        <v>49</v>
      </c>
      <c r="D391" s="4" t="s">
        <v>797</v>
      </c>
      <c r="E391" s="4"/>
      <c r="F391" s="29">
        <f>F392</f>
        <v>387275</v>
      </c>
      <c r="G391" s="29"/>
    </row>
    <row r="392" spans="1:7" ht="31.5">
      <c r="A392" s="3" t="s">
        <v>593</v>
      </c>
      <c r="B392" s="4" t="s">
        <v>51</v>
      </c>
      <c r="C392" s="4" t="s">
        <v>49</v>
      </c>
      <c r="D392" s="4" t="s">
        <v>798</v>
      </c>
      <c r="E392" s="4"/>
      <c r="F392" s="29">
        <f>F393+F394+F395</f>
        <v>387275</v>
      </c>
      <c r="G392" s="29"/>
    </row>
    <row r="393" spans="1:7" ht="126" hidden="1">
      <c r="A393" s="3" t="s">
        <v>97</v>
      </c>
      <c r="B393" s="4" t="s">
        <v>51</v>
      </c>
      <c r="C393" s="4" t="s">
        <v>49</v>
      </c>
      <c r="D393" s="4" t="s">
        <v>798</v>
      </c>
      <c r="E393" s="4" t="s">
        <v>680</v>
      </c>
      <c r="F393" s="29"/>
      <c r="G393" s="29"/>
    </row>
    <row r="394" spans="1:7" ht="47.25">
      <c r="A394" s="3" t="s">
        <v>780</v>
      </c>
      <c r="B394" s="4" t="s">
        <v>51</v>
      </c>
      <c r="C394" s="4" t="s">
        <v>49</v>
      </c>
      <c r="D394" s="4" t="s">
        <v>798</v>
      </c>
      <c r="E394" s="4" t="s">
        <v>681</v>
      </c>
      <c r="F394" s="29">
        <f>прил7!G42+прил7!G921</f>
        <v>387275</v>
      </c>
      <c r="G394" s="29"/>
    </row>
    <row r="395" spans="1:7" ht="63" hidden="1">
      <c r="A395" s="3" t="s">
        <v>595</v>
      </c>
      <c r="B395" s="4" t="s">
        <v>51</v>
      </c>
      <c r="C395" s="4" t="s">
        <v>49</v>
      </c>
      <c r="D395" s="4" t="s">
        <v>798</v>
      </c>
      <c r="E395" s="4" t="s">
        <v>685</v>
      </c>
      <c r="F395" s="29"/>
      <c r="G395" s="29"/>
    </row>
    <row r="396" spans="1:7" ht="31.5">
      <c r="A396" s="3" t="s">
        <v>1102</v>
      </c>
      <c r="B396" s="4" t="s">
        <v>51</v>
      </c>
      <c r="C396" s="4" t="s">
        <v>49</v>
      </c>
      <c r="D396" s="4" t="s">
        <v>1103</v>
      </c>
      <c r="E396" s="4"/>
      <c r="F396" s="29">
        <f>F397</f>
        <v>606426.36</v>
      </c>
      <c r="G396" s="29"/>
    </row>
    <row r="397" spans="1:7" ht="31.5">
      <c r="A397" s="3" t="s">
        <v>593</v>
      </c>
      <c r="B397" s="4" t="s">
        <v>51</v>
      </c>
      <c r="C397" s="4" t="s">
        <v>49</v>
      </c>
      <c r="D397" s="4" t="s">
        <v>1104</v>
      </c>
      <c r="E397" s="4"/>
      <c r="F397" s="29">
        <f>F398+F399</f>
        <v>606426.36</v>
      </c>
      <c r="G397" s="29"/>
    </row>
    <row r="398" spans="1:7" ht="47.25">
      <c r="A398" s="3" t="s">
        <v>780</v>
      </c>
      <c r="B398" s="4" t="s">
        <v>51</v>
      </c>
      <c r="C398" s="4" t="s">
        <v>49</v>
      </c>
      <c r="D398" s="4" t="s">
        <v>1104</v>
      </c>
      <c r="E398" s="4" t="s">
        <v>681</v>
      </c>
      <c r="F398" s="29">
        <f>прил7!G180</f>
        <v>261906.36</v>
      </c>
      <c r="G398" s="29"/>
    </row>
    <row r="399" spans="1:7" ht="63">
      <c r="A399" s="3" t="s">
        <v>595</v>
      </c>
      <c r="B399" s="4" t="s">
        <v>51</v>
      </c>
      <c r="C399" s="4" t="s">
        <v>49</v>
      </c>
      <c r="D399" s="4" t="s">
        <v>1104</v>
      </c>
      <c r="E399" s="4" t="s">
        <v>685</v>
      </c>
      <c r="F399" s="29">
        <f>прил7!G181</f>
        <v>344520</v>
      </c>
      <c r="G399" s="29"/>
    </row>
    <row r="400" spans="1:7" ht="78.75">
      <c r="A400" s="3" t="s">
        <v>328</v>
      </c>
      <c r="B400" s="4" t="s">
        <v>51</v>
      </c>
      <c r="C400" s="4" t="s">
        <v>49</v>
      </c>
      <c r="D400" s="4" t="s">
        <v>329</v>
      </c>
      <c r="E400" s="4"/>
      <c r="F400" s="29">
        <f>F401</f>
        <v>78214.03</v>
      </c>
      <c r="G400" s="29"/>
    </row>
    <row r="401" spans="1:7" ht="31.5">
      <c r="A401" s="3" t="s">
        <v>593</v>
      </c>
      <c r="B401" s="4" t="s">
        <v>51</v>
      </c>
      <c r="C401" s="4" t="s">
        <v>49</v>
      </c>
      <c r="D401" s="4" t="s">
        <v>330</v>
      </c>
      <c r="E401" s="4"/>
      <c r="F401" s="29">
        <f>F402</f>
        <v>78214.03</v>
      </c>
      <c r="G401" s="29"/>
    </row>
    <row r="402" spans="1:7" ht="47.25">
      <c r="A402" s="3" t="s">
        <v>780</v>
      </c>
      <c r="B402" s="4" t="s">
        <v>51</v>
      </c>
      <c r="C402" s="4" t="s">
        <v>49</v>
      </c>
      <c r="D402" s="4" t="s">
        <v>330</v>
      </c>
      <c r="E402" s="4" t="s">
        <v>681</v>
      </c>
      <c r="F402" s="29">
        <f>прил7!G184+прил7!G924</f>
        <v>78214.03</v>
      </c>
      <c r="G402" s="29"/>
    </row>
    <row r="403" spans="1:7" ht="63">
      <c r="A403" s="3" t="s">
        <v>331</v>
      </c>
      <c r="B403" s="4" t="s">
        <v>51</v>
      </c>
      <c r="C403" s="4" t="s">
        <v>49</v>
      </c>
      <c r="D403" s="4" t="s">
        <v>332</v>
      </c>
      <c r="E403" s="4"/>
      <c r="F403" s="29">
        <f>F404</f>
        <v>3563094.56</v>
      </c>
      <c r="G403" s="29"/>
    </row>
    <row r="404" spans="1:7" ht="31.5">
      <c r="A404" s="3" t="s">
        <v>593</v>
      </c>
      <c r="B404" s="4" t="s">
        <v>51</v>
      </c>
      <c r="C404" s="4" t="s">
        <v>49</v>
      </c>
      <c r="D404" s="4" t="s">
        <v>333</v>
      </c>
      <c r="E404" s="4"/>
      <c r="F404" s="29">
        <f>F405</f>
        <v>3563094.56</v>
      </c>
      <c r="G404" s="29"/>
    </row>
    <row r="405" spans="1:7" ht="47.25">
      <c r="A405" s="3" t="s">
        <v>780</v>
      </c>
      <c r="B405" s="4" t="s">
        <v>51</v>
      </c>
      <c r="C405" s="4" t="s">
        <v>49</v>
      </c>
      <c r="D405" s="4" t="s">
        <v>333</v>
      </c>
      <c r="E405" s="4" t="s">
        <v>681</v>
      </c>
      <c r="F405" s="29">
        <f>прил7!G187+прил7!G344+прил7!G533+прил7!G587+прил7!G769</f>
        <v>3563094.56</v>
      </c>
      <c r="G405" s="29"/>
    </row>
    <row r="406" spans="1:7" ht="94.5">
      <c r="A406" s="3" t="s">
        <v>334</v>
      </c>
      <c r="B406" s="4" t="s">
        <v>51</v>
      </c>
      <c r="C406" s="4" t="s">
        <v>49</v>
      </c>
      <c r="D406" s="4" t="s">
        <v>335</v>
      </c>
      <c r="E406" s="4"/>
      <c r="F406" s="29">
        <f>F407</f>
        <v>11400</v>
      </c>
      <c r="G406" s="29">
        <f>F406</f>
        <v>11400</v>
      </c>
    </row>
    <row r="407" spans="1:7" ht="47.25">
      <c r="A407" s="3" t="s">
        <v>780</v>
      </c>
      <c r="B407" s="4" t="s">
        <v>51</v>
      </c>
      <c r="C407" s="4" t="s">
        <v>49</v>
      </c>
      <c r="D407" s="4" t="s">
        <v>335</v>
      </c>
      <c r="E407" s="4" t="s">
        <v>681</v>
      </c>
      <c r="F407" s="29">
        <f>прил7!G189</f>
        <v>11400</v>
      </c>
      <c r="G407" s="29">
        <f>F407</f>
        <v>11400</v>
      </c>
    </row>
    <row r="408" spans="1:7" ht="94.5">
      <c r="A408" s="3" t="s">
        <v>334</v>
      </c>
      <c r="B408" s="4" t="s">
        <v>51</v>
      </c>
      <c r="C408" s="4" t="s">
        <v>49</v>
      </c>
      <c r="D408" s="4" t="s">
        <v>336</v>
      </c>
      <c r="E408" s="4"/>
      <c r="F408" s="29">
        <f>F409</f>
        <v>600</v>
      </c>
      <c r="G408" s="29"/>
    </row>
    <row r="409" spans="1:7" ht="47.25">
      <c r="A409" s="3" t="s">
        <v>780</v>
      </c>
      <c r="B409" s="4" t="s">
        <v>51</v>
      </c>
      <c r="C409" s="4" t="s">
        <v>49</v>
      </c>
      <c r="D409" s="4" t="s">
        <v>336</v>
      </c>
      <c r="E409" s="4" t="s">
        <v>681</v>
      </c>
      <c r="F409" s="29">
        <f>прил7!G191</f>
        <v>600</v>
      </c>
      <c r="G409" s="29"/>
    </row>
    <row r="410" spans="1:7" ht="47.25" hidden="1">
      <c r="A410" s="3" t="s">
        <v>337</v>
      </c>
      <c r="B410" s="4" t="s">
        <v>51</v>
      </c>
      <c r="C410" s="4" t="s">
        <v>49</v>
      </c>
      <c r="D410" s="4" t="s">
        <v>338</v>
      </c>
      <c r="E410" s="4"/>
      <c r="F410" s="29"/>
      <c r="G410" s="29"/>
    </row>
    <row r="411" spans="1:7" ht="31.5" hidden="1">
      <c r="A411" s="3" t="s">
        <v>593</v>
      </c>
      <c r="B411" s="4" t="s">
        <v>51</v>
      </c>
      <c r="C411" s="4" t="s">
        <v>49</v>
      </c>
      <c r="D411" s="4" t="s">
        <v>339</v>
      </c>
      <c r="E411" s="4"/>
      <c r="F411" s="29"/>
      <c r="G411" s="29"/>
    </row>
    <row r="412" spans="1:7" ht="47.25" hidden="1">
      <c r="A412" s="3" t="s">
        <v>780</v>
      </c>
      <c r="B412" s="4" t="s">
        <v>51</v>
      </c>
      <c r="C412" s="4" t="s">
        <v>49</v>
      </c>
      <c r="D412" s="4" t="s">
        <v>339</v>
      </c>
      <c r="E412" s="4" t="s">
        <v>681</v>
      </c>
      <c r="F412" s="29"/>
      <c r="G412" s="29"/>
    </row>
    <row r="413" spans="1:7" ht="63">
      <c r="A413" s="3" t="s">
        <v>340</v>
      </c>
      <c r="B413" s="4" t="s">
        <v>51</v>
      </c>
      <c r="C413" s="4" t="s">
        <v>49</v>
      </c>
      <c r="D413" s="4" t="s">
        <v>341</v>
      </c>
      <c r="E413" s="4"/>
      <c r="F413" s="29">
        <f>F414</f>
        <v>14000</v>
      </c>
      <c r="G413" s="29"/>
    </row>
    <row r="414" spans="1:7" ht="31.5">
      <c r="A414" s="3" t="s">
        <v>593</v>
      </c>
      <c r="B414" s="4" t="s">
        <v>51</v>
      </c>
      <c r="C414" s="4" t="s">
        <v>49</v>
      </c>
      <c r="D414" s="4" t="s">
        <v>105</v>
      </c>
      <c r="E414" s="4"/>
      <c r="F414" s="29">
        <f>F415</f>
        <v>14000</v>
      </c>
      <c r="G414" s="29"/>
    </row>
    <row r="415" spans="1:7" ht="47.25">
      <c r="A415" s="3" t="s">
        <v>780</v>
      </c>
      <c r="B415" s="4" t="s">
        <v>51</v>
      </c>
      <c r="C415" s="4" t="s">
        <v>49</v>
      </c>
      <c r="D415" s="4" t="s">
        <v>105</v>
      </c>
      <c r="E415" s="4" t="s">
        <v>681</v>
      </c>
      <c r="F415" s="29">
        <f>прил7!G194</f>
        <v>14000</v>
      </c>
      <c r="G415" s="29"/>
    </row>
    <row r="416" spans="1:7" ht="31.5" hidden="1">
      <c r="A416" s="3" t="s">
        <v>342</v>
      </c>
      <c r="B416" s="4" t="s">
        <v>51</v>
      </c>
      <c r="C416" s="4" t="s">
        <v>49</v>
      </c>
      <c r="D416" s="4" t="s">
        <v>343</v>
      </c>
      <c r="E416" s="4"/>
      <c r="F416" s="29"/>
      <c r="G416" s="29"/>
    </row>
    <row r="417" spans="1:7" ht="31.5" hidden="1">
      <c r="A417" s="3" t="s">
        <v>593</v>
      </c>
      <c r="B417" s="4" t="s">
        <v>51</v>
      </c>
      <c r="C417" s="4" t="s">
        <v>49</v>
      </c>
      <c r="D417" s="4" t="s">
        <v>344</v>
      </c>
      <c r="E417" s="4"/>
      <c r="F417" s="29"/>
      <c r="G417" s="29"/>
    </row>
    <row r="418" spans="1:7" ht="47.25" hidden="1">
      <c r="A418" s="3" t="s">
        <v>780</v>
      </c>
      <c r="B418" s="4" t="s">
        <v>51</v>
      </c>
      <c r="C418" s="4" t="s">
        <v>49</v>
      </c>
      <c r="D418" s="4" t="s">
        <v>344</v>
      </c>
      <c r="E418" s="4" t="s">
        <v>681</v>
      </c>
      <c r="F418" s="29"/>
      <c r="G418" s="29"/>
    </row>
    <row r="419" spans="1:7" ht="47.25">
      <c r="A419" s="3" t="s">
        <v>345</v>
      </c>
      <c r="B419" s="4" t="s">
        <v>51</v>
      </c>
      <c r="C419" s="4" t="s">
        <v>49</v>
      </c>
      <c r="D419" s="4" t="s">
        <v>346</v>
      </c>
      <c r="E419" s="4"/>
      <c r="F419" s="29">
        <f>F420</f>
        <v>10284700.77</v>
      </c>
      <c r="G419" s="29"/>
    </row>
    <row r="420" spans="1:7" ht="31.5">
      <c r="A420" s="3" t="s">
        <v>593</v>
      </c>
      <c r="B420" s="4" t="s">
        <v>51</v>
      </c>
      <c r="C420" s="4" t="s">
        <v>49</v>
      </c>
      <c r="D420" s="4" t="s">
        <v>347</v>
      </c>
      <c r="E420" s="4"/>
      <c r="F420" s="29">
        <f>F421+F422</f>
        <v>10284700.77</v>
      </c>
      <c r="G420" s="29"/>
    </row>
    <row r="421" spans="1:7" ht="47.25">
      <c r="A421" s="3" t="s">
        <v>780</v>
      </c>
      <c r="B421" s="4" t="s">
        <v>51</v>
      </c>
      <c r="C421" s="4" t="s">
        <v>49</v>
      </c>
      <c r="D421" s="4" t="s">
        <v>347</v>
      </c>
      <c r="E421" s="4" t="s">
        <v>681</v>
      </c>
      <c r="F421" s="29">
        <f>прил7!G197+прил7!G347</f>
        <v>2789592.77</v>
      </c>
      <c r="G421" s="29"/>
    </row>
    <row r="422" spans="1:7" ht="63">
      <c r="A422" s="3" t="s">
        <v>595</v>
      </c>
      <c r="B422" s="4" t="s">
        <v>51</v>
      </c>
      <c r="C422" s="4" t="s">
        <v>49</v>
      </c>
      <c r="D422" s="4" t="s">
        <v>347</v>
      </c>
      <c r="E422" s="4" t="s">
        <v>685</v>
      </c>
      <c r="F422" s="29">
        <f>прил7!G198+прил7!G590+прил7!G772</f>
        <v>7495108</v>
      </c>
      <c r="G422" s="29"/>
    </row>
    <row r="423" spans="1:7" ht="31.5">
      <c r="A423" s="3" t="s">
        <v>348</v>
      </c>
      <c r="B423" s="4" t="s">
        <v>51</v>
      </c>
      <c r="C423" s="4" t="s">
        <v>49</v>
      </c>
      <c r="D423" s="4" t="s">
        <v>349</v>
      </c>
      <c r="E423" s="4"/>
      <c r="F423" s="29">
        <f>F424</f>
        <v>150646.89</v>
      </c>
      <c r="G423" s="29"/>
    </row>
    <row r="424" spans="1:7" ht="31.5">
      <c r="A424" s="3" t="s">
        <v>593</v>
      </c>
      <c r="B424" s="4" t="s">
        <v>51</v>
      </c>
      <c r="C424" s="4" t="s">
        <v>49</v>
      </c>
      <c r="D424" s="4" t="s">
        <v>350</v>
      </c>
      <c r="E424" s="4"/>
      <c r="F424" s="29">
        <f>F425</f>
        <v>150646.89</v>
      </c>
      <c r="G424" s="29"/>
    </row>
    <row r="425" spans="1:7" ht="47.25">
      <c r="A425" s="3" t="s">
        <v>780</v>
      </c>
      <c r="B425" s="4" t="s">
        <v>51</v>
      </c>
      <c r="C425" s="4" t="s">
        <v>49</v>
      </c>
      <c r="D425" s="4" t="s">
        <v>350</v>
      </c>
      <c r="E425" s="4" t="s">
        <v>681</v>
      </c>
      <c r="F425" s="29">
        <f>прил7!G201</f>
        <v>150646.89</v>
      </c>
      <c r="G425" s="29"/>
    </row>
    <row r="426" spans="1:7" ht="31.5">
      <c r="A426" s="3" t="s">
        <v>351</v>
      </c>
      <c r="B426" s="4" t="s">
        <v>51</v>
      </c>
      <c r="C426" s="4" t="s">
        <v>49</v>
      </c>
      <c r="D426" s="4" t="s">
        <v>352</v>
      </c>
      <c r="E426" s="4"/>
      <c r="F426" s="29">
        <f>F427</f>
        <v>160000</v>
      </c>
      <c r="G426" s="29"/>
    </row>
    <row r="427" spans="1:7" ht="31.5">
      <c r="A427" s="3" t="s">
        <v>593</v>
      </c>
      <c r="B427" s="4" t="s">
        <v>51</v>
      </c>
      <c r="C427" s="4" t="s">
        <v>49</v>
      </c>
      <c r="D427" s="4" t="s">
        <v>353</v>
      </c>
      <c r="E427" s="4"/>
      <c r="F427" s="29">
        <f>F428</f>
        <v>160000</v>
      </c>
      <c r="G427" s="29"/>
    </row>
    <row r="428" spans="1:7" ht="47.25">
      <c r="A428" s="3" t="s">
        <v>780</v>
      </c>
      <c r="B428" s="4" t="s">
        <v>51</v>
      </c>
      <c r="C428" s="4" t="s">
        <v>49</v>
      </c>
      <c r="D428" s="4" t="s">
        <v>353</v>
      </c>
      <c r="E428" s="4" t="s">
        <v>681</v>
      </c>
      <c r="F428" s="29">
        <f>прил7!G204</f>
        <v>160000</v>
      </c>
      <c r="G428" s="29"/>
    </row>
    <row r="429" spans="1:7" ht="31.5">
      <c r="A429" s="3" t="s">
        <v>354</v>
      </c>
      <c r="B429" s="4" t="s">
        <v>51</v>
      </c>
      <c r="C429" s="4" t="s">
        <v>49</v>
      </c>
      <c r="D429" s="4" t="s">
        <v>355</v>
      </c>
      <c r="E429" s="4"/>
      <c r="F429" s="29">
        <f>F430</f>
        <v>45828</v>
      </c>
      <c r="G429" s="33"/>
    </row>
    <row r="430" spans="1:7" ht="31.5">
      <c r="A430" s="3" t="s">
        <v>593</v>
      </c>
      <c r="B430" s="4" t="s">
        <v>51</v>
      </c>
      <c r="C430" s="4" t="s">
        <v>49</v>
      </c>
      <c r="D430" s="4" t="s">
        <v>609</v>
      </c>
      <c r="E430" s="4"/>
      <c r="F430" s="29">
        <f>F431</f>
        <v>45828</v>
      </c>
      <c r="G430" s="33"/>
    </row>
    <row r="431" spans="1:7" ht="47.25">
      <c r="A431" s="3" t="s">
        <v>780</v>
      </c>
      <c r="B431" s="4" t="s">
        <v>51</v>
      </c>
      <c r="C431" s="4" t="s">
        <v>49</v>
      </c>
      <c r="D431" s="4" t="s">
        <v>609</v>
      </c>
      <c r="E431" s="4" t="s">
        <v>681</v>
      </c>
      <c r="F431" s="29">
        <f>прил7!G207</f>
        <v>45828</v>
      </c>
      <c r="G431" s="33"/>
    </row>
    <row r="432" spans="1:7" ht="31.5">
      <c r="A432" s="1" t="s">
        <v>64</v>
      </c>
      <c r="B432" s="2" t="s">
        <v>51</v>
      </c>
      <c r="C432" s="2" t="s">
        <v>676</v>
      </c>
      <c r="D432" s="2"/>
      <c r="E432" s="2"/>
      <c r="F432" s="33">
        <f>F433</f>
        <v>10700425.84</v>
      </c>
      <c r="G432" s="33">
        <f>G433</f>
        <v>38200</v>
      </c>
    </row>
    <row r="433" spans="1:7" ht="63">
      <c r="A433" s="27" t="s">
        <v>109</v>
      </c>
      <c r="B433" s="4" t="s">
        <v>51</v>
      </c>
      <c r="C433" s="4" t="s">
        <v>676</v>
      </c>
      <c r="D433" s="4" t="s">
        <v>786</v>
      </c>
      <c r="E433" s="4"/>
      <c r="F433" s="29">
        <f>F434+F438+F442</f>
        <v>10700425.84</v>
      </c>
      <c r="G433" s="29">
        <f>G434+G438+G442</f>
        <v>38200</v>
      </c>
    </row>
    <row r="434" spans="1:7" ht="47.25">
      <c r="A434" s="27" t="s">
        <v>101</v>
      </c>
      <c r="B434" s="4" t="s">
        <v>51</v>
      </c>
      <c r="C434" s="4" t="s">
        <v>676</v>
      </c>
      <c r="D434" s="4" t="s">
        <v>799</v>
      </c>
      <c r="E434" s="4"/>
      <c r="F434" s="29">
        <f>F435</f>
        <v>38200</v>
      </c>
      <c r="G434" s="29">
        <f>F434</f>
        <v>38200</v>
      </c>
    </row>
    <row r="435" spans="1:7" ht="78.75">
      <c r="A435" s="3" t="s">
        <v>356</v>
      </c>
      <c r="B435" s="4" t="s">
        <v>51</v>
      </c>
      <c r="C435" s="4" t="s">
        <v>676</v>
      </c>
      <c r="D435" s="4" t="s">
        <v>357</v>
      </c>
      <c r="E435" s="4"/>
      <c r="F435" s="29">
        <f>F436</f>
        <v>38200</v>
      </c>
      <c r="G435" s="29">
        <f>F435</f>
        <v>38200</v>
      </c>
    </row>
    <row r="436" spans="1:7" ht="157.5">
      <c r="A436" s="3" t="s">
        <v>1151</v>
      </c>
      <c r="B436" s="4" t="s">
        <v>51</v>
      </c>
      <c r="C436" s="4" t="s">
        <v>676</v>
      </c>
      <c r="D436" s="4" t="s">
        <v>358</v>
      </c>
      <c r="E436" s="4"/>
      <c r="F436" s="29">
        <f>F437</f>
        <v>38200</v>
      </c>
      <c r="G436" s="29">
        <f>F436</f>
        <v>38200</v>
      </c>
    </row>
    <row r="437" spans="1:7" ht="126">
      <c r="A437" s="3" t="s">
        <v>97</v>
      </c>
      <c r="B437" s="4" t="s">
        <v>51</v>
      </c>
      <c r="C437" s="4" t="s">
        <v>676</v>
      </c>
      <c r="D437" s="4" t="s">
        <v>358</v>
      </c>
      <c r="E437" s="4" t="s">
        <v>680</v>
      </c>
      <c r="F437" s="29">
        <f>прил7!G213</f>
        <v>38200</v>
      </c>
      <c r="G437" s="29">
        <f>F437</f>
        <v>38200</v>
      </c>
    </row>
    <row r="438" spans="1:7" ht="78.75">
      <c r="A438" s="27" t="s">
        <v>126</v>
      </c>
      <c r="B438" s="4" t="s">
        <v>51</v>
      </c>
      <c r="C438" s="4" t="s">
        <v>676</v>
      </c>
      <c r="D438" s="4" t="s">
        <v>699</v>
      </c>
      <c r="E438" s="4"/>
      <c r="F438" s="29">
        <f>F439</f>
        <v>1305000</v>
      </c>
      <c r="G438" s="29"/>
    </row>
    <row r="439" spans="1:7" ht="110.25">
      <c r="A439" s="27" t="s">
        <v>870</v>
      </c>
      <c r="B439" s="4" t="s">
        <v>51</v>
      </c>
      <c r="C439" s="4" t="s">
        <v>676</v>
      </c>
      <c r="D439" s="4" t="s">
        <v>871</v>
      </c>
      <c r="E439" s="4"/>
      <c r="F439" s="29">
        <f>F440</f>
        <v>1305000</v>
      </c>
      <c r="G439" s="29"/>
    </row>
    <row r="440" spans="1:7" ht="31.5">
      <c r="A440" s="27" t="s">
        <v>150</v>
      </c>
      <c r="B440" s="4" t="s">
        <v>51</v>
      </c>
      <c r="C440" s="4" t="s">
        <v>676</v>
      </c>
      <c r="D440" s="4" t="s">
        <v>872</v>
      </c>
      <c r="E440" s="4"/>
      <c r="F440" s="29">
        <f>F441</f>
        <v>1305000</v>
      </c>
      <c r="G440" s="29"/>
    </row>
    <row r="441" spans="1:7" ht="47.25">
      <c r="A441" s="3" t="s">
        <v>780</v>
      </c>
      <c r="B441" s="4" t="s">
        <v>51</v>
      </c>
      <c r="C441" s="4" t="s">
        <v>676</v>
      </c>
      <c r="D441" s="4" t="s">
        <v>872</v>
      </c>
      <c r="E441" s="4" t="s">
        <v>681</v>
      </c>
      <c r="F441" s="29">
        <f>прил7!G353</f>
        <v>1305000</v>
      </c>
      <c r="G441" s="29"/>
    </row>
    <row r="442" spans="1:7" ht="94.5">
      <c r="A442" s="3" t="s">
        <v>129</v>
      </c>
      <c r="B442" s="4" t="s">
        <v>51</v>
      </c>
      <c r="C442" s="4" t="s">
        <v>676</v>
      </c>
      <c r="D442" s="4" t="s">
        <v>873</v>
      </c>
      <c r="E442" s="4"/>
      <c r="F442" s="29">
        <f>F443+F450+F457</f>
        <v>9357225.84</v>
      </c>
      <c r="G442" s="29"/>
    </row>
    <row r="443" spans="1:7" ht="94.5">
      <c r="A443" s="3" t="s">
        <v>874</v>
      </c>
      <c r="B443" s="4" t="s">
        <v>51</v>
      </c>
      <c r="C443" s="4" t="s">
        <v>676</v>
      </c>
      <c r="D443" s="4" t="s">
        <v>875</v>
      </c>
      <c r="E443" s="4"/>
      <c r="F443" s="29">
        <f>F444</f>
        <v>3028677.29</v>
      </c>
      <c r="G443" s="29"/>
    </row>
    <row r="444" spans="1:7" ht="110.25">
      <c r="A444" s="3" t="s">
        <v>842</v>
      </c>
      <c r="B444" s="4" t="s">
        <v>51</v>
      </c>
      <c r="C444" s="4" t="s">
        <v>676</v>
      </c>
      <c r="D444" s="4" t="s">
        <v>876</v>
      </c>
      <c r="E444" s="4"/>
      <c r="F444" s="29">
        <f>F445+F446+F447</f>
        <v>3028677.29</v>
      </c>
      <c r="G444" s="29"/>
    </row>
    <row r="445" spans="1:7" ht="126">
      <c r="A445" s="3" t="s">
        <v>97</v>
      </c>
      <c r="B445" s="4" t="s">
        <v>51</v>
      </c>
      <c r="C445" s="4" t="s">
        <v>676</v>
      </c>
      <c r="D445" s="4" t="s">
        <v>876</v>
      </c>
      <c r="E445" s="4" t="s">
        <v>680</v>
      </c>
      <c r="F445" s="29">
        <f>прил7!G357</f>
        <v>2780492.29</v>
      </c>
      <c r="G445" s="29"/>
    </row>
    <row r="446" spans="1:7" ht="47.25">
      <c r="A446" s="3" t="s">
        <v>780</v>
      </c>
      <c r="B446" s="4" t="s">
        <v>51</v>
      </c>
      <c r="C446" s="4" t="s">
        <v>676</v>
      </c>
      <c r="D446" s="4" t="s">
        <v>876</v>
      </c>
      <c r="E446" s="4" t="s">
        <v>681</v>
      </c>
      <c r="F446" s="29">
        <f>прил7!G358</f>
        <v>128185</v>
      </c>
      <c r="G446" s="29"/>
    </row>
    <row r="447" spans="1:7" ht="15.75">
      <c r="A447" s="3" t="s">
        <v>1153</v>
      </c>
      <c r="B447" s="4" t="s">
        <v>51</v>
      </c>
      <c r="C447" s="4" t="s">
        <v>676</v>
      </c>
      <c r="D447" s="4" t="s">
        <v>876</v>
      </c>
      <c r="E447" s="4" t="s">
        <v>684</v>
      </c>
      <c r="F447" s="29">
        <f>прил7!G359</f>
        <v>120000</v>
      </c>
      <c r="G447" s="29"/>
    </row>
    <row r="448" spans="1:7" ht="110.25" hidden="1">
      <c r="A448" s="3" t="s">
        <v>659</v>
      </c>
      <c r="B448" s="4" t="s">
        <v>51</v>
      </c>
      <c r="C448" s="4" t="s">
        <v>676</v>
      </c>
      <c r="D448" s="4" t="s">
        <v>877</v>
      </c>
      <c r="E448" s="4"/>
      <c r="F448" s="29"/>
      <c r="G448" s="29"/>
    </row>
    <row r="449" spans="1:7" ht="126" hidden="1">
      <c r="A449" s="3" t="s">
        <v>665</v>
      </c>
      <c r="B449" s="4" t="s">
        <v>51</v>
      </c>
      <c r="C449" s="4" t="s">
        <v>676</v>
      </c>
      <c r="D449" s="4" t="s">
        <v>877</v>
      </c>
      <c r="E449" s="4" t="s">
        <v>680</v>
      </c>
      <c r="F449" s="29"/>
      <c r="G449" s="29"/>
    </row>
    <row r="450" spans="1:7" ht="141.75">
      <c r="A450" s="3" t="s">
        <v>878</v>
      </c>
      <c r="B450" s="4" t="s">
        <v>51</v>
      </c>
      <c r="C450" s="4" t="s">
        <v>676</v>
      </c>
      <c r="D450" s="4" t="s">
        <v>879</v>
      </c>
      <c r="E450" s="4"/>
      <c r="F450" s="29">
        <f>F451+F455</f>
        <v>3224602.41</v>
      </c>
      <c r="G450" s="29"/>
    </row>
    <row r="451" spans="1:7" ht="110.25">
      <c r="A451" s="3" t="s">
        <v>842</v>
      </c>
      <c r="B451" s="4" t="s">
        <v>51</v>
      </c>
      <c r="C451" s="4" t="s">
        <v>676</v>
      </c>
      <c r="D451" s="4" t="s">
        <v>880</v>
      </c>
      <c r="E451" s="4"/>
      <c r="F451" s="29">
        <f>F452+F453</f>
        <v>3075352.41</v>
      </c>
      <c r="G451" s="29"/>
    </row>
    <row r="452" spans="1:7" ht="126">
      <c r="A452" s="3" t="s">
        <v>97</v>
      </c>
      <c r="B452" s="4" t="s">
        <v>51</v>
      </c>
      <c r="C452" s="4" t="s">
        <v>676</v>
      </c>
      <c r="D452" s="4" t="s">
        <v>880</v>
      </c>
      <c r="E452" s="4" t="s">
        <v>680</v>
      </c>
      <c r="F452" s="29">
        <f>прил7!G362</f>
        <v>2973967.83</v>
      </c>
      <c r="G452" s="29"/>
    </row>
    <row r="453" spans="1:7" ht="47.25">
      <c r="A453" s="3" t="s">
        <v>780</v>
      </c>
      <c r="B453" s="4" t="s">
        <v>51</v>
      </c>
      <c r="C453" s="4" t="s">
        <v>676</v>
      </c>
      <c r="D453" s="4" t="s">
        <v>880</v>
      </c>
      <c r="E453" s="4" t="s">
        <v>681</v>
      </c>
      <c r="F453" s="29">
        <f>прил7!G363</f>
        <v>101384.58</v>
      </c>
      <c r="G453" s="29"/>
    </row>
    <row r="454" spans="1:7" ht="15.75" hidden="1">
      <c r="A454" s="3" t="s">
        <v>1153</v>
      </c>
      <c r="B454" s="4" t="s">
        <v>51</v>
      </c>
      <c r="C454" s="4" t="s">
        <v>676</v>
      </c>
      <c r="D454" s="4" t="s">
        <v>880</v>
      </c>
      <c r="E454" s="4" t="s">
        <v>684</v>
      </c>
      <c r="F454" s="29"/>
      <c r="G454" s="29"/>
    </row>
    <row r="455" spans="1:7" ht="110.25">
      <c r="A455" s="3" t="s">
        <v>659</v>
      </c>
      <c r="B455" s="4" t="s">
        <v>51</v>
      </c>
      <c r="C455" s="4" t="s">
        <v>676</v>
      </c>
      <c r="D455" s="4" t="s">
        <v>881</v>
      </c>
      <c r="E455" s="4"/>
      <c r="F455" s="29">
        <f>F456</f>
        <v>149250</v>
      </c>
      <c r="G455" s="29"/>
    </row>
    <row r="456" spans="1:7" ht="126">
      <c r="A456" s="3" t="s">
        <v>575</v>
      </c>
      <c r="B456" s="4" t="s">
        <v>51</v>
      </c>
      <c r="C456" s="4" t="s">
        <v>676</v>
      </c>
      <c r="D456" s="4" t="s">
        <v>881</v>
      </c>
      <c r="E456" s="4" t="s">
        <v>680</v>
      </c>
      <c r="F456" s="29">
        <f>прил7!G365</f>
        <v>149250</v>
      </c>
      <c r="G456" s="29"/>
    </row>
    <row r="457" spans="1:7" ht="157.5">
      <c r="A457" s="3" t="s">
        <v>882</v>
      </c>
      <c r="B457" s="4" t="s">
        <v>51</v>
      </c>
      <c r="C457" s="4" t="s">
        <v>676</v>
      </c>
      <c r="D457" s="4" t="s">
        <v>883</v>
      </c>
      <c r="E457" s="4"/>
      <c r="F457" s="29">
        <f>F458</f>
        <v>3103946.14</v>
      </c>
      <c r="G457" s="29"/>
    </row>
    <row r="458" spans="1:7" ht="110.25">
      <c r="A458" s="3" t="s">
        <v>842</v>
      </c>
      <c r="B458" s="4" t="s">
        <v>51</v>
      </c>
      <c r="C458" s="4" t="s">
        <v>676</v>
      </c>
      <c r="D458" s="4" t="s">
        <v>884</v>
      </c>
      <c r="E458" s="4"/>
      <c r="F458" s="29">
        <f>F459+F460+F461</f>
        <v>3103946.14</v>
      </c>
      <c r="G458" s="29"/>
    </row>
    <row r="459" spans="1:7" ht="126">
      <c r="A459" s="3" t="s">
        <v>97</v>
      </c>
      <c r="B459" s="4" t="s">
        <v>51</v>
      </c>
      <c r="C459" s="4" t="s">
        <v>676</v>
      </c>
      <c r="D459" s="4" t="s">
        <v>884</v>
      </c>
      <c r="E459" s="4" t="s">
        <v>680</v>
      </c>
      <c r="F459" s="29">
        <f>прил7!G368</f>
        <v>2974801.15</v>
      </c>
      <c r="G459" s="29"/>
    </row>
    <row r="460" spans="1:7" ht="47.25">
      <c r="A460" s="3" t="s">
        <v>780</v>
      </c>
      <c r="B460" s="4" t="s">
        <v>51</v>
      </c>
      <c r="C460" s="4" t="s">
        <v>676</v>
      </c>
      <c r="D460" s="4" t="s">
        <v>884</v>
      </c>
      <c r="E460" s="4" t="s">
        <v>681</v>
      </c>
      <c r="F460" s="29">
        <f>прил7!G369</f>
        <v>119678.5</v>
      </c>
      <c r="G460" s="29"/>
    </row>
    <row r="461" spans="1:7" ht="15.75">
      <c r="A461" s="3" t="s">
        <v>1153</v>
      </c>
      <c r="B461" s="4" t="s">
        <v>51</v>
      </c>
      <c r="C461" s="4" t="s">
        <v>676</v>
      </c>
      <c r="D461" s="4" t="s">
        <v>884</v>
      </c>
      <c r="E461" s="4" t="s">
        <v>684</v>
      </c>
      <c r="F461" s="29">
        <f>прил7!G370</f>
        <v>9466.49</v>
      </c>
      <c r="G461" s="29"/>
    </row>
    <row r="462" spans="1:7" ht="110.25" hidden="1">
      <c r="A462" s="3" t="s">
        <v>659</v>
      </c>
      <c r="B462" s="4" t="s">
        <v>51</v>
      </c>
      <c r="C462" s="4" t="s">
        <v>676</v>
      </c>
      <c r="D462" s="4" t="s">
        <v>885</v>
      </c>
      <c r="E462" s="4"/>
      <c r="F462" s="29"/>
      <c r="G462" s="29"/>
    </row>
    <row r="463" spans="1:7" ht="126" hidden="1">
      <c r="A463" s="3" t="s">
        <v>665</v>
      </c>
      <c r="B463" s="4" t="s">
        <v>51</v>
      </c>
      <c r="C463" s="4" t="s">
        <v>676</v>
      </c>
      <c r="D463" s="4" t="s">
        <v>885</v>
      </c>
      <c r="E463" s="4" t="s">
        <v>680</v>
      </c>
      <c r="F463" s="29"/>
      <c r="G463" s="29"/>
    </row>
    <row r="464" spans="1:11" ht="37.5">
      <c r="A464" s="10" t="s">
        <v>50</v>
      </c>
      <c r="B464" s="11" t="s">
        <v>43</v>
      </c>
      <c r="C464" s="23"/>
      <c r="D464" s="23"/>
      <c r="E464" s="23"/>
      <c r="F464" s="28">
        <f>F465+F484+F499+F519</f>
        <v>101511845.64999999</v>
      </c>
      <c r="G464" s="28"/>
      <c r="K464" s="26">
        <f>прил7!G371</f>
        <v>101511845.64999999</v>
      </c>
    </row>
    <row r="465" spans="1:11" ht="15.75">
      <c r="A465" s="1" t="s">
        <v>56</v>
      </c>
      <c r="B465" s="2" t="s">
        <v>43</v>
      </c>
      <c r="C465" s="2" t="s">
        <v>1028</v>
      </c>
      <c r="D465" s="2"/>
      <c r="E465" s="2"/>
      <c r="F465" s="33">
        <f>F466+F480</f>
        <v>23798839.22</v>
      </c>
      <c r="G465" s="33"/>
      <c r="K465" s="26">
        <f>K464-F464</f>
        <v>0</v>
      </c>
    </row>
    <row r="466" spans="1:7" ht="78.75">
      <c r="A466" s="3" t="s">
        <v>1148</v>
      </c>
      <c r="B466" s="4" t="s">
        <v>43</v>
      </c>
      <c r="C466" s="4" t="s">
        <v>1028</v>
      </c>
      <c r="D466" s="4" t="s">
        <v>1088</v>
      </c>
      <c r="E466" s="4"/>
      <c r="F466" s="29">
        <f>F467</f>
        <v>23112359.22</v>
      </c>
      <c r="G466" s="29"/>
    </row>
    <row r="467" spans="1:7" ht="47.25">
      <c r="A467" s="3" t="s">
        <v>848</v>
      </c>
      <c r="B467" s="4" t="s">
        <v>43</v>
      </c>
      <c r="C467" s="4" t="s">
        <v>1028</v>
      </c>
      <c r="D467" s="4" t="s">
        <v>886</v>
      </c>
      <c r="E467" s="4"/>
      <c r="F467" s="29">
        <f>F468+F471+F474+F477</f>
        <v>23112359.22</v>
      </c>
      <c r="G467" s="29"/>
    </row>
    <row r="468" spans="1:7" ht="15.75">
      <c r="A468" s="3" t="s">
        <v>887</v>
      </c>
      <c r="B468" s="4" t="s">
        <v>43</v>
      </c>
      <c r="C468" s="4" t="s">
        <v>1028</v>
      </c>
      <c r="D468" s="4" t="s">
        <v>888</v>
      </c>
      <c r="E468" s="4"/>
      <c r="F468" s="29">
        <f>F469</f>
        <v>10276959</v>
      </c>
      <c r="G468" s="29"/>
    </row>
    <row r="469" spans="1:7" ht="63">
      <c r="A469" s="112" t="s">
        <v>664</v>
      </c>
      <c r="B469" s="4" t="s">
        <v>43</v>
      </c>
      <c r="C469" s="4" t="s">
        <v>1028</v>
      </c>
      <c r="D469" s="4" t="s">
        <v>889</v>
      </c>
      <c r="E469" s="4"/>
      <c r="F469" s="29">
        <f>F470</f>
        <v>10276959</v>
      </c>
      <c r="G469" s="29"/>
    </row>
    <row r="470" spans="1:7" ht="47.25">
      <c r="A470" s="3" t="s">
        <v>780</v>
      </c>
      <c r="B470" s="4" t="s">
        <v>43</v>
      </c>
      <c r="C470" s="4" t="s">
        <v>1028</v>
      </c>
      <c r="D470" s="4" t="s">
        <v>889</v>
      </c>
      <c r="E470" s="4" t="s">
        <v>681</v>
      </c>
      <c r="F470" s="29">
        <f>прил7!G377</f>
        <v>10276959</v>
      </c>
      <c r="G470" s="29"/>
    </row>
    <row r="471" spans="1:7" ht="15.75">
      <c r="A471" s="3" t="s">
        <v>890</v>
      </c>
      <c r="B471" s="4" t="s">
        <v>43</v>
      </c>
      <c r="C471" s="4" t="s">
        <v>1028</v>
      </c>
      <c r="D471" s="4" t="s">
        <v>891</v>
      </c>
      <c r="E471" s="4"/>
      <c r="F471" s="29">
        <f>F472</f>
        <v>8387542</v>
      </c>
      <c r="G471" s="29"/>
    </row>
    <row r="472" spans="1:7" ht="63">
      <c r="A472" s="112" t="s">
        <v>664</v>
      </c>
      <c r="B472" s="4" t="s">
        <v>43</v>
      </c>
      <c r="C472" s="4" t="s">
        <v>1028</v>
      </c>
      <c r="D472" s="4" t="s">
        <v>892</v>
      </c>
      <c r="E472" s="4"/>
      <c r="F472" s="29">
        <f>F473</f>
        <v>8387542</v>
      </c>
      <c r="G472" s="29"/>
    </row>
    <row r="473" spans="1:7" ht="47.25">
      <c r="A473" s="3" t="s">
        <v>780</v>
      </c>
      <c r="B473" s="4" t="s">
        <v>43</v>
      </c>
      <c r="C473" s="4" t="s">
        <v>1028</v>
      </c>
      <c r="D473" s="4" t="s">
        <v>892</v>
      </c>
      <c r="E473" s="4" t="s">
        <v>681</v>
      </c>
      <c r="F473" s="29">
        <f>прил7!G380</f>
        <v>8387542</v>
      </c>
      <c r="G473" s="29"/>
    </row>
    <row r="474" spans="1:7" ht="15.75">
      <c r="A474" s="3" t="s">
        <v>893</v>
      </c>
      <c r="B474" s="4" t="s">
        <v>43</v>
      </c>
      <c r="C474" s="4" t="s">
        <v>1028</v>
      </c>
      <c r="D474" s="4" t="s">
        <v>894</v>
      </c>
      <c r="E474" s="4"/>
      <c r="F474" s="29">
        <f>F475</f>
        <v>1448238.22</v>
      </c>
      <c r="G474" s="29"/>
    </row>
    <row r="475" spans="1:7" ht="63">
      <c r="A475" s="112" t="s">
        <v>664</v>
      </c>
      <c r="B475" s="4" t="s">
        <v>43</v>
      </c>
      <c r="C475" s="4" t="s">
        <v>1028</v>
      </c>
      <c r="D475" s="4" t="s">
        <v>895</v>
      </c>
      <c r="E475" s="4"/>
      <c r="F475" s="29">
        <f>F476</f>
        <v>1448238.22</v>
      </c>
      <c r="G475" s="29"/>
    </row>
    <row r="476" spans="1:7" ht="47.25">
      <c r="A476" s="3" t="s">
        <v>780</v>
      </c>
      <c r="B476" s="4" t="s">
        <v>43</v>
      </c>
      <c r="C476" s="4" t="s">
        <v>1028</v>
      </c>
      <c r="D476" s="4" t="s">
        <v>895</v>
      </c>
      <c r="E476" s="4" t="s">
        <v>681</v>
      </c>
      <c r="F476" s="29">
        <f>прил7!G383</f>
        <v>1448238.22</v>
      </c>
      <c r="G476" s="29"/>
    </row>
    <row r="477" spans="1:7" ht="31.5">
      <c r="A477" s="3" t="s">
        <v>896</v>
      </c>
      <c r="B477" s="4" t="s">
        <v>43</v>
      </c>
      <c r="C477" s="4" t="s">
        <v>1028</v>
      </c>
      <c r="D477" s="4" t="s">
        <v>897</v>
      </c>
      <c r="E477" s="4"/>
      <c r="F477" s="29">
        <f>F478</f>
        <v>2999620</v>
      </c>
      <c r="G477" s="29"/>
    </row>
    <row r="478" spans="1:7" ht="63">
      <c r="A478" s="112" t="s">
        <v>664</v>
      </c>
      <c r="B478" s="4" t="s">
        <v>43</v>
      </c>
      <c r="C478" s="4" t="s">
        <v>1028</v>
      </c>
      <c r="D478" s="4" t="s">
        <v>898</v>
      </c>
      <c r="E478" s="4"/>
      <c r="F478" s="29">
        <f>F479</f>
        <v>2999620</v>
      </c>
      <c r="G478" s="29"/>
    </row>
    <row r="479" spans="1:7" ht="47.25">
      <c r="A479" s="3" t="s">
        <v>780</v>
      </c>
      <c r="B479" s="4" t="s">
        <v>43</v>
      </c>
      <c r="C479" s="4" t="s">
        <v>1028</v>
      </c>
      <c r="D479" s="4" t="s">
        <v>898</v>
      </c>
      <c r="E479" s="4" t="s">
        <v>681</v>
      </c>
      <c r="F479" s="29">
        <f>прил7!G386</f>
        <v>2999620</v>
      </c>
      <c r="G479" s="29"/>
    </row>
    <row r="480" spans="1:7" ht="63">
      <c r="A480" s="3" t="s">
        <v>94</v>
      </c>
      <c r="B480" s="4" t="s">
        <v>43</v>
      </c>
      <c r="C480" s="4" t="s">
        <v>1028</v>
      </c>
      <c r="D480" s="4" t="s">
        <v>899</v>
      </c>
      <c r="E480" s="2"/>
      <c r="F480" s="29">
        <f>F481</f>
        <v>686480</v>
      </c>
      <c r="G480" s="29"/>
    </row>
    <row r="481" spans="1:7" ht="63">
      <c r="A481" s="3" t="s">
        <v>900</v>
      </c>
      <c r="B481" s="4" t="s">
        <v>43</v>
      </c>
      <c r="C481" s="4" t="s">
        <v>1028</v>
      </c>
      <c r="D481" s="4" t="s">
        <v>901</v>
      </c>
      <c r="E481" s="4"/>
      <c r="F481" s="29">
        <f>F482</f>
        <v>686480</v>
      </c>
      <c r="G481" s="29"/>
    </row>
    <row r="482" spans="1:7" ht="31.5">
      <c r="A482" s="3" t="s">
        <v>593</v>
      </c>
      <c r="B482" s="4" t="s">
        <v>43</v>
      </c>
      <c r="C482" s="4" t="s">
        <v>1028</v>
      </c>
      <c r="D482" s="4" t="s">
        <v>902</v>
      </c>
      <c r="E482" s="4"/>
      <c r="F482" s="29">
        <f>F483</f>
        <v>686480</v>
      </c>
      <c r="G482" s="29"/>
    </row>
    <row r="483" spans="1:7" ht="47.25">
      <c r="A483" s="3" t="s">
        <v>780</v>
      </c>
      <c r="B483" s="4" t="s">
        <v>43</v>
      </c>
      <c r="C483" s="4" t="s">
        <v>1028</v>
      </c>
      <c r="D483" s="4" t="s">
        <v>902</v>
      </c>
      <c r="E483" s="4" t="s">
        <v>681</v>
      </c>
      <c r="F483" s="29">
        <f>прил7!G390</f>
        <v>686480</v>
      </c>
      <c r="G483" s="29"/>
    </row>
    <row r="484" spans="1:7" ht="15.75">
      <c r="A484" s="1" t="s">
        <v>674</v>
      </c>
      <c r="B484" s="2" t="s">
        <v>43</v>
      </c>
      <c r="C484" s="2" t="s">
        <v>46</v>
      </c>
      <c r="D484" s="2"/>
      <c r="E484" s="2"/>
      <c r="F484" s="33">
        <f>F485</f>
        <v>24866190.52</v>
      </c>
      <c r="G484" s="29"/>
    </row>
    <row r="485" spans="1:7" ht="78.75">
      <c r="A485" s="3" t="s">
        <v>1148</v>
      </c>
      <c r="B485" s="4" t="s">
        <v>43</v>
      </c>
      <c r="C485" s="4" t="s">
        <v>46</v>
      </c>
      <c r="D485" s="4" t="s">
        <v>1088</v>
      </c>
      <c r="E485" s="4"/>
      <c r="F485" s="29">
        <f>F486+F492</f>
        <v>24866190.52</v>
      </c>
      <c r="G485" s="29"/>
    </row>
    <row r="486" spans="1:7" ht="78.75">
      <c r="A486" s="3" t="s">
        <v>182</v>
      </c>
      <c r="B486" s="4" t="s">
        <v>43</v>
      </c>
      <c r="C486" s="4" t="s">
        <v>46</v>
      </c>
      <c r="D486" s="4" t="s">
        <v>903</v>
      </c>
      <c r="E486" s="4"/>
      <c r="F486" s="29">
        <f>F487</f>
        <v>1918407.85</v>
      </c>
      <c r="G486" s="29"/>
    </row>
    <row r="487" spans="1:7" ht="31.5">
      <c r="A487" s="3" t="s">
        <v>904</v>
      </c>
      <c r="B487" s="4" t="s">
        <v>43</v>
      </c>
      <c r="C487" s="4" t="s">
        <v>46</v>
      </c>
      <c r="D487" s="4" t="s">
        <v>905</v>
      </c>
      <c r="E487" s="4"/>
      <c r="F487" s="29">
        <f>F488+F490</f>
        <v>1918407.85</v>
      </c>
      <c r="G487" s="29"/>
    </row>
    <row r="488" spans="1:7" ht="47.25">
      <c r="A488" s="3" t="s">
        <v>850</v>
      </c>
      <c r="B488" s="4" t="s">
        <v>43</v>
      </c>
      <c r="C488" s="4" t="s">
        <v>46</v>
      </c>
      <c r="D488" s="4" t="s">
        <v>906</v>
      </c>
      <c r="E488" s="4"/>
      <c r="F488" s="29">
        <f>F489</f>
        <v>570000</v>
      </c>
      <c r="G488" s="29"/>
    </row>
    <row r="489" spans="1:7" ht="47.25">
      <c r="A489" s="3" t="s">
        <v>780</v>
      </c>
      <c r="B489" s="4" t="s">
        <v>43</v>
      </c>
      <c r="C489" s="4" t="s">
        <v>46</v>
      </c>
      <c r="D489" s="4" t="s">
        <v>906</v>
      </c>
      <c r="E489" s="4" t="s">
        <v>681</v>
      </c>
      <c r="F489" s="29">
        <f>прил7!G396</f>
        <v>570000</v>
      </c>
      <c r="G489" s="29"/>
    </row>
    <row r="490" spans="1:7" ht="31.5">
      <c r="A490" s="3" t="s">
        <v>593</v>
      </c>
      <c r="B490" s="4" t="s">
        <v>43</v>
      </c>
      <c r="C490" s="4" t="s">
        <v>46</v>
      </c>
      <c r="D490" s="4" t="s">
        <v>907</v>
      </c>
      <c r="E490" s="4"/>
      <c r="F490" s="29">
        <f>1348407.85</f>
        <v>1348407.85</v>
      </c>
      <c r="G490" s="29"/>
    </row>
    <row r="491" spans="1:7" ht="47.25">
      <c r="A491" s="3" t="s">
        <v>98</v>
      </c>
      <c r="B491" s="4" t="s">
        <v>43</v>
      </c>
      <c r="C491" s="4" t="s">
        <v>46</v>
      </c>
      <c r="D491" s="4" t="s">
        <v>907</v>
      </c>
      <c r="E491" s="4" t="s">
        <v>681</v>
      </c>
      <c r="F491" s="29">
        <f>прил7!G398</f>
        <v>1348407.85</v>
      </c>
      <c r="G491" s="29"/>
    </row>
    <row r="492" spans="1:7" ht="78.75">
      <c r="A492" s="3" t="s">
        <v>183</v>
      </c>
      <c r="B492" s="4" t="s">
        <v>43</v>
      </c>
      <c r="C492" s="4" t="s">
        <v>46</v>
      </c>
      <c r="D492" s="4" t="s">
        <v>908</v>
      </c>
      <c r="E492" s="4"/>
      <c r="F492" s="29">
        <f>F493+F496</f>
        <v>22947782.669999998</v>
      </c>
      <c r="G492" s="29"/>
    </row>
    <row r="493" spans="1:7" ht="94.5">
      <c r="A493" s="3" t="s">
        <v>909</v>
      </c>
      <c r="B493" s="4" t="s">
        <v>43</v>
      </c>
      <c r="C493" s="4" t="s">
        <v>46</v>
      </c>
      <c r="D493" s="4" t="s">
        <v>910</v>
      </c>
      <c r="E493" s="4"/>
      <c r="F493" s="29">
        <f>F494</f>
        <v>20449402.47</v>
      </c>
      <c r="G493" s="29"/>
    </row>
    <row r="494" spans="1:7" ht="47.25">
      <c r="A494" s="3" t="s">
        <v>184</v>
      </c>
      <c r="B494" s="4" t="s">
        <v>43</v>
      </c>
      <c r="C494" s="4" t="s">
        <v>46</v>
      </c>
      <c r="D494" s="4" t="s">
        <v>912</v>
      </c>
      <c r="E494" s="4"/>
      <c r="F494" s="29">
        <f>F495</f>
        <v>20449402.47</v>
      </c>
      <c r="G494" s="29"/>
    </row>
    <row r="495" spans="1:7" ht="15.75">
      <c r="A495" s="3" t="s">
        <v>1153</v>
      </c>
      <c r="B495" s="4" t="s">
        <v>43</v>
      </c>
      <c r="C495" s="4" t="s">
        <v>46</v>
      </c>
      <c r="D495" s="4" t="s">
        <v>912</v>
      </c>
      <c r="E495" s="4" t="s">
        <v>684</v>
      </c>
      <c r="F495" s="29">
        <f>прил7!G402</f>
        <v>20449402.47</v>
      </c>
      <c r="G495" s="29"/>
    </row>
    <row r="496" spans="1:7" ht="63">
      <c r="A496" s="3" t="s">
        <v>913</v>
      </c>
      <c r="B496" s="4" t="s">
        <v>43</v>
      </c>
      <c r="C496" s="4" t="s">
        <v>46</v>
      </c>
      <c r="D496" s="4" t="s">
        <v>911</v>
      </c>
      <c r="E496" s="4"/>
      <c r="F496" s="29">
        <f>F497</f>
        <v>2498380.2</v>
      </c>
      <c r="G496" s="29"/>
    </row>
    <row r="497" spans="1:7" ht="31.5">
      <c r="A497" s="3" t="s">
        <v>593</v>
      </c>
      <c r="B497" s="4" t="s">
        <v>43</v>
      </c>
      <c r="C497" s="4" t="s">
        <v>46</v>
      </c>
      <c r="D497" s="4" t="s">
        <v>914</v>
      </c>
      <c r="E497" s="4"/>
      <c r="F497" s="29">
        <f>F498</f>
        <v>2498380.2</v>
      </c>
      <c r="G497" s="29"/>
    </row>
    <row r="498" spans="1:7" ht="47.25">
      <c r="A498" s="3" t="s">
        <v>780</v>
      </c>
      <c r="B498" s="4" t="s">
        <v>43</v>
      </c>
      <c r="C498" s="4" t="s">
        <v>46</v>
      </c>
      <c r="D498" s="4" t="s">
        <v>914</v>
      </c>
      <c r="E498" s="4" t="s">
        <v>681</v>
      </c>
      <c r="F498" s="29">
        <f>прил7!G405</f>
        <v>2498380.2</v>
      </c>
      <c r="G498" s="29"/>
    </row>
    <row r="499" spans="1:11" ht="15.75">
      <c r="A499" s="1" t="s">
        <v>640</v>
      </c>
      <c r="B499" s="2" t="s">
        <v>43</v>
      </c>
      <c r="C499" s="2" t="s">
        <v>48</v>
      </c>
      <c r="D499" s="2"/>
      <c r="E499" s="2"/>
      <c r="F499" s="33">
        <f>F500</f>
        <v>33181189.47</v>
      </c>
      <c r="G499" s="33"/>
      <c r="K499" s="26">
        <f>прил7!G406</f>
        <v>33181189.47</v>
      </c>
    </row>
    <row r="500" spans="1:7" ht="94.5">
      <c r="A500" s="1" t="s">
        <v>1148</v>
      </c>
      <c r="B500" s="2" t="s">
        <v>43</v>
      </c>
      <c r="C500" s="2" t="s">
        <v>48</v>
      </c>
      <c r="D500" s="2" t="s">
        <v>1088</v>
      </c>
      <c r="E500" s="2"/>
      <c r="F500" s="33">
        <f>F501</f>
        <v>33181189.47</v>
      </c>
      <c r="G500" s="29"/>
    </row>
    <row r="501" spans="1:7" ht="63">
      <c r="A501" s="3" t="s">
        <v>185</v>
      </c>
      <c r="B501" s="4" t="s">
        <v>43</v>
      </c>
      <c r="C501" s="4" t="s">
        <v>48</v>
      </c>
      <c r="D501" s="4" t="s">
        <v>523</v>
      </c>
      <c r="E501" s="4"/>
      <c r="F501" s="29">
        <f>F502+F505+F508+F513+F516</f>
        <v>33181189.47</v>
      </c>
      <c r="G501" s="29"/>
    </row>
    <row r="502" spans="1:7" ht="63">
      <c r="A502" s="3" t="s">
        <v>915</v>
      </c>
      <c r="B502" s="4" t="s">
        <v>43</v>
      </c>
      <c r="C502" s="4" t="s">
        <v>48</v>
      </c>
      <c r="D502" s="4" t="s">
        <v>916</v>
      </c>
      <c r="E502" s="4"/>
      <c r="F502" s="29">
        <f>F503</f>
        <v>15810911.760000002</v>
      </c>
      <c r="G502" s="29"/>
    </row>
    <row r="503" spans="1:7" ht="63">
      <c r="A503" s="3" t="s">
        <v>186</v>
      </c>
      <c r="B503" s="4" t="s">
        <v>43</v>
      </c>
      <c r="C503" s="4" t="s">
        <v>48</v>
      </c>
      <c r="D503" s="4" t="s">
        <v>917</v>
      </c>
      <c r="E503" s="4"/>
      <c r="F503" s="29">
        <f>F504</f>
        <v>15810911.760000002</v>
      </c>
      <c r="G503" s="33"/>
    </row>
    <row r="504" spans="1:7" ht="47.25">
      <c r="A504" s="3" t="s">
        <v>780</v>
      </c>
      <c r="B504" s="4" t="s">
        <v>43</v>
      </c>
      <c r="C504" s="4" t="s">
        <v>48</v>
      </c>
      <c r="D504" s="4" t="s">
        <v>917</v>
      </c>
      <c r="E504" s="4" t="s">
        <v>681</v>
      </c>
      <c r="F504" s="29">
        <f>прил7!G411</f>
        <v>15810911.760000002</v>
      </c>
      <c r="G504" s="29"/>
    </row>
    <row r="505" spans="1:7" ht="107.25" customHeight="1">
      <c r="A505" s="3" t="s">
        <v>918</v>
      </c>
      <c r="B505" s="4" t="s">
        <v>43</v>
      </c>
      <c r="C505" s="4" t="s">
        <v>48</v>
      </c>
      <c r="D505" s="4" t="s">
        <v>919</v>
      </c>
      <c r="E505" s="4"/>
      <c r="F505" s="29">
        <f>F506</f>
        <v>10828325.16</v>
      </c>
      <c r="G505" s="29"/>
    </row>
    <row r="506" spans="1:7" ht="63">
      <c r="A506" s="3" t="s">
        <v>187</v>
      </c>
      <c r="B506" s="4" t="s">
        <v>43</v>
      </c>
      <c r="C506" s="4" t="s">
        <v>48</v>
      </c>
      <c r="D506" s="4" t="s">
        <v>920</v>
      </c>
      <c r="E506" s="4"/>
      <c r="F506" s="29">
        <f>F507</f>
        <v>10828325.16</v>
      </c>
      <c r="G506" s="29"/>
    </row>
    <row r="507" spans="1:7" ht="47.25">
      <c r="A507" s="3" t="s">
        <v>780</v>
      </c>
      <c r="B507" s="4" t="s">
        <v>43</v>
      </c>
      <c r="C507" s="4" t="s">
        <v>48</v>
      </c>
      <c r="D507" s="4" t="s">
        <v>920</v>
      </c>
      <c r="E507" s="4" t="s">
        <v>681</v>
      </c>
      <c r="F507" s="29">
        <f>прил7!G414</f>
        <v>10828325.16</v>
      </c>
      <c r="G507" s="29"/>
    </row>
    <row r="508" spans="1:7" ht="94.5">
      <c r="A508" s="3" t="s">
        <v>177</v>
      </c>
      <c r="B508" s="4" t="s">
        <v>43</v>
      </c>
      <c r="C508" s="4" t="s">
        <v>48</v>
      </c>
      <c r="D508" s="4" t="s">
        <v>178</v>
      </c>
      <c r="E508" s="4"/>
      <c r="F508" s="29">
        <f>F509+F511</f>
        <v>1366125.97</v>
      </c>
      <c r="G508" s="29"/>
    </row>
    <row r="509" spans="1:7" ht="47.25">
      <c r="A509" s="3" t="s">
        <v>849</v>
      </c>
      <c r="B509" s="4" t="s">
        <v>43</v>
      </c>
      <c r="C509" s="4" t="s">
        <v>48</v>
      </c>
      <c r="D509" s="4" t="s">
        <v>179</v>
      </c>
      <c r="E509" s="4"/>
      <c r="F509" s="29">
        <f>F510</f>
        <v>766125.97</v>
      </c>
      <c r="G509" s="29"/>
    </row>
    <row r="510" spans="1:7" ht="47.25">
      <c r="A510" s="3" t="s">
        <v>780</v>
      </c>
      <c r="B510" s="4" t="s">
        <v>43</v>
      </c>
      <c r="C510" s="4" t="s">
        <v>48</v>
      </c>
      <c r="D510" s="4" t="s">
        <v>179</v>
      </c>
      <c r="E510" s="4" t="s">
        <v>681</v>
      </c>
      <c r="F510" s="29">
        <f>прил7!G417</f>
        <v>766125.97</v>
      </c>
      <c r="G510" s="29"/>
    </row>
    <row r="511" spans="1:7" ht="63">
      <c r="A511" s="3" t="s">
        <v>846</v>
      </c>
      <c r="B511" s="4" t="s">
        <v>43</v>
      </c>
      <c r="C511" s="4" t="s">
        <v>48</v>
      </c>
      <c r="D511" s="4" t="s">
        <v>577</v>
      </c>
      <c r="E511" s="4"/>
      <c r="F511" s="29">
        <f>F512</f>
        <v>600000</v>
      </c>
      <c r="G511" s="29"/>
    </row>
    <row r="512" spans="1:7" ht="47.25">
      <c r="A512" s="3" t="s">
        <v>754</v>
      </c>
      <c r="B512" s="4" t="s">
        <v>43</v>
      </c>
      <c r="C512" s="4" t="s">
        <v>48</v>
      </c>
      <c r="D512" s="4" t="s">
        <v>577</v>
      </c>
      <c r="E512" s="4" t="s">
        <v>508</v>
      </c>
      <c r="F512" s="29">
        <f>прил7!G419</f>
        <v>600000</v>
      </c>
      <c r="G512" s="29"/>
    </row>
    <row r="513" spans="1:7" ht="31.5">
      <c r="A513" s="3" t="s">
        <v>269</v>
      </c>
      <c r="B513" s="4" t="s">
        <v>43</v>
      </c>
      <c r="C513" s="4" t="s">
        <v>48</v>
      </c>
      <c r="D513" s="4" t="s">
        <v>180</v>
      </c>
      <c r="E513" s="4"/>
      <c r="F513" s="29">
        <f>F514</f>
        <v>936558.43</v>
      </c>
      <c r="G513" s="29"/>
    </row>
    <row r="514" spans="1:7" ht="31.5">
      <c r="A514" s="3" t="s">
        <v>593</v>
      </c>
      <c r="B514" s="4" t="s">
        <v>43</v>
      </c>
      <c r="C514" s="4" t="s">
        <v>48</v>
      </c>
      <c r="D514" s="4" t="s">
        <v>181</v>
      </c>
      <c r="E514" s="4"/>
      <c r="F514" s="29">
        <f>F515</f>
        <v>936558.43</v>
      </c>
      <c r="G514" s="29"/>
    </row>
    <row r="515" spans="1:7" ht="47.25">
      <c r="A515" s="3" t="s">
        <v>780</v>
      </c>
      <c r="B515" s="4" t="s">
        <v>43</v>
      </c>
      <c r="C515" s="4" t="s">
        <v>48</v>
      </c>
      <c r="D515" s="4" t="s">
        <v>181</v>
      </c>
      <c r="E515" s="4" t="s">
        <v>681</v>
      </c>
      <c r="F515" s="29">
        <f>прил7!G422</f>
        <v>936558.43</v>
      </c>
      <c r="G515" s="29"/>
    </row>
    <row r="516" spans="1:7" ht="47.25">
      <c r="A516" s="3" t="s">
        <v>610</v>
      </c>
      <c r="B516" s="4" t="s">
        <v>43</v>
      </c>
      <c r="C516" s="4" t="s">
        <v>48</v>
      </c>
      <c r="D516" s="4" t="s">
        <v>611</v>
      </c>
      <c r="E516" s="4"/>
      <c r="F516" s="29">
        <f>F517</f>
        <v>4239268.15</v>
      </c>
      <c r="G516" s="29"/>
    </row>
    <row r="517" spans="1:7" ht="31.5">
      <c r="A517" s="3" t="s">
        <v>593</v>
      </c>
      <c r="B517" s="4" t="s">
        <v>43</v>
      </c>
      <c r="C517" s="4" t="s">
        <v>48</v>
      </c>
      <c r="D517" s="4" t="s">
        <v>612</v>
      </c>
      <c r="E517" s="4"/>
      <c r="F517" s="29">
        <f>F518</f>
        <v>4239268.15</v>
      </c>
      <c r="G517" s="29"/>
    </row>
    <row r="518" spans="1:7" ht="47.25">
      <c r="A518" s="3" t="s">
        <v>780</v>
      </c>
      <c r="B518" s="4" t="s">
        <v>43</v>
      </c>
      <c r="C518" s="4" t="s">
        <v>48</v>
      </c>
      <c r="D518" s="4" t="s">
        <v>612</v>
      </c>
      <c r="E518" s="4" t="s">
        <v>681</v>
      </c>
      <c r="F518" s="29">
        <f>прил7!G425</f>
        <v>4239268.15</v>
      </c>
      <c r="G518" s="29"/>
    </row>
    <row r="519" spans="1:7" ht="47.25">
      <c r="A519" s="1" t="s">
        <v>831</v>
      </c>
      <c r="B519" s="2" t="s">
        <v>43</v>
      </c>
      <c r="C519" s="2" t="s">
        <v>43</v>
      </c>
      <c r="D519" s="4"/>
      <c r="E519" s="4"/>
      <c r="F519" s="33">
        <f>F520+F540</f>
        <v>19665626.44</v>
      </c>
      <c r="G519" s="33"/>
    </row>
    <row r="520" spans="1:7" ht="78.75">
      <c r="A520" s="3" t="s">
        <v>1148</v>
      </c>
      <c r="B520" s="4" t="s">
        <v>43</v>
      </c>
      <c r="C520" s="4" t="s">
        <v>43</v>
      </c>
      <c r="D520" s="4" t="s">
        <v>1088</v>
      </c>
      <c r="E520" s="4"/>
      <c r="F520" s="29">
        <f>F521+F525</f>
        <v>16519203.64</v>
      </c>
      <c r="G520" s="33"/>
    </row>
    <row r="521" spans="1:7" ht="63">
      <c r="A521" s="3" t="s">
        <v>185</v>
      </c>
      <c r="B521" s="4" t="s">
        <v>43</v>
      </c>
      <c r="C521" s="4" t="s">
        <v>43</v>
      </c>
      <c r="D521" s="4" t="s">
        <v>523</v>
      </c>
      <c r="E521" s="4"/>
      <c r="F521" s="29">
        <f>F522</f>
        <v>2000000</v>
      </c>
      <c r="G521" s="33"/>
    </row>
    <row r="522" spans="1:7" ht="31.5">
      <c r="A522" s="3" t="s">
        <v>269</v>
      </c>
      <c r="B522" s="4" t="s">
        <v>43</v>
      </c>
      <c r="C522" s="4" t="s">
        <v>43</v>
      </c>
      <c r="D522" s="4" t="s">
        <v>180</v>
      </c>
      <c r="E522" s="4"/>
      <c r="F522" s="29">
        <f>F523</f>
        <v>2000000</v>
      </c>
      <c r="G522" s="33"/>
    </row>
    <row r="523" spans="1:7" ht="63">
      <c r="A523" s="3" t="s">
        <v>846</v>
      </c>
      <c r="B523" s="4" t="s">
        <v>43</v>
      </c>
      <c r="C523" s="4" t="s">
        <v>43</v>
      </c>
      <c r="D523" s="4" t="s">
        <v>270</v>
      </c>
      <c r="E523" s="4"/>
      <c r="F523" s="29">
        <f>F524</f>
        <v>2000000</v>
      </c>
      <c r="G523" s="33"/>
    </row>
    <row r="524" spans="1:7" ht="47.25">
      <c r="A524" s="3" t="s">
        <v>754</v>
      </c>
      <c r="B524" s="4" t="s">
        <v>43</v>
      </c>
      <c r="C524" s="4" t="s">
        <v>43</v>
      </c>
      <c r="D524" s="4" t="s">
        <v>270</v>
      </c>
      <c r="E524" s="4" t="s">
        <v>508</v>
      </c>
      <c r="F524" s="29">
        <f>прил7!G431</f>
        <v>2000000</v>
      </c>
      <c r="G524" s="33"/>
    </row>
    <row r="525" spans="1:7" ht="63">
      <c r="A525" s="3" t="s">
        <v>657</v>
      </c>
      <c r="B525" s="4" t="s">
        <v>43</v>
      </c>
      <c r="C525" s="4" t="s">
        <v>43</v>
      </c>
      <c r="D525" s="4" t="s">
        <v>613</v>
      </c>
      <c r="E525" s="4"/>
      <c r="F525" s="29">
        <f>F526+F531+F537</f>
        <v>14519203.64</v>
      </c>
      <c r="G525" s="29"/>
    </row>
    <row r="526" spans="1:7" ht="47.25">
      <c r="A526" s="3" t="s">
        <v>614</v>
      </c>
      <c r="B526" s="4" t="s">
        <v>43</v>
      </c>
      <c r="C526" s="4" t="s">
        <v>43</v>
      </c>
      <c r="D526" s="4" t="s">
        <v>615</v>
      </c>
      <c r="E526" s="4"/>
      <c r="F526" s="29">
        <f>F527</f>
        <v>5698562.130000001</v>
      </c>
      <c r="G526" s="29"/>
    </row>
    <row r="527" spans="1:7" ht="110.25">
      <c r="A527" s="3" t="s">
        <v>842</v>
      </c>
      <c r="B527" s="4" t="s">
        <v>43</v>
      </c>
      <c r="C527" s="4" t="s">
        <v>43</v>
      </c>
      <c r="D527" s="4" t="s">
        <v>616</v>
      </c>
      <c r="E527" s="4"/>
      <c r="F527" s="29">
        <f>F528+F529+F530</f>
        <v>5698562.130000001</v>
      </c>
      <c r="G527" s="29"/>
    </row>
    <row r="528" spans="1:7" ht="126">
      <c r="A528" s="3" t="s">
        <v>97</v>
      </c>
      <c r="B528" s="4" t="s">
        <v>43</v>
      </c>
      <c r="C528" s="4" t="s">
        <v>43</v>
      </c>
      <c r="D528" s="4" t="s">
        <v>616</v>
      </c>
      <c r="E528" s="4" t="s">
        <v>680</v>
      </c>
      <c r="F528" s="29">
        <f>прил7!G435</f>
        <v>5493574.130000001</v>
      </c>
      <c r="G528" s="29"/>
    </row>
    <row r="529" spans="1:7" ht="47.25">
      <c r="A529" s="3" t="s">
        <v>780</v>
      </c>
      <c r="B529" s="4" t="s">
        <v>43</v>
      </c>
      <c r="C529" s="4" t="s">
        <v>43</v>
      </c>
      <c r="D529" s="4" t="s">
        <v>616</v>
      </c>
      <c r="E529" s="4" t="s">
        <v>681</v>
      </c>
      <c r="F529" s="29">
        <f>прил7!G436</f>
        <v>130400</v>
      </c>
      <c r="G529" s="29"/>
    </row>
    <row r="530" spans="1:7" ht="15.75">
      <c r="A530" s="3" t="s">
        <v>1153</v>
      </c>
      <c r="B530" s="4" t="s">
        <v>43</v>
      </c>
      <c r="C530" s="4" t="s">
        <v>43</v>
      </c>
      <c r="D530" s="4" t="s">
        <v>616</v>
      </c>
      <c r="E530" s="4" t="s">
        <v>684</v>
      </c>
      <c r="F530" s="29">
        <f>прил7!G437</f>
        <v>74588</v>
      </c>
      <c r="G530" s="29"/>
    </row>
    <row r="531" spans="1:7" ht="126">
      <c r="A531" s="212" t="s">
        <v>271</v>
      </c>
      <c r="B531" s="4" t="s">
        <v>43</v>
      </c>
      <c r="C531" s="4" t="s">
        <v>43</v>
      </c>
      <c r="D531" s="4" t="s">
        <v>272</v>
      </c>
      <c r="E531" s="4"/>
      <c r="F531" s="29">
        <f>F532+F535</f>
        <v>8523532.25</v>
      </c>
      <c r="G531" s="29"/>
    </row>
    <row r="532" spans="1:7" ht="110.25">
      <c r="A532" s="212" t="s">
        <v>842</v>
      </c>
      <c r="B532" s="4" t="s">
        <v>43</v>
      </c>
      <c r="C532" s="4" t="s">
        <v>43</v>
      </c>
      <c r="D532" s="4" t="s">
        <v>273</v>
      </c>
      <c r="E532" s="4"/>
      <c r="F532" s="29">
        <f>F533+F534</f>
        <v>8381032.25</v>
      </c>
      <c r="G532" s="29"/>
    </row>
    <row r="533" spans="1:7" ht="126">
      <c r="A533" s="3" t="s">
        <v>97</v>
      </c>
      <c r="B533" s="4" t="s">
        <v>43</v>
      </c>
      <c r="C533" s="4" t="s">
        <v>43</v>
      </c>
      <c r="D533" s="4" t="s">
        <v>273</v>
      </c>
      <c r="E533" s="4" t="s">
        <v>680</v>
      </c>
      <c r="F533" s="29">
        <f>прил7!G440</f>
        <v>8087863.37</v>
      </c>
      <c r="G533" s="29"/>
    </row>
    <row r="534" spans="1:7" ht="47.25">
      <c r="A534" s="3" t="s">
        <v>780</v>
      </c>
      <c r="B534" s="4" t="s">
        <v>43</v>
      </c>
      <c r="C534" s="4" t="s">
        <v>43</v>
      </c>
      <c r="D534" s="4" t="s">
        <v>273</v>
      </c>
      <c r="E534" s="4" t="s">
        <v>681</v>
      </c>
      <c r="F534" s="29">
        <f>прил7!G441</f>
        <v>293168.88</v>
      </c>
      <c r="G534" s="29"/>
    </row>
    <row r="535" spans="1:7" ht="110.25">
      <c r="A535" s="3" t="s">
        <v>659</v>
      </c>
      <c r="B535" s="4" t="s">
        <v>43</v>
      </c>
      <c r="C535" s="4" t="s">
        <v>43</v>
      </c>
      <c r="D535" s="4" t="s">
        <v>274</v>
      </c>
      <c r="E535" s="4"/>
      <c r="F535" s="29">
        <f>F536</f>
        <v>142500</v>
      </c>
      <c r="G535" s="29"/>
    </row>
    <row r="536" spans="1:7" ht="126">
      <c r="A536" s="3" t="s">
        <v>575</v>
      </c>
      <c r="B536" s="4" t="s">
        <v>43</v>
      </c>
      <c r="C536" s="4" t="s">
        <v>43</v>
      </c>
      <c r="D536" s="4" t="s">
        <v>617</v>
      </c>
      <c r="E536" s="4" t="s">
        <v>680</v>
      </c>
      <c r="F536" s="29">
        <f>прил7!G443</f>
        <v>142500</v>
      </c>
      <c r="G536" s="29"/>
    </row>
    <row r="537" spans="1:7" ht="47.25">
      <c r="A537" s="212" t="s">
        <v>275</v>
      </c>
      <c r="B537" s="4" t="s">
        <v>43</v>
      </c>
      <c r="C537" s="4" t="s">
        <v>43</v>
      </c>
      <c r="D537" s="4" t="s">
        <v>276</v>
      </c>
      <c r="E537" s="4"/>
      <c r="F537" s="29">
        <f>F538</f>
        <v>297109.26</v>
      </c>
      <c r="G537" s="29"/>
    </row>
    <row r="538" spans="1:7" ht="110.25">
      <c r="A538" s="212" t="s">
        <v>842</v>
      </c>
      <c r="B538" s="4" t="s">
        <v>43</v>
      </c>
      <c r="C538" s="4" t="s">
        <v>43</v>
      </c>
      <c r="D538" s="4" t="s">
        <v>277</v>
      </c>
      <c r="E538" s="4"/>
      <c r="F538" s="29">
        <f>F539</f>
        <v>297109.26</v>
      </c>
      <c r="G538" s="29"/>
    </row>
    <row r="539" spans="1:7" ht="47.25">
      <c r="A539" s="3" t="s">
        <v>780</v>
      </c>
      <c r="B539" s="4" t="s">
        <v>43</v>
      </c>
      <c r="C539" s="4" t="s">
        <v>43</v>
      </c>
      <c r="D539" s="4" t="s">
        <v>277</v>
      </c>
      <c r="E539" s="4" t="s">
        <v>681</v>
      </c>
      <c r="F539" s="29">
        <f>прил7!G446</f>
        <v>297109.26</v>
      </c>
      <c r="G539" s="29"/>
    </row>
    <row r="540" spans="1:7" ht="15.75">
      <c r="A540" s="27" t="s">
        <v>96</v>
      </c>
      <c r="B540" s="4" t="s">
        <v>43</v>
      </c>
      <c r="C540" s="4" t="s">
        <v>43</v>
      </c>
      <c r="D540" s="4" t="s">
        <v>826</v>
      </c>
      <c r="E540" s="4"/>
      <c r="F540" s="29">
        <f>F541</f>
        <v>3146422.8</v>
      </c>
      <c r="G540" s="29"/>
    </row>
    <row r="541" spans="1:7" ht="110.25">
      <c r="A541" s="3" t="s">
        <v>842</v>
      </c>
      <c r="B541" s="4" t="s">
        <v>43</v>
      </c>
      <c r="C541" s="4" t="s">
        <v>43</v>
      </c>
      <c r="D541" s="4" t="s">
        <v>618</v>
      </c>
      <c r="E541" s="4"/>
      <c r="F541" s="29">
        <f>F542</f>
        <v>3146422.8</v>
      </c>
      <c r="G541" s="29"/>
    </row>
    <row r="542" spans="1:7" ht="63">
      <c r="A542" s="3" t="s">
        <v>595</v>
      </c>
      <c r="B542" s="4" t="s">
        <v>43</v>
      </c>
      <c r="C542" s="4" t="s">
        <v>43</v>
      </c>
      <c r="D542" s="4" t="s">
        <v>618</v>
      </c>
      <c r="E542" s="4" t="s">
        <v>685</v>
      </c>
      <c r="F542" s="29">
        <f>прил7!G449</f>
        <v>3146422.8</v>
      </c>
      <c r="G542" s="29"/>
    </row>
    <row r="543" spans="1:7" ht="15.75">
      <c r="A543" s="13" t="s">
        <v>687</v>
      </c>
      <c r="B543" s="5" t="s">
        <v>42</v>
      </c>
      <c r="C543" s="5"/>
      <c r="D543" s="5"/>
      <c r="E543" s="5"/>
      <c r="F543" s="28">
        <f>F544</f>
        <v>12295613.49</v>
      </c>
      <c r="G543" s="28"/>
    </row>
    <row r="544" spans="1:7" ht="31.5">
      <c r="A544" s="1" t="s">
        <v>688</v>
      </c>
      <c r="B544" s="2" t="s">
        <v>42</v>
      </c>
      <c r="C544" s="2" t="s">
        <v>43</v>
      </c>
      <c r="D544" s="2"/>
      <c r="E544" s="2"/>
      <c r="F544" s="33">
        <f>F545</f>
        <v>12295613.49</v>
      </c>
      <c r="G544" s="33"/>
    </row>
    <row r="545" spans="1:7" ht="63">
      <c r="A545" s="3" t="s">
        <v>1150</v>
      </c>
      <c r="B545" s="4" t="s">
        <v>42</v>
      </c>
      <c r="C545" s="4" t="s">
        <v>43</v>
      </c>
      <c r="D545" s="4" t="s">
        <v>559</v>
      </c>
      <c r="E545" s="2"/>
      <c r="F545" s="33">
        <f>F549+F546</f>
        <v>12295613.49</v>
      </c>
      <c r="G545" s="33"/>
    </row>
    <row r="546" spans="1:7" ht="78.75">
      <c r="A546" s="3" t="s">
        <v>278</v>
      </c>
      <c r="B546" s="4" t="s">
        <v>42</v>
      </c>
      <c r="C546" s="4" t="s">
        <v>43</v>
      </c>
      <c r="D546" s="4" t="s">
        <v>279</v>
      </c>
      <c r="E546" s="4"/>
      <c r="F546" s="29">
        <f>F547</f>
        <v>546613.49</v>
      </c>
      <c r="G546" s="29"/>
    </row>
    <row r="547" spans="1:7" ht="31.5">
      <c r="A547" s="3" t="s">
        <v>593</v>
      </c>
      <c r="B547" s="4" t="s">
        <v>42</v>
      </c>
      <c r="C547" s="4" t="s">
        <v>43</v>
      </c>
      <c r="D547" s="4" t="s">
        <v>280</v>
      </c>
      <c r="E547" s="4"/>
      <c r="F547" s="29">
        <f>F548</f>
        <v>546613.49</v>
      </c>
      <c r="G547" s="29"/>
    </row>
    <row r="548" spans="1:7" ht="47.25">
      <c r="A548" s="3" t="s">
        <v>780</v>
      </c>
      <c r="B548" s="4" t="s">
        <v>42</v>
      </c>
      <c r="C548" s="4" t="s">
        <v>43</v>
      </c>
      <c r="D548" s="4" t="s">
        <v>280</v>
      </c>
      <c r="E548" s="4" t="s">
        <v>681</v>
      </c>
      <c r="F548" s="29">
        <f>прил7!G455</f>
        <v>546613.49</v>
      </c>
      <c r="G548" s="29"/>
    </row>
    <row r="549" spans="1:7" ht="110.25">
      <c r="A549" s="3" t="s">
        <v>619</v>
      </c>
      <c r="B549" s="4" t="s">
        <v>42</v>
      </c>
      <c r="C549" s="4" t="s">
        <v>43</v>
      </c>
      <c r="D549" s="4" t="s">
        <v>620</v>
      </c>
      <c r="E549" s="4"/>
      <c r="F549" s="29">
        <f>F550</f>
        <v>11749000</v>
      </c>
      <c r="G549" s="29"/>
    </row>
    <row r="550" spans="1:7" ht="63">
      <c r="A550" s="3" t="s">
        <v>846</v>
      </c>
      <c r="B550" s="4" t="s">
        <v>42</v>
      </c>
      <c r="C550" s="4" t="s">
        <v>43</v>
      </c>
      <c r="D550" s="4" t="s">
        <v>621</v>
      </c>
      <c r="E550" s="4"/>
      <c r="F550" s="29">
        <f>F551</f>
        <v>11749000</v>
      </c>
      <c r="G550" s="29"/>
    </row>
    <row r="551" spans="1:7" ht="47.25">
      <c r="A551" s="3" t="s">
        <v>754</v>
      </c>
      <c r="B551" s="4" t="s">
        <v>42</v>
      </c>
      <c r="C551" s="4" t="s">
        <v>43</v>
      </c>
      <c r="D551" s="4" t="s">
        <v>621</v>
      </c>
      <c r="E551" s="4" t="s">
        <v>508</v>
      </c>
      <c r="F551" s="29">
        <f>прил7!G458</f>
        <v>11749000</v>
      </c>
      <c r="G551" s="29"/>
    </row>
    <row r="552" spans="1:12" ht="15.75">
      <c r="A552" s="13" t="s">
        <v>52</v>
      </c>
      <c r="B552" s="5" t="s">
        <v>44</v>
      </c>
      <c r="C552" s="5"/>
      <c r="D552" s="5"/>
      <c r="E552" s="5"/>
      <c r="F552" s="28">
        <f>F553+F583+F642+F677</f>
        <v>1359087573.7099996</v>
      </c>
      <c r="G552" s="28">
        <f>G553+G583+G642+G677</f>
        <v>655395882</v>
      </c>
      <c r="K552" s="26">
        <f>прил7!G459+прил7!G591+прил7!G773</f>
        <v>1359087573.7099998</v>
      </c>
      <c r="L552" s="26">
        <f>прил7!H459+прил7!H591+прил7!H773</f>
        <v>655395882</v>
      </c>
    </row>
    <row r="553" spans="1:12" ht="15.75">
      <c r="A553" s="1" t="s">
        <v>53</v>
      </c>
      <c r="B553" s="2" t="s">
        <v>44</v>
      </c>
      <c r="C553" s="2" t="s">
        <v>1028</v>
      </c>
      <c r="D553" s="2"/>
      <c r="E553" s="4"/>
      <c r="F553" s="33">
        <f>F554</f>
        <v>537938193.8</v>
      </c>
      <c r="G553" s="33">
        <f>G554</f>
        <v>308016369</v>
      </c>
      <c r="K553" s="26">
        <f>K552-F552</f>
        <v>0</v>
      </c>
      <c r="L553" s="26">
        <f>L552-G552</f>
        <v>0</v>
      </c>
    </row>
    <row r="554" spans="1:7" ht="47.25">
      <c r="A554" s="3" t="s">
        <v>107</v>
      </c>
      <c r="B554" s="4" t="s">
        <v>44</v>
      </c>
      <c r="C554" s="4" t="s">
        <v>1028</v>
      </c>
      <c r="D554" s="4" t="s">
        <v>622</v>
      </c>
      <c r="E554" s="4"/>
      <c r="F554" s="29">
        <f>F555+F573</f>
        <v>537938193.8</v>
      </c>
      <c r="G554" s="29">
        <f>G555+G573</f>
        <v>308016369</v>
      </c>
    </row>
    <row r="555" spans="1:7" ht="47.25">
      <c r="A555" s="3" t="s">
        <v>600</v>
      </c>
      <c r="B555" s="4" t="s">
        <v>44</v>
      </c>
      <c r="C555" s="4" t="s">
        <v>1028</v>
      </c>
      <c r="D555" s="4" t="s">
        <v>398</v>
      </c>
      <c r="E555" s="4"/>
      <c r="F555" s="29">
        <f>F556+F567+F570</f>
        <v>502352673.79999995</v>
      </c>
      <c r="G555" s="29">
        <f>G556+G567+G570</f>
        <v>308016369</v>
      </c>
    </row>
    <row r="556" spans="1:7" ht="110.25">
      <c r="A556" s="3" t="s">
        <v>399</v>
      </c>
      <c r="B556" s="4" t="s">
        <v>44</v>
      </c>
      <c r="C556" s="4" t="s">
        <v>1028</v>
      </c>
      <c r="D556" s="4" t="s">
        <v>400</v>
      </c>
      <c r="E556" s="4"/>
      <c r="F556" s="29">
        <f>F557+F559+F561+F563+F565</f>
        <v>308129226.13</v>
      </c>
      <c r="G556" s="29">
        <f>G557+G559+G561+G563+G565</f>
        <v>308016369</v>
      </c>
    </row>
    <row r="557" spans="1:7" ht="110.25">
      <c r="A557" s="3" t="s">
        <v>401</v>
      </c>
      <c r="B557" s="4" t="s">
        <v>44</v>
      </c>
      <c r="C557" s="4" t="s">
        <v>1028</v>
      </c>
      <c r="D557" s="4" t="s">
        <v>402</v>
      </c>
      <c r="E557" s="4"/>
      <c r="F557" s="29">
        <f>F558</f>
        <v>306311700</v>
      </c>
      <c r="G557" s="29">
        <f>G558</f>
        <v>306311700</v>
      </c>
    </row>
    <row r="558" spans="1:7" ht="63">
      <c r="A558" s="3" t="s">
        <v>595</v>
      </c>
      <c r="B558" s="4" t="s">
        <v>44</v>
      </c>
      <c r="C558" s="4" t="s">
        <v>1028</v>
      </c>
      <c r="D558" s="4" t="s">
        <v>402</v>
      </c>
      <c r="E558" s="4" t="s">
        <v>685</v>
      </c>
      <c r="F558" s="29">
        <f>прил7!G597</f>
        <v>306311700</v>
      </c>
      <c r="G558" s="29">
        <f>F558</f>
        <v>306311700</v>
      </c>
    </row>
    <row r="559" spans="1:7" ht="131.25" customHeight="1">
      <c r="A559" s="3" t="s">
        <v>969</v>
      </c>
      <c r="B559" s="4" t="s">
        <v>44</v>
      </c>
      <c r="C559" s="4" t="s">
        <v>1028</v>
      </c>
      <c r="D559" s="4" t="s">
        <v>403</v>
      </c>
      <c r="E559" s="4"/>
      <c r="F559" s="29">
        <f>F560</f>
        <v>1150930</v>
      </c>
      <c r="G559" s="29">
        <f>G560</f>
        <v>1150930</v>
      </c>
    </row>
    <row r="560" spans="1:7" ht="63">
      <c r="A560" s="3" t="s">
        <v>595</v>
      </c>
      <c r="B560" s="4" t="s">
        <v>44</v>
      </c>
      <c r="C560" s="4" t="s">
        <v>1028</v>
      </c>
      <c r="D560" s="4" t="s">
        <v>403</v>
      </c>
      <c r="E560" s="4" t="s">
        <v>685</v>
      </c>
      <c r="F560" s="29">
        <f>прил7!G599</f>
        <v>1150930</v>
      </c>
      <c r="G560" s="29">
        <f>F560</f>
        <v>1150930</v>
      </c>
    </row>
    <row r="561" spans="1:7" ht="141.75">
      <c r="A561" s="3" t="s">
        <v>969</v>
      </c>
      <c r="B561" s="4" t="s">
        <v>44</v>
      </c>
      <c r="C561" s="4" t="s">
        <v>1028</v>
      </c>
      <c r="D561" s="4" t="s">
        <v>404</v>
      </c>
      <c r="E561" s="4"/>
      <c r="F561" s="29">
        <f>F562</f>
        <v>82156</v>
      </c>
      <c r="G561" s="29"/>
    </row>
    <row r="562" spans="1:7" ht="63">
      <c r="A562" s="3" t="s">
        <v>595</v>
      </c>
      <c r="B562" s="4" t="s">
        <v>44</v>
      </c>
      <c r="C562" s="4" t="s">
        <v>1028</v>
      </c>
      <c r="D562" s="4" t="s">
        <v>404</v>
      </c>
      <c r="E562" s="4" t="s">
        <v>685</v>
      </c>
      <c r="F562" s="29">
        <f>прил7!G601</f>
        <v>82156</v>
      </c>
      <c r="G562" s="29"/>
    </row>
    <row r="563" spans="1:7" ht="141.75">
      <c r="A563" s="3" t="s">
        <v>405</v>
      </c>
      <c r="B563" s="4" t="s">
        <v>44</v>
      </c>
      <c r="C563" s="4" t="s">
        <v>1028</v>
      </c>
      <c r="D563" s="4" t="s">
        <v>406</v>
      </c>
      <c r="E563" s="4"/>
      <c r="F563" s="29">
        <f>F564</f>
        <v>553739</v>
      </c>
      <c r="G563" s="29">
        <f>G564</f>
        <v>553739</v>
      </c>
    </row>
    <row r="564" spans="1:7" ht="63">
      <c r="A564" s="3" t="s">
        <v>595</v>
      </c>
      <c r="B564" s="4" t="s">
        <v>44</v>
      </c>
      <c r="C564" s="4" t="s">
        <v>1028</v>
      </c>
      <c r="D564" s="4" t="s">
        <v>406</v>
      </c>
      <c r="E564" s="4" t="s">
        <v>685</v>
      </c>
      <c r="F564" s="29">
        <f>прил7!G603</f>
        <v>553739</v>
      </c>
      <c r="G564" s="29">
        <f>F564</f>
        <v>553739</v>
      </c>
    </row>
    <row r="565" spans="1:7" ht="141.75">
      <c r="A565" s="3" t="s">
        <v>405</v>
      </c>
      <c r="B565" s="4" t="s">
        <v>44</v>
      </c>
      <c r="C565" s="4" t="s">
        <v>1028</v>
      </c>
      <c r="D565" s="4" t="s">
        <v>407</v>
      </c>
      <c r="E565" s="4"/>
      <c r="F565" s="29">
        <f>F566</f>
        <v>30701.13</v>
      </c>
      <c r="G565" s="29"/>
    </row>
    <row r="566" spans="1:7" ht="63">
      <c r="A566" s="3" t="s">
        <v>595</v>
      </c>
      <c r="B566" s="4" t="s">
        <v>44</v>
      </c>
      <c r="C566" s="4" t="s">
        <v>1028</v>
      </c>
      <c r="D566" s="4" t="s">
        <v>407</v>
      </c>
      <c r="E566" s="4" t="s">
        <v>685</v>
      </c>
      <c r="F566" s="29">
        <f>прил7!G605</f>
        <v>30701.13</v>
      </c>
      <c r="G566" s="29"/>
    </row>
    <row r="567" spans="1:7" ht="78.75">
      <c r="A567" s="3" t="s">
        <v>408</v>
      </c>
      <c r="B567" s="4" t="s">
        <v>44</v>
      </c>
      <c r="C567" s="4" t="s">
        <v>1028</v>
      </c>
      <c r="D567" s="4" t="s">
        <v>409</v>
      </c>
      <c r="E567" s="4"/>
      <c r="F567" s="29">
        <f>F568</f>
        <v>187719752.67</v>
      </c>
      <c r="G567" s="29"/>
    </row>
    <row r="568" spans="1:7" ht="110.25">
      <c r="A568" s="3" t="s">
        <v>842</v>
      </c>
      <c r="B568" s="4" t="s">
        <v>44</v>
      </c>
      <c r="C568" s="4" t="s">
        <v>1028</v>
      </c>
      <c r="D568" s="4" t="s">
        <v>410</v>
      </c>
      <c r="E568" s="4"/>
      <c r="F568" s="29">
        <f>F569</f>
        <v>187719752.67</v>
      </c>
      <c r="G568" s="29"/>
    </row>
    <row r="569" spans="1:7" ht="63">
      <c r="A569" s="3" t="s">
        <v>595</v>
      </c>
      <c r="B569" s="4" t="s">
        <v>44</v>
      </c>
      <c r="C569" s="4" t="s">
        <v>1028</v>
      </c>
      <c r="D569" s="4" t="s">
        <v>410</v>
      </c>
      <c r="E569" s="4" t="s">
        <v>685</v>
      </c>
      <c r="F569" s="29">
        <f>прил7!G608</f>
        <v>187719752.67</v>
      </c>
      <c r="G569" s="29"/>
    </row>
    <row r="570" spans="1:7" ht="31.5">
      <c r="A570" s="3" t="s">
        <v>414</v>
      </c>
      <c r="B570" s="4" t="s">
        <v>44</v>
      </c>
      <c r="C570" s="4" t="s">
        <v>1028</v>
      </c>
      <c r="D570" s="4" t="s">
        <v>415</v>
      </c>
      <c r="E570" s="4"/>
      <c r="F570" s="29">
        <f>F572</f>
        <v>6503695</v>
      </c>
      <c r="G570" s="29"/>
    </row>
    <row r="571" spans="1:7" ht="110.25">
      <c r="A571" s="3" t="s">
        <v>842</v>
      </c>
      <c r="B571" s="4" t="s">
        <v>44</v>
      </c>
      <c r="C571" s="4" t="s">
        <v>1028</v>
      </c>
      <c r="D571" s="4" t="s">
        <v>416</v>
      </c>
      <c r="E571" s="4"/>
      <c r="F571" s="29">
        <f>F572</f>
        <v>6503695</v>
      </c>
      <c r="G571" s="29"/>
    </row>
    <row r="572" spans="1:7" ht="63">
      <c r="A572" s="3" t="s">
        <v>595</v>
      </c>
      <c r="B572" s="4" t="s">
        <v>44</v>
      </c>
      <c r="C572" s="4" t="s">
        <v>1028</v>
      </c>
      <c r="D572" s="4" t="s">
        <v>416</v>
      </c>
      <c r="E572" s="4" t="s">
        <v>685</v>
      </c>
      <c r="F572" s="29">
        <f>прил7!G611</f>
        <v>6503695</v>
      </c>
      <c r="G572" s="29"/>
    </row>
    <row r="573" spans="1:7" ht="63">
      <c r="A573" s="3" t="s">
        <v>4</v>
      </c>
      <c r="B573" s="4" t="s">
        <v>44</v>
      </c>
      <c r="C573" s="4" t="s">
        <v>1028</v>
      </c>
      <c r="D573" s="4" t="s">
        <v>623</v>
      </c>
      <c r="E573" s="4"/>
      <c r="F573" s="29">
        <f>F577+F580+F574</f>
        <v>35585520</v>
      </c>
      <c r="G573" s="29"/>
    </row>
    <row r="574" spans="1:7" ht="31.5">
      <c r="A574" s="3" t="s">
        <v>1033</v>
      </c>
      <c r="B574" s="4" t="s">
        <v>44</v>
      </c>
      <c r="C574" s="4" t="s">
        <v>1028</v>
      </c>
      <c r="D574" s="4" t="s">
        <v>1034</v>
      </c>
      <c r="E574" s="4"/>
      <c r="F574" s="29">
        <f>F575</f>
        <v>34779000</v>
      </c>
      <c r="G574" s="29"/>
    </row>
    <row r="575" spans="1:7" ht="63">
      <c r="A575" s="3" t="s">
        <v>846</v>
      </c>
      <c r="B575" s="4" t="s">
        <v>44</v>
      </c>
      <c r="C575" s="4" t="s">
        <v>1028</v>
      </c>
      <c r="D575" s="4" t="s">
        <v>1035</v>
      </c>
      <c r="E575" s="4"/>
      <c r="F575" s="29">
        <f>F576</f>
        <v>34779000</v>
      </c>
      <c r="G575" s="29"/>
    </row>
    <row r="576" spans="1:7" ht="47.25">
      <c r="A576" s="3" t="s">
        <v>754</v>
      </c>
      <c r="B576" s="4" t="s">
        <v>44</v>
      </c>
      <c r="C576" s="4" t="s">
        <v>1028</v>
      </c>
      <c r="D576" s="4" t="s">
        <v>1035</v>
      </c>
      <c r="E576" s="4" t="s">
        <v>508</v>
      </c>
      <c r="F576" s="29">
        <f>прил7!G465</f>
        <v>34779000</v>
      </c>
      <c r="G576" s="29"/>
    </row>
    <row r="577" spans="1:7" ht="78.75">
      <c r="A577" s="3" t="s">
        <v>624</v>
      </c>
      <c r="B577" s="4" t="s">
        <v>44</v>
      </c>
      <c r="C577" s="4" t="s">
        <v>1028</v>
      </c>
      <c r="D577" s="4" t="s">
        <v>625</v>
      </c>
      <c r="E577" s="4"/>
      <c r="F577" s="29">
        <f>F578</f>
        <v>720174</v>
      </c>
      <c r="G577" s="29"/>
    </row>
    <row r="578" spans="1:7" ht="47.25">
      <c r="A578" s="3" t="s">
        <v>849</v>
      </c>
      <c r="B578" s="4" t="s">
        <v>44</v>
      </c>
      <c r="C578" s="4" t="s">
        <v>1028</v>
      </c>
      <c r="D578" s="4" t="s">
        <v>626</v>
      </c>
      <c r="E578" s="4"/>
      <c r="F578" s="29">
        <f>F579</f>
        <v>720174</v>
      </c>
      <c r="G578" s="29"/>
    </row>
    <row r="579" spans="1:7" ht="47.25">
      <c r="A579" s="3" t="s">
        <v>780</v>
      </c>
      <c r="B579" s="4" t="s">
        <v>44</v>
      </c>
      <c r="C579" s="4" t="s">
        <v>1028</v>
      </c>
      <c r="D579" s="4" t="s">
        <v>626</v>
      </c>
      <c r="E579" s="4" t="s">
        <v>681</v>
      </c>
      <c r="F579" s="29">
        <f>прил7!G468</f>
        <v>720174</v>
      </c>
      <c r="G579" s="29"/>
    </row>
    <row r="580" spans="1:7" ht="78.75">
      <c r="A580" s="3" t="s">
        <v>627</v>
      </c>
      <c r="B580" s="4" t="s">
        <v>44</v>
      </c>
      <c r="C580" s="4" t="s">
        <v>1028</v>
      </c>
      <c r="D580" s="4" t="s">
        <v>628</v>
      </c>
      <c r="E580" s="4"/>
      <c r="F580" s="29">
        <f>F581</f>
        <v>86346</v>
      </c>
      <c r="G580" s="29"/>
    </row>
    <row r="581" spans="1:7" ht="47.25">
      <c r="A581" s="3" t="s">
        <v>849</v>
      </c>
      <c r="B581" s="4" t="s">
        <v>44</v>
      </c>
      <c r="C581" s="4" t="s">
        <v>1028</v>
      </c>
      <c r="D581" s="4" t="s">
        <v>629</v>
      </c>
      <c r="E581" s="4"/>
      <c r="F581" s="29">
        <f>F582</f>
        <v>86346</v>
      </c>
      <c r="G581" s="29"/>
    </row>
    <row r="582" spans="1:7" ht="47.25">
      <c r="A582" s="3" t="s">
        <v>780</v>
      </c>
      <c r="B582" s="4" t="s">
        <v>44</v>
      </c>
      <c r="C582" s="4" t="s">
        <v>1028</v>
      </c>
      <c r="D582" s="4" t="s">
        <v>629</v>
      </c>
      <c r="E582" s="4" t="s">
        <v>681</v>
      </c>
      <c r="F582" s="29">
        <f>прил7!G471</f>
        <v>86346</v>
      </c>
      <c r="G582" s="29"/>
    </row>
    <row r="583" spans="1:7" ht="15.75">
      <c r="A583" s="13" t="s">
        <v>54</v>
      </c>
      <c r="B583" s="5" t="s">
        <v>44</v>
      </c>
      <c r="C583" s="5" t="s">
        <v>46</v>
      </c>
      <c r="D583" s="23"/>
      <c r="E583" s="23"/>
      <c r="F583" s="28">
        <f>F584+F630</f>
        <v>721761318.9799999</v>
      </c>
      <c r="G583" s="28">
        <f>G584+G630</f>
        <v>329576913</v>
      </c>
    </row>
    <row r="584" spans="1:7" ht="47.25">
      <c r="A584" s="3" t="s">
        <v>107</v>
      </c>
      <c r="B584" s="4" t="s">
        <v>44</v>
      </c>
      <c r="C584" s="4" t="s">
        <v>46</v>
      </c>
      <c r="D584" s="4" t="s">
        <v>622</v>
      </c>
      <c r="E584" s="4"/>
      <c r="F584" s="29">
        <f>F585+F620</f>
        <v>662328053.9799999</v>
      </c>
      <c r="G584" s="29">
        <f>G585+G620</f>
        <v>329312659</v>
      </c>
    </row>
    <row r="585" spans="1:7" ht="63">
      <c r="A585" s="3" t="s">
        <v>599</v>
      </c>
      <c r="B585" s="4" t="s">
        <v>44</v>
      </c>
      <c r="C585" s="4" t="s">
        <v>46</v>
      </c>
      <c r="D585" s="4" t="s">
        <v>567</v>
      </c>
      <c r="E585" s="4"/>
      <c r="F585" s="29">
        <f>F586+F593+F600+F603+F607+F610+F617</f>
        <v>643739829.3</v>
      </c>
      <c r="G585" s="29">
        <f>G586+G593+G600+G603+G607+G610+G617</f>
        <v>329312659</v>
      </c>
    </row>
    <row r="586" spans="1:7" ht="94.5">
      <c r="A586" s="3" t="s">
        <v>568</v>
      </c>
      <c r="B586" s="4" t="s">
        <v>44</v>
      </c>
      <c r="C586" s="4" t="s">
        <v>46</v>
      </c>
      <c r="D586" s="4" t="s">
        <v>569</v>
      </c>
      <c r="E586" s="4"/>
      <c r="F586" s="29">
        <f>F587+F589+F591</f>
        <v>131200291.36</v>
      </c>
      <c r="G586" s="29">
        <f>G587+G589+G591</f>
        <v>131187006</v>
      </c>
    </row>
    <row r="587" spans="1:7" ht="141.75">
      <c r="A587" s="3" t="s">
        <v>405</v>
      </c>
      <c r="B587" s="4" t="s">
        <v>44</v>
      </c>
      <c r="C587" s="4" t="s">
        <v>46</v>
      </c>
      <c r="D587" s="4" t="s">
        <v>1039</v>
      </c>
      <c r="E587" s="4"/>
      <c r="F587" s="29">
        <f>F588</f>
        <v>239756</v>
      </c>
      <c r="G587" s="29">
        <f>G588</f>
        <v>239756</v>
      </c>
    </row>
    <row r="588" spans="1:7" ht="63">
      <c r="A588" s="3" t="s">
        <v>595</v>
      </c>
      <c r="B588" s="4" t="s">
        <v>44</v>
      </c>
      <c r="C588" s="4" t="s">
        <v>46</v>
      </c>
      <c r="D588" s="4" t="s">
        <v>1039</v>
      </c>
      <c r="E588" s="4" t="s">
        <v>685</v>
      </c>
      <c r="F588" s="29">
        <f>прил7!G617</f>
        <v>239756</v>
      </c>
      <c r="G588" s="29">
        <f>F588</f>
        <v>239756</v>
      </c>
    </row>
    <row r="589" spans="1:7" ht="141.75">
      <c r="A589" s="3" t="s">
        <v>405</v>
      </c>
      <c r="B589" s="4" t="s">
        <v>44</v>
      </c>
      <c r="C589" s="4" t="s">
        <v>46</v>
      </c>
      <c r="D589" s="4" t="s">
        <v>1040</v>
      </c>
      <c r="E589" s="4"/>
      <c r="F589" s="29">
        <f>F590</f>
        <v>13285.36</v>
      </c>
      <c r="G589" s="29"/>
    </row>
    <row r="590" spans="1:7" ht="63">
      <c r="A590" s="3" t="s">
        <v>595</v>
      </c>
      <c r="B590" s="4" t="s">
        <v>44</v>
      </c>
      <c r="C590" s="4" t="s">
        <v>46</v>
      </c>
      <c r="D590" s="4" t="s">
        <v>1040</v>
      </c>
      <c r="E590" s="4" t="s">
        <v>685</v>
      </c>
      <c r="F590" s="29">
        <f>прил7!G619</f>
        <v>13285.36</v>
      </c>
      <c r="G590" s="29"/>
    </row>
    <row r="591" spans="1:7" ht="94.5">
      <c r="A591" s="3" t="s">
        <v>570</v>
      </c>
      <c r="B591" s="4" t="s">
        <v>44</v>
      </c>
      <c r="C591" s="4" t="s">
        <v>46</v>
      </c>
      <c r="D591" s="4" t="s">
        <v>571</v>
      </c>
      <c r="E591" s="4"/>
      <c r="F591" s="29">
        <f>F592</f>
        <v>130947250</v>
      </c>
      <c r="G591" s="29">
        <f>G592</f>
        <v>130947250</v>
      </c>
    </row>
    <row r="592" spans="1:7" ht="63">
      <c r="A592" s="3" t="s">
        <v>595</v>
      </c>
      <c r="B592" s="4" t="s">
        <v>44</v>
      </c>
      <c r="C592" s="4" t="s">
        <v>46</v>
      </c>
      <c r="D592" s="4" t="s">
        <v>571</v>
      </c>
      <c r="E592" s="4" t="s">
        <v>685</v>
      </c>
      <c r="F592" s="29">
        <f>прил7!G621</f>
        <v>130947250</v>
      </c>
      <c r="G592" s="29">
        <f>F592</f>
        <v>130947250</v>
      </c>
    </row>
    <row r="593" spans="1:7" ht="94.5">
      <c r="A593" s="3" t="s">
        <v>572</v>
      </c>
      <c r="B593" s="4" t="s">
        <v>44</v>
      </c>
      <c r="C593" s="4" t="s">
        <v>46</v>
      </c>
      <c r="D593" s="4" t="s">
        <v>573</v>
      </c>
      <c r="E593" s="4"/>
      <c r="F593" s="29">
        <f>F594+F596+F598</f>
        <v>164744560.15</v>
      </c>
      <c r="G593" s="29">
        <f>G594+G596+G598</f>
        <v>164733203</v>
      </c>
    </row>
    <row r="594" spans="1:7" ht="141.75">
      <c r="A594" s="3" t="s">
        <v>405</v>
      </c>
      <c r="B594" s="4" t="s">
        <v>44</v>
      </c>
      <c r="C594" s="4" t="s">
        <v>46</v>
      </c>
      <c r="D594" s="4" t="s">
        <v>1041</v>
      </c>
      <c r="E594" s="4"/>
      <c r="F594" s="29">
        <f>F595</f>
        <v>204953</v>
      </c>
      <c r="G594" s="29">
        <f>G595</f>
        <v>204953</v>
      </c>
    </row>
    <row r="595" spans="1:7" ht="63">
      <c r="A595" s="3" t="s">
        <v>595</v>
      </c>
      <c r="B595" s="4" t="s">
        <v>44</v>
      </c>
      <c r="C595" s="4" t="s">
        <v>46</v>
      </c>
      <c r="D595" s="4" t="s">
        <v>1041</v>
      </c>
      <c r="E595" s="4" t="s">
        <v>685</v>
      </c>
      <c r="F595" s="29">
        <f>прил7!G624</f>
        <v>204953</v>
      </c>
      <c r="G595" s="29">
        <f>F595</f>
        <v>204953</v>
      </c>
    </row>
    <row r="596" spans="1:7" ht="141.75">
      <c r="A596" s="3" t="s">
        <v>405</v>
      </c>
      <c r="B596" s="4" t="s">
        <v>44</v>
      </c>
      <c r="C596" s="4" t="s">
        <v>46</v>
      </c>
      <c r="D596" s="4" t="s">
        <v>1042</v>
      </c>
      <c r="E596" s="4"/>
      <c r="F596" s="29">
        <f>F597</f>
        <v>11357.15</v>
      </c>
      <c r="G596" s="29"/>
    </row>
    <row r="597" spans="1:7" ht="63">
      <c r="A597" s="3" t="s">
        <v>595</v>
      </c>
      <c r="B597" s="4" t="s">
        <v>44</v>
      </c>
      <c r="C597" s="4" t="s">
        <v>46</v>
      </c>
      <c r="D597" s="4" t="s">
        <v>1042</v>
      </c>
      <c r="E597" s="4" t="s">
        <v>685</v>
      </c>
      <c r="F597" s="29">
        <f>прил7!G626</f>
        <v>11357.15</v>
      </c>
      <c r="G597" s="29"/>
    </row>
    <row r="598" spans="1:7" ht="94.5">
      <c r="A598" s="3" t="s">
        <v>570</v>
      </c>
      <c r="B598" s="4" t="s">
        <v>44</v>
      </c>
      <c r="C598" s="4" t="s">
        <v>46</v>
      </c>
      <c r="D598" s="4" t="s">
        <v>574</v>
      </c>
      <c r="E598" s="4"/>
      <c r="F598" s="29">
        <f>F599</f>
        <v>164528250</v>
      </c>
      <c r="G598" s="29">
        <f>G599</f>
        <v>164528250</v>
      </c>
    </row>
    <row r="599" spans="1:7" ht="63">
      <c r="A599" s="3" t="s">
        <v>595</v>
      </c>
      <c r="B599" s="4" t="s">
        <v>44</v>
      </c>
      <c r="C599" s="4" t="s">
        <v>46</v>
      </c>
      <c r="D599" s="4" t="s">
        <v>574</v>
      </c>
      <c r="E599" s="4" t="s">
        <v>685</v>
      </c>
      <c r="F599" s="29">
        <f>прил7!G628</f>
        <v>164528250</v>
      </c>
      <c r="G599" s="29">
        <f>F599</f>
        <v>164528250</v>
      </c>
    </row>
    <row r="600" spans="1:7" ht="94.5">
      <c r="A600" s="3" t="s">
        <v>288</v>
      </c>
      <c r="B600" s="4" t="s">
        <v>44</v>
      </c>
      <c r="C600" s="4" t="s">
        <v>46</v>
      </c>
      <c r="D600" s="4" t="s">
        <v>289</v>
      </c>
      <c r="E600" s="4"/>
      <c r="F600" s="29">
        <f>F601</f>
        <v>30434100</v>
      </c>
      <c r="G600" s="29">
        <f>G601</f>
        <v>30434100</v>
      </c>
    </row>
    <row r="601" spans="1:7" ht="94.5">
      <c r="A601" s="3" t="s">
        <v>570</v>
      </c>
      <c r="B601" s="4" t="s">
        <v>44</v>
      </c>
      <c r="C601" s="4" t="s">
        <v>46</v>
      </c>
      <c r="D601" s="4" t="s">
        <v>290</v>
      </c>
      <c r="E601" s="4"/>
      <c r="F601" s="29">
        <f>F602</f>
        <v>30434100</v>
      </c>
      <c r="G601" s="29">
        <f>G602</f>
        <v>30434100</v>
      </c>
    </row>
    <row r="602" spans="1:7" ht="63">
      <c r="A602" s="3" t="s">
        <v>595</v>
      </c>
      <c r="B602" s="4" t="s">
        <v>44</v>
      </c>
      <c r="C602" s="4" t="s">
        <v>46</v>
      </c>
      <c r="D602" s="4" t="s">
        <v>290</v>
      </c>
      <c r="E602" s="4" t="s">
        <v>685</v>
      </c>
      <c r="F602" s="29">
        <f>прил7!G631</f>
        <v>30434100</v>
      </c>
      <c r="G602" s="29">
        <f>F602</f>
        <v>30434100</v>
      </c>
    </row>
    <row r="603" spans="1:7" ht="157.5">
      <c r="A603" s="226" t="s">
        <v>68</v>
      </c>
      <c r="B603" s="265" t="s">
        <v>44</v>
      </c>
      <c r="C603" s="265" t="s">
        <v>46</v>
      </c>
      <c r="D603" s="265" t="s">
        <v>291</v>
      </c>
      <c r="E603" s="265"/>
      <c r="F603" s="263">
        <f>F605</f>
        <v>100923704.24</v>
      </c>
      <c r="G603" s="264"/>
    </row>
    <row r="604" spans="1:7" ht="63">
      <c r="A604" s="3" t="s">
        <v>69</v>
      </c>
      <c r="B604" s="265"/>
      <c r="C604" s="265"/>
      <c r="D604" s="265"/>
      <c r="E604" s="265"/>
      <c r="F604" s="263"/>
      <c r="G604" s="264"/>
    </row>
    <row r="605" spans="1:7" ht="110.25">
      <c r="A605" s="3" t="s">
        <v>842</v>
      </c>
      <c r="B605" s="4" t="s">
        <v>44</v>
      </c>
      <c r="C605" s="4" t="s">
        <v>46</v>
      </c>
      <c r="D605" s="4" t="s">
        <v>292</v>
      </c>
      <c r="E605" s="4"/>
      <c r="F605" s="29">
        <f>F606</f>
        <v>100923704.24</v>
      </c>
      <c r="G605" s="29"/>
    </row>
    <row r="606" spans="1:7" ht="63">
      <c r="A606" s="3" t="s">
        <v>595</v>
      </c>
      <c r="B606" s="4" t="s">
        <v>44</v>
      </c>
      <c r="C606" s="4" t="s">
        <v>46</v>
      </c>
      <c r="D606" s="4" t="s">
        <v>292</v>
      </c>
      <c r="E606" s="4" t="s">
        <v>685</v>
      </c>
      <c r="F606" s="29">
        <f>прил7!G635</f>
        <v>100923704.24</v>
      </c>
      <c r="G606" s="29"/>
    </row>
    <row r="607" spans="1:7" ht="31.5">
      <c r="A607" s="3" t="s">
        <v>414</v>
      </c>
      <c r="B607" s="4" t="s">
        <v>44</v>
      </c>
      <c r="C607" s="4" t="s">
        <v>46</v>
      </c>
      <c r="D607" s="4" t="s">
        <v>296</v>
      </c>
      <c r="E607" s="4"/>
      <c r="F607" s="29">
        <f>F608</f>
        <v>5326428.04</v>
      </c>
      <c r="G607" s="29"/>
    </row>
    <row r="608" spans="1:7" ht="110.25">
      <c r="A608" s="3" t="s">
        <v>842</v>
      </c>
      <c r="B608" s="4" t="s">
        <v>44</v>
      </c>
      <c r="C608" s="4" t="s">
        <v>46</v>
      </c>
      <c r="D608" s="4" t="s">
        <v>297</v>
      </c>
      <c r="E608" s="4"/>
      <c r="F608" s="29">
        <f>F609</f>
        <v>5326428.04</v>
      </c>
      <c r="G608" s="29"/>
    </row>
    <row r="609" spans="1:7" ht="63">
      <c r="A609" s="3" t="s">
        <v>595</v>
      </c>
      <c r="B609" s="4" t="s">
        <v>44</v>
      </c>
      <c r="C609" s="4" t="s">
        <v>46</v>
      </c>
      <c r="D609" s="4" t="s">
        <v>297</v>
      </c>
      <c r="E609" s="4" t="s">
        <v>685</v>
      </c>
      <c r="F609" s="29">
        <f>прил7!G638</f>
        <v>5326428.04</v>
      </c>
      <c r="G609" s="29"/>
    </row>
    <row r="610" spans="1:7" ht="78.75">
      <c r="A610" s="3" t="s">
        <v>298</v>
      </c>
      <c r="B610" s="4" t="s">
        <v>44</v>
      </c>
      <c r="C610" s="4" t="s">
        <v>46</v>
      </c>
      <c r="D610" s="4" t="s">
        <v>299</v>
      </c>
      <c r="E610" s="4"/>
      <c r="F610" s="29">
        <f>F611+F613+F615</f>
        <v>208576495.51999998</v>
      </c>
      <c r="G610" s="29">
        <f>G611+G613+G615</f>
        <v>2958350</v>
      </c>
    </row>
    <row r="611" spans="1:7" ht="110.25">
      <c r="A611" s="3" t="s">
        <v>842</v>
      </c>
      <c r="B611" s="4" t="s">
        <v>44</v>
      </c>
      <c r="C611" s="4" t="s">
        <v>46</v>
      </c>
      <c r="D611" s="4" t="s">
        <v>300</v>
      </c>
      <c r="E611" s="4"/>
      <c r="F611" s="29">
        <f>F612</f>
        <v>202951085.01</v>
      </c>
      <c r="G611" s="29"/>
    </row>
    <row r="612" spans="1:7" ht="63">
      <c r="A612" s="3" t="s">
        <v>595</v>
      </c>
      <c r="B612" s="4" t="s">
        <v>44</v>
      </c>
      <c r="C612" s="4" t="s">
        <v>46</v>
      </c>
      <c r="D612" s="4" t="s">
        <v>300</v>
      </c>
      <c r="E612" s="4" t="s">
        <v>685</v>
      </c>
      <c r="F612" s="29">
        <f>прил7!G641</f>
        <v>202951085.01</v>
      </c>
      <c r="G612" s="29"/>
    </row>
    <row r="613" spans="1:7" ht="141.75">
      <c r="A613" s="3" t="s">
        <v>969</v>
      </c>
      <c r="B613" s="4" t="s">
        <v>44</v>
      </c>
      <c r="C613" s="4" t="s">
        <v>46</v>
      </c>
      <c r="D613" s="4" t="s">
        <v>301</v>
      </c>
      <c r="E613" s="4"/>
      <c r="F613" s="29">
        <f>F614</f>
        <v>2958350</v>
      </c>
      <c r="G613" s="29">
        <f>F613</f>
        <v>2958350</v>
      </c>
    </row>
    <row r="614" spans="1:7" ht="63">
      <c r="A614" s="3" t="s">
        <v>595</v>
      </c>
      <c r="B614" s="4" t="s">
        <v>44</v>
      </c>
      <c r="C614" s="4" t="s">
        <v>46</v>
      </c>
      <c r="D614" s="4" t="s">
        <v>301</v>
      </c>
      <c r="E614" s="4" t="s">
        <v>685</v>
      </c>
      <c r="F614" s="29">
        <f>прил7!G643</f>
        <v>2958350</v>
      </c>
      <c r="G614" s="29">
        <f>F614</f>
        <v>2958350</v>
      </c>
    </row>
    <row r="615" spans="1:7" ht="141.75">
      <c r="A615" s="3" t="s">
        <v>969</v>
      </c>
      <c r="B615" s="4" t="s">
        <v>44</v>
      </c>
      <c r="C615" s="4" t="s">
        <v>46</v>
      </c>
      <c r="D615" s="4" t="s">
        <v>1036</v>
      </c>
      <c r="E615" s="4"/>
      <c r="F615" s="29">
        <f>F616</f>
        <v>2667060.51</v>
      </c>
      <c r="G615" s="29"/>
    </row>
    <row r="616" spans="1:7" ht="63">
      <c r="A616" s="3" t="s">
        <v>595</v>
      </c>
      <c r="B616" s="4" t="s">
        <v>44</v>
      </c>
      <c r="C616" s="4" t="s">
        <v>46</v>
      </c>
      <c r="D616" s="4" t="s">
        <v>1036</v>
      </c>
      <c r="E616" s="4" t="s">
        <v>685</v>
      </c>
      <c r="F616" s="29">
        <f>прил7!G645</f>
        <v>2667060.51</v>
      </c>
      <c r="G616" s="29"/>
    </row>
    <row r="617" spans="1:7" ht="31.5">
      <c r="A617" s="3" t="s">
        <v>414</v>
      </c>
      <c r="B617" s="4" t="s">
        <v>44</v>
      </c>
      <c r="C617" s="4" t="s">
        <v>46</v>
      </c>
      <c r="D617" s="4" t="s">
        <v>1037</v>
      </c>
      <c r="E617" s="4"/>
      <c r="F617" s="29">
        <f>F618</f>
        <v>2534249.99</v>
      </c>
      <c r="G617" s="29"/>
    </row>
    <row r="618" spans="1:7" ht="110.25">
      <c r="A618" s="3" t="s">
        <v>842</v>
      </c>
      <c r="B618" s="4" t="s">
        <v>44</v>
      </c>
      <c r="C618" s="4" t="s">
        <v>46</v>
      </c>
      <c r="D618" s="4" t="s">
        <v>1038</v>
      </c>
      <c r="E618" s="4"/>
      <c r="F618" s="29">
        <f>F619</f>
        <v>2534249.99</v>
      </c>
      <c r="G618" s="29"/>
    </row>
    <row r="619" spans="1:7" ht="63">
      <c r="A619" s="3" t="s">
        <v>595</v>
      </c>
      <c r="B619" s="4" t="s">
        <v>44</v>
      </c>
      <c r="C619" s="4" t="s">
        <v>46</v>
      </c>
      <c r="D619" s="4" t="s">
        <v>1038</v>
      </c>
      <c r="E619" s="4" t="s">
        <v>685</v>
      </c>
      <c r="F619" s="29">
        <f>прил7!G648</f>
        <v>2534249.99</v>
      </c>
      <c r="G619" s="29"/>
    </row>
    <row r="620" spans="1:7" ht="63">
      <c r="A620" s="3" t="s">
        <v>4</v>
      </c>
      <c r="B620" s="4" t="s">
        <v>44</v>
      </c>
      <c r="C620" s="4" t="s">
        <v>46</v>
      </c>
      <c r="D620" s="4" t="s">
        <v>623</v>
      </c>
      <c r="E620" s="4"/>
      <c r="F620" s="29">
        <f>F624+F627+F621</f>
        <v>18588224.68</v>
      </c>
      <c r="G620" s="29"/>
    </row>
    <row r="621" spans="1:7" ht="47.25">
      <c r="A621" s="3" t="s">
        <v>307</v>
      </c>
      <c r="B621" s="4" t="s">
        <v>44</v>
      </c>
      <c r="C621" s="4" t="s">
        <v>46</v>
      </c>
      <c r="D621" s="4" t="s">
        <v>308</v>
      </c>
      <c r="E621" s="4"/>
      <c r="F621" s="29">
        <f>F622</f>
        <v>2702387.68</v>
      </c>
      <c r="G621" s="29"/>
    </row>
    <row r="622" spans="1:7" ht="63">
      <c r="A622" s="3" t="s">
        <v>846</v>
      </c>
      <c r="B622" s="4" t="s">
        <v>44</v>
      </c>
      <c r="C622" s="4" t="s">
        <v>46</v>
      </c>
      <c r="D622" s="4" t="s">
        <v>309</v>
      </c>
      <c r="E622" s="4"/>
      <c r="F622" s="29">
        <f>F623</f>
        <v>2702387.68</v>
      </c>
      <c r="G622" s="29"/>
    </row>
    <row r="623" spans="1:7" ht="47.25">
      <c r="A623" s="3" t="s">
        <v>754</v>
      </c>
      <c r="B623" s="4" t="s">
        <v>44</v>
      </c>
      <c r="C623" s="4" t="s">
        <v>46</v>
      </c>
      <c r="D623" s="4" t="s">
        <v>309</v>
      </c>
      <c r="E623" s="4" t="s">
        <v>508</v>
      </c>
      <c r="F623" s="29">
        <f>прил7!G477</f>
        <v>2702387.68</v>
      </c>
      <c r="G623" s="29"/>
    </row>
    <row r="624" spans="1:7" ht="78.75">
      <c r="A624" s="3" t="s">
        <v>624</v>
      </c>
      <c r="B624" s="4" t="s">
        <v>44</v>
      </c>
      <c r="C624" s="4" t="s">
        <v>46</v>
      </c>
      <c r="D624" s="4" t="s">
        <v>625</v>
      </c>
      <c r="E624" s="4"/>
      <c r="F624" s="29">
        <f>F625</f>
        <v>9405515</v>
      </c>
      <c r="G624" s="29"/>
    </row>
    <row r="625" spans="1:7" ht="47.25">
      <c r="A625" s="3" t="s">
        <v>849</v>
      </c>
      <c r="B625" s="4" t="s">
        <v>44</v>
      </c>
      <c r="C625" s="4" t="s">
        <v>46</v>
      </c>
      <c r="D625" s="4" t="s">
        <v>626</v>
      </c>
      <c r="E625" s="4"/>
      <c r="F625" s="29">
        <f>F626</f>
        <v>9405515</v>
      </c>
      <c r="G625" s="29"/>
    </row>
    <row r="626" spans="1:7" ht="47.25">
      <c r="A626" s="3" t="s">
        <v>780</v>
      </c>
      <c r="B626" s="4" t="s">
        <v>44</v>
      </c>
      <c r="C626" s="4" t="s">
        <v>46</v>
      </c>
      <c r="D626" s="4" t="s">
        <v>626</v>
      </c>
      <c r="E626" s="4" t="s">
        <v>681</v>
      </c>
      <c r="F626" s="29">
        <f>прил7!G480</f>
        <v>9405515</v>
      </c>
      <c r="G626" s="29"/>
    </row>
    <row r="627" spans="1:7" ht="78.75">
      <c r="A627" s="3" t="s">
        <v>627</v>
      </c>
      <c r="B627" s="4" t="s">
        <v>44</v>
      </c>
      <c r="C627" s="4" t="s">
        <v>46</v>
      </c>
      <c r="D627" s="4" t="s">
        <v>628</v>
      </c>
      <c r="E627" s="4"/>
      <c r="F627" s="29">
        <f>F629</f>
        <v>6480322</v>
      </c>
      <c r="G627" s="29"/>
    </row>
    <row r="628" spans="1:7" ht="47.25">
      <c r="A628" s="3" t="s">
        <v>849</v>
      </c>
      <c r="B628" s="4" t="s">
        <v>44</v>
      </c>
      <c r="C628" s="4" t="s">
        <v>46</v>
      </c>
      <c r="D628" s="4" t="s">
        <v>629</v>
      </c>
      <c r="E628" s="4"/>
      <c r="F628" s="29">
        <f>F629</f>
        <v>6480322</v>
      </c>
      <c r="G628" s="29"/>
    </row>
    <row r="629" spans="1:7" ht="47.25">
      <c r="A629" s="3" t="s">
        <v>780</v>
      </c>
      <c r="B629" s="4" t="s">
        <v>44</v>
      </c>
      <c r="C629" s="4" t="s">
        <v>46</v>
      </c>
      <c r="D629" s="4" t="s">
        <v>629</v>
      </c>
      <c r="E629" s="4" t="s">
        <v>681</v>
      </c>
      <c r="F629" s="29">
        <f>прил7!G483</f>
        <v>6480322</v>
      </c>
      <c r="G629" s="29"/>
    </row>
    <row r="630" spans="1:7" ht="78.75">
      <c r="A630" s="3" t="s">
        <v>112</v>
      </c>
      <c r="B630" s="4" t="s">
        <v>44</v>
      </c>
      <c r="C630" s="4" t="s">
        <v>46</v>
      </c>
      <c r="D630" s="4" t="s">
        <v>761</v>
      </c>
      <c r="E630" s="4"/>
      <c r="F630" s="29">
        <f>F631</f>
        <v>59433265</v>
      </c>
      <c r="G630" s="29">
        <f>G631</f>
        <v>264254</v>
      </c>
    </row>
    <row r="631" spans="1:7" ht="63">
      <c r="A631" s="3" t="s">
        <v>160</v>
      </c>
      <c r="B631" s="4" t="s">
        <v>44</v>
      </c>
      <c r="C631" s="4" t="s">
        <v>46</v>
      </c>
      <c r="D631" s="4" t="s">
        <v>762</v>
      </c>
      <c r="E631" s="4"/>
      <c r="F631" s="29">
        <f>F632+F639</f>
        <v>59433265</v>
      </c>
      <c r="G631" s="29">
        <f>G632</f>
        <v>264254</v>
      </c>
    </row>
    <row r="632" spans="1:7" ht="47.25">
      <c r="A632" s="3" t="s">
        <v>763</v>
      </c>
      <c r="B632" s="4" t="s">
        <v>44</v>
      </c>
      <c r="C632" s="4" t="s">
        <v>46</v>
      </c>
      <c r="D632" s="4" t="s">
        <v>764</v>
      </c>
      <c r="E632" s="4"/>
      <c r="F632" s="29">
        <f>F633+F636+F638</f>
        <v>59388140</v>
      </c>
      <c r="G632" s="29">
        <f>G636</f>
        <v>264254</v>
      </c>
    </row>
    <row r="633" spans="1:7" ht="110.25">
      <c r="A633" s="3" t="s">
        <v>842</v>
      </c>
      <c r="B633" s="4" t="s">
        <v>44</v>
      </c>
      <c r="C633" s="4" t="s">
        <v>46</v>
      </c>
      <c r="D633" s="4" t="s">
        <v>765</v>
      </c>
      <c r="E633" s="4"/>
      <c r="F633" s="29">
        <f>F634</f>
        <v>58502046</v>
      </c>
      <c r="G633" s="33"/>
    </row>
    <row r="634" spans="1:7" ht="63">
      <c r="A634" s="3" t="s">
        <v>595</v>
      </c>
      <c r="B634" s="4" t="s">
        <v>44</v>
      </c>
      <c r="C634" s="4" t="s">
        <v>46</v>
      </c>
      <c r="D634" s="4" t="s">
        <v>765</v>
      </c>
      <c r="E634" s="4" t="s">
        <v>685</v>
      </c>
      <c r="F634" s="29">
        <f>прил7!G779</f>
        <v>58502046</v>
      </c>
      <c r="G634" s="33"/>
    </row>
    <row r="635" spans="1:7" ht="141.75">
      <c r="A635" s="3" t="s">
        <v>969</v>
      </c>
      <c r="B635" s="4" t="s">
        <v>44</v>
      </c>
      <c r="C635" s="4" t="s">
        <v>46</v>
      </c>
      <c r="D635" s="4" t="s">
        <v>766</v>
      </c>
      <c r="E635" s="4"/>
      <c r="F635" s="29">
        <f>F636</f>
        <v>264254</v>
      </c>
      <c r="G635" s="29">
        <f>G636</f>
        <v>264254</v>
      </c>
    </row>
    <row r="636" spans="1:7" ht="63">
      <c r="A636" s="3" t="s">
        <v>595</v>
      </c>
      <c r="B636" s="4" t="s">
        <v>44</v>
      </c>
      <c r="C636" s="4" t="s">
        <v>46</v>
      </c>
      <c r="D636" s="4" t="s">
        <v>766</v>
      </c>
      <c r="E636" s="4" t="s">
        <v>685</v>
      </c>
      <c r="F636" s="29">
        <f>прил7!G781</f>
        <v>264254</v>
      </c>
      <c r="G636" s="29">
        <v>264254</v>
      </c>
    </row>
    <row r="637" spans="1:7" ht="141.75">
      <c r="A637" s="3" t="s">
        <v>969</v>
      </c>
      <c r="B637" s="4" t="s">
        <v>44</v>
      </c>
      <c r="C637" s="4" t="s">
        <v>46</v>
      </c>
      <c r="D637" s="4" t="s">
        <v>767</v>
      </c>
      <c r="E637" s="4"/>
      <c r="F637" s="29">
        <f>F638</f>
        <v>621840</v>
      </c>
      <c r="G637" s="33"/>
    </row>
    <row r="638" spans="1:7" ht="63">
      <c r="A638" s="3" t="s">
        <v>595</v>
      </c>
      <c r="B638" s="4" t="s">
        <v>44</v>
      </c>
      <c r="C638" s="4" t="s">
        <v>46</v>
      </c>
      <c r="D638" s="4" t="s">
        <v>767</v>
      </c>
      <c r="E638" s="4" t="s">
        <v>685</v>
      </c>
      <c r="F638" s="29">
        <f>прил7!G783</f>
        <v>621840</v>
      </c>
      <c r="G638" s="33"/>
    </row>
    <row r="639" spans="1:7" ht="89.25" customHeight="1">
      <c r="A639" s="228" t="s">
        <v>74</v>
      </c>
      <c r="B639" s="4" t="s">
        <v>44</v>
      </c>
      <c r="C639" s="4" t="s">
        <v>46</v>
      </c>
      <c r="D639" s="4" t="s">
        <v>451</v>
      </c>
      <c r="E639" s="4"/>
      <c r="F639" s="29">
        <f>F641</f>
        <v>45125</v>
      </c>
      <c r="G639" s="33"/>
    </row>
    <row r="640" spans="1:7" ht="110.25">
      <c r="A640" s="228" t="s">
        <v>842</v>
      </c>
      <c r="B640" s="4" t="s">
        <v>44</v>
      </c>
      <c r="C640" s="4" t="s">
        <v>46</v>
      </c>
      <c r="D640" s="4" t="s">
        <v>452</v>
      </c>
      <c r="E640" s="4"/>
      <c r="F640" s="29">
        <f>F641</f>
        <v>45125</v>
      </c>
      <c r="G640" s="33"/>
    </row>
    <row r="641" spans="1:7" ht="63">
      <c r="A641" s="3" t="s">
        <v>595</v>
      </c>
      <c r="B641" s="4" t="s">
        <v>44</v>
      </c>
      <c r="C641" s="4" t="s">
        <v>46</v>
      </c>
      <c r="D641" s="4" t="s">
        <v>452</v>
      </c>
      <c r="E641" s="4" t="s">
        <v>685</v>
      </c>
      <c r="F641" s="29">
        <f>прил7!G786</f>
        <v>45125</v>
      </c>
      <c r="G641" s="33"/>
    </row>
    <row r="642" spans="1:7" ht="31.5">
      <c r="A642" s="13" t="s">
        <v>6</v>
      </c>
      <c r="B642" s="5" t="s">
        <v>44</v>
      </c>
      <c r="C642" s="5" t="s">
        <v>44</v>
      </c>
      <c r="D642" s="23"/>
      <c r="E642" s="23"/>
      <c r="F642" s="28">
        <f>F643+F653</f>
        <v>31866090.1</v>
      </c>
      <c r="G642" s="28">
        <f>G643+G653</f>
        <v>3268700</v>
      </c>
    </row>
    <row r="643" spans="1:7" ht="47.25">
      <c r="A643" s="3" t="s">
        <v>107</v>
      </c>
      <c r="B643" s="4" t="s">
        <v>44</v>
      </c>
      <c r="C643" s="4" t="s">
        <v>44</v>
      </c>
      <c r="D643" s="4" t="s">
        <v>622</v>
      </c>
      <c r="E643" s="4"/>
      <c r="F643" s="29">
        <f>F644</f>
        <v>12331234.1</v>
      </c>
      <c r="G643" s="29">
        <f>G644</f>
        <v>3268700</v>
      </c>
    </row>
    <row r="644" spans="1:7" ht="63">
      <c r="A644" s="3" t="s">
        <v>845</v>
      </c>
      <c r="B644" s="4" t="s">
        <v>44</v>
      </c>
      <c r="C644" s="4" t="s">
        <v>44</v>
      </c>
      <c r="D644" s="4" t="s">
        <v>1043</v>
      </c>
      <c r="E644" s="4"/>
      <c r="F644" s="29">
        <f>F645+F648</f>
        <v>12331234.1</v>
      </c>
      <c r="G644" s="29">
        <f>G645+G648</f>
        <v>3268700</v>
      </c>
    </row>
    <row r="645" spans="1:7" ht="47.25">
      <c r="A645" s="3" t="s">
        <v>1044</v>
      </c>
      <c r="B645" s="4" t="s">
        <v>44</v>
      </c>
      <c r="C645" s="4" t="s">
        <v>44</v>
      </c>
      <c r="D645" s="4" t="s">
        <v>1045</v>
      </c>
      <c r="E645" s="4"/>
      <c r="F645" s="29">
        <f>F646</f>
        <v>7038601.3</v>
      </c>
      <c r="G645" s="29"/>
    </row>
    <row r="646" spans="1:7" ht="31.5">
      <c r="A646" s="3" t="s">
        <v>593</v>
      </c>
      <c r="B646" s="4" t="s">
        <v>44</v>
      </c>
      <c r="C646" s="4" t="s">
        <v>44</v>
      </c>
      <c r="D646" s="4" t="s">
        <v>1046</v>
      </c>
      <c r="E646" s="4"/>
      <c r="F646" s="29">
        <f>F647</f>
        <v>7038601.3</v>
      </c>
      <c r="G646" s="29"/>
    </row>
    <row r="647" spans="1:7" ht="63">
      <c r="A647" s="3" t="s">
        <v>595</v>
      </c>
      <c r="B647" s="4" t="s">
        <v>44</v>
      </c>
      <c r="C647" s="4" t="s">
        <v>44</v>
      </c>
      <c r="D647" s="4" t="s">
        <v>1046</v>
      </c>
      <c r="E647" s="4" t="s">
        <v>685</v>
      </c>
      <c r="F647" s="29">
        <f>прил7!G654</f>
        <v>7038601.3</v>
      </c>
      <c r="G647" s="29"/>
    </row>
    <row r="648" spans="1:7" ht="63">
      <c r="A648" s="3" t="s">
        <v>1047</v>
      </c>
      <c r="B648" s="4" t="s">
        <v>44</v>
      </c>
      <c r="C648" s="4" t="s">
        <v>44</v>
      </c>
      <c r="D648" s="4" t="s">
        <v>1048</v>
      </c>
      <c r="E648" s="4"/>
      <c r="F648" s="29">
        <f>F649+F651</f>
        <v>5292632.8</v>
      </c>
      <c r="G648" s="29">
        <f>G649+G651</f>
        <v>3268700</v>
      </c>
    </row>
    <row r="649" spans="1:7" ht="94.5">
      <c r="A649" s="3" t="s">
        <v>1049</v>
      </c>
      <c r="B649" s="4" t="s">
        <v>44</v>
      </c>
      <c r="C649" s="4" t="s">
        <v>44</v>
      </c>
      <c r="D649" s="4" t="s">
        <v>1050</v>
      </c>
      <c r="E649" s="4"/>
      <c r="F649" s="29">
        <f>F650</f>
        <v>3268700</v>
      </c>
      <c r="G649" s="29">
        <f>G650</f>
        <v>3268700</v>
      </c>
    </row>
    <row r="650" spans="1:7" ht="63">
      <c r="A650" s="3" t="s">
        <v>595</v>
      </c>
      <c r="B650" s="4" t="s">
        <v>44</v>
      </c>
      <c r="C650" s="4" t="s">
        <v>44</v>
      </c>
      <c r="D650" s="4" t="s">
        <v>1050</v>
      </c>
      <c r="E650" s="4" t="s">
        <v>685</v>
      </c>
      <c r="F650" s="29">
        <f>прил7!G657</f>
        <v>3268700</v>
      </c>
      <c r="G650" s="29">
        <f>F650</f>
        <v>3268700</v>
      </c>
    </row>
    <row r="651" spans="1:7" ht="94.5">
      <c r="A651" s="3" t="s">
        <v>1049</v>
      </c>
      <c r="B651" s="4" t="s">
        <v>44</v>
      </c>
      <c r="C651" s="4" t="s">
        <v>44</v>
      </c>
      <c r="D651" s="4" t="s">
        <v>1051</v>
      </c>
      <c r="E651" s="4"/>
      <c r="F651" s="29">
        <f>F652</f>
        <v>2023932.8</v>
      </c>
      <c r="G651" s="29"/>
    </row>
    <row r="652" spans="1:7" ht="63">
      <c r="A652" s="3" t="s">
        <v>595</v>
      </c>
      <c r="B652" s="4" t="s">
        <v>44</v>
      </c>
      <c r="C652" s="4" t="s">
        <v>44</v>
      </c>
      <c r="D652" s="4" t="s">
        <v>1051</v>
      </c>
      <c r="E652" s="4" t="s">
        <v>685</v>
      </c>
      <c r="F652" s="29">
        <f>прил7!G659</f>
        <v>2023932.8</v>
      </c>
      <c r="G652" s="29"/>
    </row>
    <row r="653" spans="1:7" ht="78.75">
      <c r="A653" s="3" t="s">
        <v>111</v>
      </c>
      <c r="B653" s="4" t="s">
        <v>44</v>
      </c>
      <c r="C653" s="4" t="s">
        <v>44</v>
      </c>
      <c r="D653" s="4" t="s">
        <v>811</v>
      </c>
      <c r="E653" s="2"/>
      <c r="F653" s="29">
        <f>F654+F667</f>
        <v>19534856</v>
      </c>
      <c r="G653" s="29"/>
    </row>
    <row r="654" spans="1:7" ht="31.5">
      <c r="A654" s="3" t="s">
        <v>144</v>
      </c>
      <c r="B654" s="4" t="s">
        <v>44</v>
      </c>
      <c r="C654" s="4" t="s">
        <v>44</v>
      </c>
      <c r="D654" s="4" t="s">
        <v>768</v>
      </c>
      <c r="E654" s="4"/>
      <c r="F654" s="29">
        <f>F655+F658+F661+F664</f>
        <v>846250</v>
      </c>
      <c r="G654" s="29"/>
    </row>
    <row r="655" spans="1:7" ht="78.75">
      <c r="A655" s="3" t="s">
        <v>432</v>
      </c>
      <c r="B655" s="4" t="s">
        <v>44</v>
      </c>
      <c r="C655" s="4" t="s">
        <v>44</v>
      </c>
      <c r="D655" s="4" t="s">
        <v>433</v>
      </c>
      <c r="E655" s="4"/>
      <c r="F655" s="29">
        <f>F656</f>
        <v>373750</v>
      </c>
      <c r="G655" s="29"/>
    </row>
    <row r="656" spans="1:7" ht="31.5">
      <c r="A656" s="3" t="s">
        <v>593</v>
      </c>
      <c r="B656" s="4" t="s">
        <v>44</v>
      </c>
      <c r="C656" s="4" t="s">
        <v>44</v>
      </c>
      <c r="D656" s="4" t="s">
        <v>434</v>
      </c>
      <c r="E656" s="4"/>
      <c r="F656" s="29">
        <f>F657</f>
        <v>373750</v>
      </c>
      <c r="G656" s="29"/>
    </row>
    <row r="657" spans="1:7" ht="47.25">
      <c r="A657" s="3" t="s">
        <v>780</v>
      </c>
      <c r="B657" s="4" t="s">
        <v>44</v>
      </c>
      <c r="C657" s="4" t="s">
        <v>44</v>
      </c>
      <c r="D657" s="4" t="s">
        <v>434</v>
      </c>
      <c r="E657" s="4" t="s">
        <v>681</v>
      </c>
      <c r="F657" s="29">
        <f>прил7!G792</f>
        <v>373750</v>
      </c>
      <c r="G657" s="29"/>
    </row>
    <row r="658" spans="1:7" ht="126">
      <c r="A658" s="3" t="s">
        <v>435</v>
      </c>
      <c r="B658" s="4" t="s">
        <v>44</v>
      </c>
      <c r="C658" s="4" t="s">
        <v>44</v>
      </c>
      <c r="D658" s="4" t="s">
        <v>436</v>
      </c>
      <c r="E658" s="4"/>
      <c r="F658" s="29">
        <f>F659</f>
        <v>167500</v>
      </c>
      <c r="G658" s="29"/>
    </row>
    <row r="659" spans="1:7" ht="31.5">
      <c r="A659" s="3" t="s">
        <v>593</v>
      </c>
      <c r="B659" s="4" t="s">
        <v>44</v>
      </c>
      <c r="C659" s="4" t="s">
        <v>44</v>
      </c>
      <c r="D659" s="4" t="s">
        <v>437</v>
      </c>
      <c r="E659" s="4"/>
      <c r="F659" s="29">
        <f>F660</f>
        <v>167500</v>
      </c>
      <c r="G659" s="29"/>
    </row>
    <row r="660" spans="1:7" ht="47.25">
      <c r="A660" s="3" t="s">
        <v>780</v>
      </c>
      <c r="B660" s="4" t="s">
        <v>44</v>
      </c>
      <c r="C660" s="4" t="s">
        <v>44</v>
      </c>
      <c r="D660" s="4" t="s">
        <v>437</v>
      </c>
      <c r="E660" s="4" t="s">
        <v>681</v>
      </c>
      <c r="F660" s="29">
        <f>прил7!G795</f>
        <v>167500</v>
      </c>
      <c r="G660" s="29"/>
    </row>
    <row r="661" spans="1:7" ht="47.25">
      <c r="A661" s="3" t="s">
        <v>438</v>
      </c>
      <c r="B661" s="4" t="s">
        <v>44</v>
      </c>
      <c r="C661" s="4" t="s">
        <v>44</v>
      </c>
      <c r="D661" s="4" t="s">
        <v>439</v>
      </c>
      <c r="E661" s="4"/>
      <c r="F661" s="29">
        <f>F663</f>
        <v>5000</v>
      </c>
      <c r="G661" s="29"/>
    </row>
    <row r="662" spans="1:7" ht="31.5">
      <c r="A662" s="3" t="s">
        <v>593</v>
      </c>
      <c r="B662" s="4" t="s">
        <v>44</v>
      </c>
      <c r="C662" s="4" t="s">
        <v>44</v>
      </c>
      <c r="D662" s="4" t="s">
        <v>440</v>
      </c>
      <c r="E662" s="4"/>
      <c r="F662" s="29">
        <f>F663</f>
        <v>5000</v>
      </c>
      <c r="G662" s="29"/>
    </row>
    <row r="663" spans="1:7" ht="47.25">
      <c r="A663" s="3" t="s">
        <v>780</v>
      </c>
      <c r="B663" s="4" t="s">
        <v>44</v>
      </c>
      <c r="C663" s="4" t="s">
        <v>44</v>
      </c>
      <c r="D663" s="4" t="s">
        <v>440</v>
      </c>
      <c r="E663" s="4" t="s">
        <v>681</v>
      </c>
      <c r="F663" s="29">
        <f>прил7!G798</f>
        <v>5000</v>
      </c>
      <c r="G663" s="29"/>
    </row>
    <row r="664" spans="1:7" ht="63">
      <c r="A664" s="3" t="s">
        <v>769</v>
      </c>
      <c r="B664" s="4" t="s">
        <v>44</v>
      </c>
      <c r="C664" s="4" t="s">
        <v>44</v>
      </c>
      <c r="D664" s="4" t="s">
        <v>770</v>
      </c>
      <c r="E664" s="4"/>
      <c r="F664" s="29">
        <f>F665</f>
        <v>300000</v>
      </c>
      <c r="G664" s="29"/>
    </row>
    <row r="665" spans="1:7" ht="47.25">
      <c r="A665" s="3" t="s">
        <v>145</v>
      </c>
      <c r="B665" s="4" t="s">
        <v>44</v>
      </c>
      <c r="C665" s="4" t="s">
        <v>44</v>
      </c>
      <c r="D665" s="4" t="s">
        <v>771</v>
      </c>
      <c r="E665" s="4"/>
      <c r="F665" s="29">
        <f>F666</f>
        <v>300000</v>
      </c>
      <c r="G665" s="29"/>
    </row>
    <row r="666" spans="1:7" ht="47.25">
      <c r="A666" s="3" t="s">
        <v>780</v>
      </c>
      <c r="B666" s="4" t="s">
        <v>44</v>
      </c>
      <c r="C666" s="4" t="s">
        <v>44</v>
      </c>
      <c r="D666" s="4" t="s">
        <v>771</v>
      </c>
      <c r="E666" s="4" t="s">
        <v>681</v>
      </c>
      <c r="F666" s="29">
        <f>прил7!G801</f>
        <v>300000</v>
      </c>
      <c r="G666" s="29"/>
    </row>
    <row r="667" spans="1:7" ht="31.5">
      <c r="A667" s="3" t="s">
        <v>146</v>
      </c>
      <c r="B667" s="4" t="s">
        <v>44</v>
      </c>
      <c r="C667" s="4" t="s">
        <v>44</v>
      </c>
      <c r="D667" s="4" t="s">
        <v>630</v>
      </c>
      <c r="E667" s="4"/>
      <c r="F667" s="29">
        <f>F668+F671+F674</f>
        <v>18688606</v>
      </c>
      <c r="G667" s="29"/>
    </row>
    <row r="668" spans="1:7" ht="63">
      <c r="A668" s="3" t="s">
        <v>441</v>
      </c>
      <c r="B668" s="4" t="s">
        <v>44</v>
      </c>
      <c r="C668" s="4" t="s">
        <v>44</v>
      </c>
      <c r="D668" s="4" t="s">
        <v>442</v>
      </c>
      <c r="E668" s="4"/>
      <c r="F668" s="29">
        <f>F669</f>
        <v>18230749</v>
      </c>
      <c r="G668" s="29"/>
    </row>
    <row r="669" spans="1:7" ht="110.25">
      <c r="A669" s="3" t="s">
        <v>842</v>
      </c>
      <c r="B669" s="4" t="s">
        <v>44</v>
      </c>
      <c r="C669" s="4" t="s">
        <v>44</v>
      </c>
      <c r="D669" s="4" t="s">
        <v>443</v>
      </c>
      <c r="E669" s="4"/>
      <c r="F669" s="29">
        <f>F670</f>
        <v>18230749</v>
      </c>
      <c r="G669" s="29"/>
    </row>
    <row r="670" spans="1:7" ht="63">
      <c r="A670" s="3" t="s">
        <v>595</v>
      </c>
      <c r="B670" s="4" t="s">
        <v>44</v>
      </c>
      <c r="C670" s="4" t="s">
        <v>44</v>
      </c>
      <c r="D670" s="4" t="s">
        <v>443</v>
      </c>
      <c r="E670" s="4" t="s">
        <v>685</v>
      </c>
      <c r="F670" s="29">
        <f>прил7!G805</f>
        <v>18230749</v>
      </c>
      <c r="G670" s="29"/>
    </row>
    <row r="671" spans="1:7" ht="78.75">
      <c r="A671" s="49" t="s">
        <v>444</v>
      </c>
      <c r="B671" s="4" t="s">
        <v>44</v>
      </c>
      <c r="C671" s="4" t="s">
        <v>44</v>
      </c>
      <c r="D671" s="4" t="s">
        <v>445</v>
      </c>
      <c r="E671" s="4"/>
      <c r="F671" s="29">
        <f>F672</f>
        <v>72770</v>
      </c>
      <c r="G671" s="29"/>
    </row>
    <row r="672" spans="1:7" ht="110.25">
      <c r="A672" s="3" t="s">
        <v>842</v>
      </c>
      <c r="B672" s="4" t="s">
        <v>44</v>
      </c>
      <c r="C672" s="4" t="s">
        <v>44</v>
      </c>
      <c r="D672" s="4" t="s">
        <v>446</v>
      </c>
      <c r="E672" s="4"/>
      <c r="F672" s="29">
        <f>F673</f>
        <v>72770</v>
      </c>
      <c r="G672" s="29"/>
    </row>
    <row r="673" spans="1:7" ht="63">
      <c r="A673" s="3" t="s">
        <v>595</v>
      </c>
      <c r="B673" s="4" t="s">
        <v>44</v>
      </c>
      <c r="C673" s="4" t="s">
        <v>44</v>
      </c>
      <c r="D673" s="4" t="s">
        <v>446</v>
      </c>
      <c r="E673" s="4" t="s">
        <v>685</v>
      </c>
      <c r="F673" s="29">
        <f>прил7!G808</f>
        <v>72770</v>
      </c>
      <c r="G673" s="29"/>
    </row>
    <row r="674" spans="1:7" ht="47.25">
      <c r="A674" s="3" t="s">
        <v>281</v>
      </c>
      <c r="B674" s="4" t="s">
        <v>44</v>
      </c>
      <c r="C674" s="4" t="s">
        <v>44</v>
      </c>
      <c r="D674" s="4" t="s">
        <v>631</v>
      </c>
      <c r="E674" s="4"/>
      <c r="F674" s="29">
        <f>F675</f>
        <v>385087</v>
      </c>
      <c r="G674" s="29"/>
    </row>
    <row r="675" spans="1:7" ht="47.25">
      <c r="A675" s="3" t="s">
        <v>849</v>
      </c>
      <c r="B675" s="4" t="s">
        <v>44</v>
      </c>
      <c r="C675" s="4" t="s">
        <v>44</v>
      </c>
      <c r="D675" s="4" t="s">
        <v>632</v>
      </c>
      <c r="E675" s="4"/>
      <c r="F675" s="29">
        <f>F676</f>
        <v>385087</v>
      </c>
      <c r="G675" s="29"/>
    </row>
    <row r="676" spans="1:7" ht="47.25">
      <c r="A676" s="3" t="s">
        <v>780</v>
      </c>
      <c r="B676" s="4" t="s">
        <v>44</v>
      </c>
      <c r="C676" s="4" t="s">
        <v>44</v>
      </c>
      <c r="D676" s="4" t="s">
        <v>632</v>
      </c>
      <c r="E676" s="4" t="s">
        <v>681</v>
      </c>
      <c r="F676" s="29">
        <f>прил7!G489</f>
        <v>385087</v>
      </c>
      <c r="G676" s="29"/>
    </row>
    <row r="677" spans="1:7" ht="31.5">
      <c r="A677" s="13" t="s">
        <v>828</v>
      </c>
      <c r="B677" s="5" t="s">
        <v>44</v>
      </c>
      <c r="C677" s="5" t="s">
        <v>47</v>
      </c>
      <c r="D677" s="23"/>
      <c r="E677" s="23"/>
      <c r="F677" s="28">
        <f>F678</f>
        <v>67521970.83</v>
      </c>
      <c r="G677" s="28">
        <f>G678</f>
        <v>14533900</v>
      </c>
    </row>
    <row r="678" spans="1:7" ht="47.25">
      <c r="A678" s="3" t="s">
        <v>107</v>
      </c>
      <c r="B678" s="4" t="s">
        <v>44</v>
      </c>
      <c r="C678" s="4" t="s">
        <v>47</v>
      </c>
      <c r="D678" s="4" t="s">
        <v>622</v>
      </c>
      <c r="E678" s="4"/>
      <c r="F678" s="29">
        <f>F679+F686+F693</f>
        <v>67521970.83</v>
      </c>
      <c r="G678" s="29">
        <f>G679+G686+G693</f>
        <v>14533900</v>
      </c>
    </row>
    <row r="679" spans="1:7" ht="78.75">
      <c r="A679" s="3" t="s">
        <v>843</v>
      </c>
      <c r="B679" s="4" t="s">
        <v>44</v>
      </c>
      <c r="C679" s="4" t="s">
        <v>47</v>
      </c>
      <c r="D679" s="4" t="s">
        <v>1052</v>
      </c>
      <c r="E679" s="4"/>
      <c r="F679" s="29">
        <f>F680+F683</f>
        <v>20338952.75</v>
      </c>
      <c r="G679" s="29"/>
    </row>
    <row r="680" spans="1:7" ht="78.75">
      <c r="A680" s="3" t="s">
        <v>1053</v>
      </c>
      <c r="B680" s="4" t="s">
        <v>44</v>
      </c>
      <c r="C680" s="4" t="s">
        <v>47</v>
      </c>
      <c r="D680" s="4" t="s">
        <v>1054</v>
      </c>
      <c r="E680" s="4"/>
      <c r="F680" s="29">
        <f>F681</f>
        <v>20043880</v>
      </c>
      <c r="G680" s="29"/>
    </row>
    <row r="681" spans="1:7" ht="110.25">
      <c r="A681" s="3" t="s">
        <v>842</v>
      </c>
      <c r="B681" s="4" t="s">
        <v>44</v>
      </c>
      <c r="C681" s="4" t="s">
        <v>47</v>
      </c>
      <c r="D681" s="4" t="s">
        <v>710</v>
      </c>
      <c r="E681" s="4"/>
      <c r="F681" s="29">
        <f>F682</f>
        <v>20043880</v>
      </c>
      <c r="G681" s="29"/>
    </row>
    <row r="682" spans="1:7" ht="63">
      <c r="A682" s="3" t="s">
        <v>595</v>
      </c>
      <c r="B682" s="4" t="s">
        <v>44</v>
      </c>
      <c r="C682" s="4" t="s">
        <v>47</v>
      </c>
      <c r="D682" s="4" t="s">
        <v>710</v>
      </c>
      <c r="E682" s="4" t="s">
        <v>685</v>
      </c>
      <c r="F682" s="29">
        <f>прил7!G665</f>
        <v>20043880</v>
      </c>
      <c r="G682" s="29"/>
    </row>
    <row r="683" spans="1:7" ht="31.5">
      <c r="A683" s="3" t="s">
        <v>414</v>
      </c>
      <c r="B683" s="4" t="s">
        <v>44</v>
      </c>
      <c r="C683" s="4" t="s">
        <v>47</v>
      </c>
      <c r="D683" s="4" t="s">
        <v>711</v>
      </c>
      <c r="E683" s="4"/>
      <c r="F683" s="29">
        <f>F684</f>
        <v>295072.75</v>
      </c>
      <c r="G683" s="29"/>
    </row>
    <row r="684" spans="1:7" ht="110.25">
      <c r="A684" s="3" t="s">
        <v>842</v>
      </c>
      <c r="B684" s="4" t="s">
        <v>44</v>
      </c>
      <c r="C684" s="4" t="s">
        <v>47</v>
      </c>
      <c r="D684" s="4" t="s">
        <v>712</v>
      </c>
      <c r="E684" s="4"/>
      <c r="F684" s="29">
        <f>F685</f>
        <v>295072.75</v>
      </c>
      <c r="G684" s="29"/>
    </row>
    <row r="685" spans="1:7" ht="63">
      <c r="A685" s="3" t="s">
        <v>595</v>
      </c>
      <c r="B685" s="4" t="s">
        <v>44</v>
      </c>
      <c r="C685" s="4" t="s">
        <v>47</v>
      </c>
      <c r="D685" s="4" t="s">
        <v>712</v>
      </c>
      <c r="E685" s="4" t="s">
        <v>685</v>
      </c>
      <c r="F685" s="29">
        <f>прил7!G668</f>
        <v>295072.75</v>
      </c>
      <c r="G685" s="29"/>
    </row>
    <row r="686" spans="1:7" ht="78.75">
      <c r="A686" s="3" t="s">
        <v>844</v>
      </c>
      <c r="B686" s="4" t="s">
        <v>44</v>
      </c>
      <c r="C686" s="4" t="s">
        <v>47</v>
      </c>
      <c r="D686" s="4" t="s">
        <v>713</v>
      </c>
      <c r="E686" s="4"/>
      <c r="F686" s="29">
        <f>F687+F690</f>
        <v>26875448.32</v>
      </c>
      <c r="G686" s="29"/>
    </row>
    <row r="687" spans="1:7" ht="78.75">
      <c r="A687" s="3" t="s">
        <v>714</v>
      </c>
      <c r="B687" s="4" t="s">
        <v>44</v>
      </c>
      <c r="C687" s="4" t="s">
        <v>47</v>
      </c>
      <c r="D687" s="4" t="s">
        <v>715</v>
      </c>
      <c r="E687" s="4"/>
      <c r="F687" s="29">
        <f>F688</f>
        <v>26580375.56</v>
      </c>
      <c r="G687" s="29"/>
    </row>
    <row r="688" spans="1:7" ht="110.25">
      <c r="A688" s="3" t="s">
        <v>842</v>
      </c>
      <c r="B688" s="4" t="s">
        <v>44</v>
      </c>
      <c r="C688" s="4" t="s">
        <v>47</v>
      </c>
      <c r="D688" s="4" t="s">
        <v>716</v>
      </c>
      <c r="E688" s="4"/>
      <c r="F688" s="29">
        <f>F689</f>
        <v>26580375.56</v>
      </c>
      <c r="G688" s="29"/>
    </row>
    <row r="689" spans="1:7" ht="63">
      <c r="A689" s="3" t="s">
        <v>595</v>
      </c>
      <c r="B689" s="4" t="s">
        <v>44</v>
      </c>
      <c r="C689" s="4" t="s">
        <v>47</v>
      </c>
      <c r="D689" s="4" t="s">
        <v>716</v>
      </c>
      <c r="E689" s="4" t="s">
        <v>685</v>
      </c>
      <c r="F689" s="29">
        <f>прил7!G672</f>
        <v>26580375.56</v>
      </c>
      <c r="G689" s="29"/>
    </row>
    <row r="690" spans="1:7" ht="31.5">
      <c r="A690" s="3" t="s">
        <v>414</v>
      </c>
      <c r="B690" s="4" t="s">
        <v>44</v>
      </c>
      <c r="C690" s="4" t="s">
        <v>47</v>
      </c>
      <c r="D690" s="4" t="s">
        <v>717</v>
      </c>
      <c r="E690" s="4"/>
      <c r="F690" s="29">
        <f>F691</f>
        <v>295072.76</v>
      </c>
      <c r="G690" s="29"/>
    </row>
    <row r="691" spans="1:7" ht="110.25">
      <c r="A691" s="3" t="s">
        <v>842</v>
      </c>
      <c r="B691" s="4" t="s">
        <v>44</v>
      </c>
      <c r="C691" s="4" t="s">
        <v>47</v>
      </c>
      <c r="D691" s="4" t="s">
        <v>718</v>
      </c>
      <c r="E691" s="4"/>
      <c r="F691" s="29">
        <f>F692</f>
        <v>295072.76</v>
      </c>
      <c r="G691" s="29"/>
    </row>
    <row r="692" spans="1:7" ht="63">
      <c r="A692" s="3" t="s">
        <v>595</v>
      </c>
      <c r="B692" s="4" t="s">
        <v>44</v>
      </c>
      <c r="C692" s="4" t="s">
        <v>47</v>
      </c>
      <c r="D692" s="4" t="s">
        <v>718</v>
      </c>
      <c r="E692" s="4" t="s">
        <v>685</v>
      </c>
      <c r="F692" s="29">
        <f>прил7!G675</f>
        <v>295072.76</v>
      </c>
      <c r="G692" s="29"/>
    </row>
    <row r="693" spans="1:7" ht="31.5">
      <c r="A693" s="3" t="s">
        <v>596</v>
      </c>
      <c r="B693" s="4" t="s">
        <v>44</v>
      </c>
      <c r="C693" s="4" t="s">
        <v>47</v>
      </c>
      <c r="D693" s="4" t="s">
        <v>719</v>
      </c>
      <c r="E693" s="4"/>
      <c r="F693" s="29">
        <f>F694+F699+F702</f>
        <v>20307569.76</v>
      </c>
      <c r="G693" s="29">
        <f>G694+G699</f>
        <v>14533900</v>
      </c>
    </row>
    <row r="694" spans="1:7" ht="47.25">
      <c r="A694" s="3" t="s">
        <v>720</v>
      </c>
      <c r="B694" s="4" t="s">
        <v>44</v>
      </c>
      <c r="C694" s="4" t="s">
        <v>47</v>
      </c>
      <c r="D694" s="4" t="s">
        <v>721</v>
      </c>
      <c r="E694" s="4"/>
      <c r="F694" s="29">
        <f>F695+F697</f>
        <v>6875397</v>
      </c>
      <c r="G694" s="29">
        <f>G695+G697</f>
        <v>1396800</v>
      </c>
    </row>
    <row r="695" spans="1:7" ht="141.75">
      <c r="A695" s="3" t="s">
        <v>722</v>
      </c>
      <c r="B695" s="4" t="s">
        <v>44</v>
      </c>
      <c r="C695" s="4" t="s">
        <v>47</v>
      </c>
      <c r="D695" s="4" t="s">
        <v>723</v>
      </c>
      <c r="E695" s="4"/>
      <c r="F695" s="29">
        <f>F696</f>
        <v>1396800</v>
      </c>
      <c r="G695" s="29">
        <f>G696</f>
        <v>1396800</v>
      </c>
    </row>
    <row r="696" spans="1:7" ht="63">
      <c r="A696" s="3" t="s">
        <v>595</v>
      </c>
      <c r="B696" s="4" t="s">
        <v>44</v>
      </c>
      <c r="C696" s="4" t="s">
        <v>47</v>
      </c>
      <c r="D696" s="4" t="s">
        <v>723</v>
      </c>
      <c r="E696" s="4" t="s">
        <v>685</v>
      </c>
      <c r="F696" s="29">
        <f>прил7!G679</f>
        <v>1396800</v>
      </c>
      <c r="G696" s="29">
        <f>F696</f>
        <v>1396800</v>
      </c>
    </row>
    <row r="697" spans="1:7" ht="141.75">
      <c r="A697" s="3" t="s">
        <v>722</v>
      </c>
      <c r="B697" s="4" t="s">
        <v>44</v>
      </c>
      <c r="C697" s="4" t="s">
        <v>47</v>
      </c>
      <c r="D697" s="4" t="s">
        <v>724</v>
      </c>
      <c r="E697" s="4"/>
      <c r="F697" s="29">
        <f>F698</f>
        <v>5478597</v>
      </c>
      <c r="G697" s="29"/>
    </row>
    <row r="698" spans="1:7" ht="63">
      <c r="A698" s="3" t="s">
        <v>595</v>
      </c>
      <c r="B698" s="4" t="s">
        <v>44</v>
      </c>
      <c r="C698" s="4" t="s">
        <v>47</v>
      </c>
      <c r="D698" s="4" t="s">
        <v>724</v>
      </c>
      <c r="E698" s="4" t="s">
        <v>685</v>
      </c>
      <c r="F698" s="29">
        <f>прил7!G681</f>
        <v>5478597</v>
      </c>
      <c r="G698" s="29"/>
    </row>
    <row r="699" spans="1:7" ht="47.25">
      <c r="A699" s="3" t="s">
        <v>725</v>
      </c>
      <c r="B699" s="4" t="s">
        <v>44</v>
      </c>
      <c r="C699" s="4" t="s">
        <v>47</v>
      </c>
      <c r="D699" s="4" t="s">
        <v>726</v>
      </c>
      <c r="E699" s="4"/>
      <c r="F699" s="29">
        <f>F700</f>
        <v>13137100</v>
      </c>
      <c r="G699" s="29">
        <f>G700</f>
        <v>13137100</v>
      </c>
    </row>
    <row r="700" spans="1:7" ht="47.25">
      <c r="A700" s="3" t="s">
        <v>727</v>
      </c>
      <c r="B700" s="4" t="s">
        <v>44</v>
      </c>
      <c r="C700" s="4" t="s">
        <v>47</v>
      </c>
      <c r="D700" s="4" t="s">
        <v>728</v>
      </c>
      <c r="E700" s="4"/>
      <c r="F700" s="29">
        <f>F701</f>
        <v>13137100</v>
      </c>
      <c r="G700" s="29">
        <f>G701</f>
        <v>13137100</v>
      </c>
    </row>
    <row r="701" spans="1:7" ht="63">
      <c r="A701" s="3" t="s">
        <v>595</v>
      </c>
      <c r="B701" s="4" t="s">
        <v>44</v>
      </c>
      <c r="C701" s="4" t="s">
        <v>47</v>
      </c>
      <c r="D701" s="4" t="s">
        <v>728</v>
      </c>
      <c r="E701" s="4" t="s">
        <v>685</v>
      </c>
      <c r="F701" s="29">
        <f>прил7!G684</f>
        <v>13137100</v>
      </c>
      <c r="G701" s="29">
        <f>F701</f>
        <v>13137100</v>
      </c>
    </row>
    <row r="702" spans="1:7" ht="47.25">
      <c r="A702" s="3" t="s">
        <v>729</v>
      </c>
      <c r="B702" s="4" t="s">
        <v>44</v>
      </c>
      <c r="C702" s="4" t="s">
        <v>47</v>
      </c>
      <c r="D702" s="4" t="s">
        <v>730</v>
      </c>
      <c r="E702" s="4"/>
      <c r="F702" s="29">
        <f>F703</f>
        <v>295072.76</v>
      </c>
      <c r="G702" s="29"/>
    </row>
    <row r="703" spans="1:7" ht="110.25">
      <c r="A703" s="3" t="s">
        <v>842</v>
      </c>
      <c r="B703" s="4" t="s">
        <v>44</v>
      </c>
      <c r="C703" s="4" t="s">
        <v>47</v>
      </c>
      <c r="D703" s="4" t="s">
        <v>731</v>
      </c>
      <c r="E703" s="4"/>
      <c r="F703" s="29">
        <f>F704</f>
        <v>295072.76</v>
      </c>
      <c r="G703" s="29"/>
    </row>
    <row r="704" spans="1:7" ht="63">
      <c r="A704" s="3" t="s">
        <v>595</v>
      </c>
      <c r="B704" s="4" t="s">
        <v>44</v>
      </c>
      <c r="C704" s="4" t="s">
        <v>47</v>
      </c>
      <c r="D704" s="4" t="s">
        <v>731</v>
      </c>
      <c r="E704" s="4" t="s">
        <v>685</v>
      </c>
      <c r="F704" s="29">
        <f>прил7!G687</f>
        <v>295072.76</v>
      </c>
      <c r="G704" s="29"/>
    </row>
    <row r="705" spans="1:12" ht="15.75">
      <c r="A705" s="13" t="s">
        <v>682</v>
      </c>
      <c r="B705" s="5" t="s">
        <v>45</v>
      </c>
      <c r="C705" s="5" t="s">
        <v>834</v>
      </c>
      <c r="D705" s="23"/>
      <c r="E705" s="23"/>
      <c r="F705" s="28">
        <f>F706</f>
        <v>173947059</v>
      </c>
      <c r="G705" s="28">
        <f>G706</f>
        <v>8577055</v>
      </c>
      <c r="K705" s="26">
        <f>прил7!G809</f>
        <v>173947059</v>
      </c>
      <c r="L705" s="26">
        <f>прил7!H809</f>
        <v>8577055</v>
      </c>
    </row>
    <row r="706" spans="1:12" ht="15.75">
      <c r="A706" s="1" t="s">
        <v>829</v>
      </c>
      <c r="B706" s="2" t="s">
        <v>45</v>
      </c>
      <c r="C706" s="2" t="s">
        <v>1028</v>
      </c>
      <c r="D706" s="4"/>
      <c r="E706" s="4"/>
      <c r="F706" s="33">
        <f>F707+F713</f>
        <v>173947059</v>
      </c>
      <c r="G706" s="33">
        <f>G707+G713</f>
        <v>8577055</v>
      </c>
      <c r="K706" s="26">
        <f>F705-K705</f>
        <v>0</v>
      </c>
      <c r="L706" s="26">
        <f>G705-L705</f>
        <v>0</v>
      </c>
    </row>
    <row r="707" spans="1:7" ht="94.5">
      <c r="A707" s="3" t="s">
        <v>75</v>
      </c>
      <c r="B707" s="4" t="s">
        <v>45</v>
      </c>
      <c r="C707" s="4" t="s">
        <v>1028</v>
      </c>
      <c r="D707" s="4" t="s">
        <v>807</v>
      </c>
      <c r="E707" s="4"/>
      <c r="F707" s="29">
        <f>F709+F711</f>
        <v>514638</v>
      </c>
      <c r="G707" s="29"/>
    </row>
    <row r="708" spans="1:7" ht="94.5">
      <c r="A708" s="3" t="s">
        <v>76</v>
      </c>
      <c r="B708" s="4" t="s">
        <v>45</v>
      </c>
      <c r="C708" s="4" t="s">
        <v>1028</v>
      </c>
      <c r="D708" s="4" t="s">
        <v>77</v>
      </c>
      <c r="E708" s="4"/>
      <c r="F708" s="29">
        <f>F709+F711</f>
        <v>514638</v>
      </c>
      <c r="G708" s="29"/>
    </row>
    <row r="709" spans="1:7" ht="47.25">
      <c r="A709" s="3" t="s">
        <v>849</v>
      </c>
      <c r="B709" s="4" t="s">
        <v>45</v>
      </c>
      <c r="C709" s="4" t="s">
        <v>1028</v>
      </c>
      <c r="D709" s="4" t="s">
        <v>78</v>
      </c>
      <c r="E709" s="4"/>
      <c r="F709" s="29">
        <f>прил7!G813</f>
        <v>484638</v>
      </c>
      <c r="G709" s="29"/>
    </row>
    <row r="710" spans="1:7" ht="63">
      <c r="A710" s="3" t="s">
        <v>595</v>
      </c>
      <c r="B710" s="4" t="s">
        <v>45</v>
      </c>
      <c r="C710" s="4" t="s">
        <v>1028</v>
      </c>
      <c r="D710" s="4" t="s">
        <v>78</v>
      </c>
      <c r="E710" s="4" t="s">
        <v>685</v>
      </c>
      <c r="F710" s="29">
        <f>F709</f>
        <v>484638</v>
      </c>
      <c r="G710" s="29"/>
    </row>
    <row r="711" spans="1:7" ht="31.5">
      <c r="A711" s="3" t="s">
        <v>593</v>
      </c>
      <c r="B711" s="4" t="s">
        <v>45</v>
      </c>
      <c r="C711" s="4" t="s">
        <v>1028</v>
      </c>
      <c r="D711" s="4" t="s">
        <v>79</v>
      </c>
      <c r="E711" s="4"/>
      <c r="F711" s="29">
        <f>прил7!G815</f>
        <v>30000</v>
      </c>
      <c r="G711" s="29"/>
    </row>
    <row r="712" spans="1:7" ht="63">
      <c r="A712" s="3" t="s">
        <v>595</v>
      </c>
      <c r="B712" s="4" t="s">
        <v>45</v>
      </c>
      <c r="C712" s="4" t="s">
        <v>1028</v>
      </c>
      <c r="D712" s="4" t="s">
        <v>79</v>
      </c>
      <c r="E712" s="4" t="s">
        <v>685</v>
      </c>
      <c r="F712" s="29">
        <f>F711</f>
        <v>30000</v>
      </c>
      <c r="G712" s="29"/>
    </row>
    <row r="713" spans="1:7" ht="78.75">
      <c r="A713" s="3" t="s">
        <v>112</v>
      </c>
      <c r="B713" s="4" t="s">
        <v>45</v>
      </c>
      <c r="C713" s="4" t="s">
        <v>1028</v>
      </c>
      <c r="D713" s="4" t="s">
        <v>761</v>
      </c>
      <c r="E713" s="4"/>
      <c r="F713" s="29">
        <f>F714+F732+F755</f>
        <v>173432421</v>
      </c>
      <c r="G713" s="29">
        <f>G714+G732+G755</f>
        <v>8577055</v>
      </c>
    </row>
    <row r="714" spans="1:7" ht="63">
      <c r="A714" s="3" t="s">
        <v>160</v>
      </c>
      <c r="B714" s="4" t="s">
        <v>45</v>
      </c>
      <c r="C714" s="4" t="s">
        <v>1028</v>
      </c>
      <c r="D714" s="4" t="s">
        <v>762</v>
      </c>
      <c r="E714" s="4"/>
      <c r="F714" s="29">
        <f>F715+F718+F729</f>
        <v>108893838.99999999</v>
      </c>
      <c r="G714" s="29">
        <f>G718</f>
        <v>5745753</v>
      </c>
    </row>
    <row r="715" spans="1:7" ht="63">
      <c r="A715" s="3" t="s">
        <v>447</v>
      </c>
      <c r="B715" s="4" t="s">
        <v>45</v>
      </c>
      <c r="C715" s="4" t="s">
        <v>1028</v>
      </c>
      <c r="D715" s="4" t="s">
        <v>448</v>
      </c>
      <c r="E715" s="4"/>
      <c r="F715" s="29">
        <f>F716</f>
        <v>1623020</v>
      </c>
      <c r="G715" s="29"/>
    </row>
    <row r="716" spans="1:7" ht="31.5">
      <c r="A716" s="3" t="s">
        <v>593</v>
      </c>
      <c r="B716" s="4" t="s">
        <v>45</v>
      </c>
      <c r="C716" s="4" t="s">
        <v>1028</v>
      </c>
      <c r="D716" s="4" t="s">
        <v>449</v>
      </c>
      <c r="E716" s="4"/>
      <c r="F716" s="29">
        <f>F717</f>
        <v>1623020</v>
      </c>
      <c r="G716" s="29"/>
    </row>
    <row r="717" spans="1:7" ht="47.25">
      <c r="A717" s="3" t="s">
        <v>98</v>
      </c>
      <c r="B717" s="4" t="s">
        <v>45</v>
      </c>
      <c r="C717" s="4" t="s">
        <v>1028</v>
      </c>
      <c r="D717" s="4" t="s">
        <v>449</v>
      </c>
      <c r="E717" s="4" t="s">
        <v>681</v>
      </c>
      <c r="F717" s="29">
        <f>прил7!G821</f>
        <v>1623020</v>
      </c>
      <c r="G717" s="29"/>
    </row>
    <row r="718" spans="1:7" ht="31.5">
      <c r="A718" s="3" t="s">
        <v>453</v>
      </c>
      <c r="B718" s="4" t="s">
        <v>45</v>
      </c>
      <c r="C718" s="4" t="s">
        <v>1028</v>
      </c>
      <c r="D718" s="4" t="s">
        <v>454</v>
      </c>
      <c r="E718" s="4"/>
      <c r="F718" s="29">
        <f>F719+F721+F723+F725+F728</f>
        <v>106870818.99999999</v>
      </c>
      <c r="G718" s="29">
        <f>G721+G725</f>
        <v>5745753</v>
      </c>
    </row>
    <row r="719" spans="1:7" ht="110.25">
      <c r="A719" s="3" t="s">
        <v>842</v>
      </c>
      <c r="B719" s="4" t="s">
        <v>45</v>
      </c>
      <c r="C719" s="4" t="s">
        <v>1028</v>
      </c>
      <c r="D719" s="4" t="s">
        <v>455</v>
      </c>
      <c r="E719" s="4"/>
      <c r="F719" s="29">
        <f>F720</f>
        <v>94771939.32</v>
      </c>
      <c r="G719" s="29"/>
    </row>
    <row r="720" spans="1:7" ht="63">
      <c r="A720" s="3" t="s">
        <v>595</v>
      </c>
      <c r="B720" s="4" t="s">
        <v>45</v>
      </c>
      <c r="C720" s="4" t="s">
        <v>1028</v>
      </c>
      <c r="D720" s="4" t="s">
        <v>455</v>
      </c>
      <c r="E720" s="4" t="s">
        <v>685</v>
      </c>
      <c r="F720" s="29">
        <f>прил7!G824</f>
        <v>94771939.32</v>
      </c>
      <c r="G720" s="29"/>
    </row>
    <row r="721" spans="1:7" ht="141.75">
      <c r="A721" s="3" t="s">
        <v>969</v>
      </c>
      <c r="B721" s="4" t="s">
        <v>45</v>
      </c>
      <c r="C721" s="4" t="s">
        <v>1028</v>
      </c>
      <c r="D721" s="4" t="s">
        <v>456</v>
      </c>
      <c r="E721" s="4"/>
      <c r="F721" s="29">
        <f>F722</f>
        <v>4529401</v>
      </c>
      <c r="G721" s="29">
        <f>G722</f>
        <v>4529401</v>
      </c>
    </row>
    <row r="722" spans="1:7" ht="63">
      <c r="A722" s="3" t="s">
        <v>595</v>
      </c>
      <c r="B722" s="4" t="s">
        <v>45</v>
      </c>
      <c r="C722" s="4" t="s">
        <v>1028</v>
      </c>
      <c r="D722" s="4" t="s">
        <v>456</v>
      </c>
      <c r="E722" s="4" t="s">
        <v>685</v>
      </c>
      <c r="F722" s="29">
        <f>прил7!G826</f>
        <v>4529401</v>
      </c>
      <c r="G722" s="29">
        <v>4529401</v>
      </c>
    </row>
    <row r="723" spans="1:7" ht="141.75">
      <c r="A723" s="3" t="s">
        <v>969</v>
      </c>
      <c r="B723" s="4" t="s">
        <v>45</v>
      </c>
      <c r="C723" s="4" t="s">
        <v>1028</v>
      </c>
      <c r="D723" s="4" t="s">
        <v>457</v>
      </c>
      <c r="E723" s="4"/>
      <c r="F723" s="29">
        <f>F724</f>
        <v>6292309.08</v>
      </c>
      <c r="G723" s="29"/>
    </row>
    <row r="724" spans="1:7" ht="63">
      <c r="A724" s="3" t="s">
        <v>595</v>
      </c>
      <c r="B724" s="4" t="s">
        <v>45</v>
      </c>
      <c r="C724" s="4" t="s">
        <v>1028</v>
      </c>
      <c r="D724" s="4" t="s">
        <v>457</v>
      </c>
      <c r="E724" s="4" t="s">
        <v>685</v>
      </c>
      <c r="F724" s="29">
        <f>прил7!G828</f>
        <v>6292309.08</v>
      </c>
      <c r="G724" s="29"/>
    </row>
    <row r="725" spans="1:7" ht="141.75">
      <c r="A725" s="3" t="s">
        <v>405</v>
      </c>
      <c r="B725" s="4" t="s">
        <v>45</v>
      </c>
      <c r="C725" s="4" t="s">
        <v>1028</v>
      </c>
      <c r="D725" s="4" t="s">
        <v>458</v>
      </c>
      <c r="E725" s="4"/>
      <c r="F725" s="29">
        <f>F726</f>
        <v>1216352</v>
      </c>
      <c r="G725" s="29">
        <f>G726</f>
        <v>1216352</v>
      </c>
    </row>
    <row r="726" spans="1:7" ht="63">
      <c r="A726" s="3" t="s">
        <v>595</v>
      </c>
      <c r="B726" s="4" t="s">
        <v>45</v>
      </c>
      <c r="C726" s="4" t="s">
        <v>1028</v>
      </c>
      <c r="D726" s="4" t="s">
        <v>458</v>
      </c>
      <c r="E726" s="4" t="s">
        <v>685</v>
      </c>
      <c r="F726" s="29">
        <f>прил7!G830</f>
        <v>1216352</v>
      </c>
      <c r="G726" s="29">
        <f>F726</f>
        <v>1216352</v>
      </c>
    </row>
    <row r="727" spans="1:7" ht="141.75">
      <c r="A727" s="3" t="s">
        <v>405</v>
      </c>
      <c r="B727" s="4" t="s">
        <v>45</v>
      </c>
      <c r="C727" s="4" t="s">
        <v>1028</v>
      </c>
      <c r="D727" s="4" t="s">
        <v>459</v>
      </c>
      <c r="E727" s="4"/>
      <c r="F727" s="29">
        <f>F728</f>
        <v>60817.6</v>
      </c>
      <c r="G727" s="29"/>
    </row>
    <row r="728" spans="1:7" ht="63">
      <c r="A728" s="3" t="s">
        <v>595</v>
      </c>
      <c r="B728" s="4" t="s">
        <v>45</v>
      </c>
      <c r="C728" s="4" t="s">
        <v>1028</v>
      </c>
      <c r="D728" s="4" t="s">
        <v>459</v>
      </c>
      <c r="E728" s="4" t="s">
        <v>685</v>
      </c>
      <c r="F728" s="29">
        <f>прил7!G832</f>
        <v>60817.6</v>
      </c>
      <c r="G728" s="29"/>
    </row>
    <row r="729" spans="1:7" ht="78.75">
      <c r="A729" s="3" t="s">
        <v>450</v>
      </c>
      <c r="B729" s="4" t="s">
        <v>45</v>
      </c>
      <c r="C729" s="4" t="s">
        <v>1028</v>
      </c>
      <c r="D729" s="4" t="s">
        <v>460</v>
      </c>
      <c r="E729" s="4"/>
      <c r="F729" s="29">
        <f>F730</f>
        <v>400000</v>
      </c>
      <c r="G729" s="29"/>
    </row>
    <row r="730" spans="1:7" ht="110.25">
      <c r="A730" s="3" t="s">
        <v>842</v>
      </c>
      <c r="B730" s="4" t="s">
        <v>45</v>
      </c>
      <c r="C730" s="4" t="s">
        <v>1028</v>
      </c>
      <c r="D730" s="4" t="s">
        <v>461</v>
      </c>
      <c r="E730" s="4"/>
      <c r="F730" s="29">
        <f>F731</f>
        <v>400000</v>
      </c>
      <c r="G730" s="29"/>
    </row>
    <row r="731" spans="1:7" ht="63">
      <c r="A731" s="3" t="s">
        <v>595</v>
      </c>
      <c r="B731" s="4" t="s">
        <v>45</v>
      </c>
      <c r="C731" s="4" t="s">
        <v>1028</v>
      </c>
      <c r="D731" s="4" t="s">
        <v>461</v>
      </c>
      <c r="E731" s="4" t="s">
        <v>685</v>
      </c>
      <c r="F731" s="29">
        <f>прил7!G835</f>
        <v>400000</v>
      </c>
      <c r="G731" s="29"/>
    </row>
    <row r="732" spans="1:7" ht="31.5">
      <c r="A732" s="3" t="s">
        <v>3</v>
      </c>
      <c r="B732" s="4" t="s">
        <v>45</v>
      </c>
      <c r="C732" s="4" t="s">
        <v>1028</v>
      </c>
      <c r="D732" s="4" t="s">
        <v>462</v>
      </c>
      <c r="E732" s="4"/>
      <c r="F732" s="29">
        <f>F733+F744+F749+F752</f>
        <v>50873834</v>
      </c>
      <c r="G732" s="29">
        <f>G733+G744</f>
        <v>2248790</v>
      </c>
    </row>
    <row r="733" spans="1:7" ht="63">
      <c r="A733" s="3" t="s">
        <v>463</v>
      </c>
      <c r="B733" s="4" t="s">
        <v>45</v>
      </c>
      <c r="C733" s="4" t="s">
        <v>1028</v>
      </c>
      <c r="D733" s="4" t="s">
        <v>464</v>
      </c>
      <c r="E733" s="4"/>
      <c r="F733" s="29">
        <f>F734+F736+F738+F740+F742</f>
        <v>42225995.45</v>
      </c>
      <c r="G733" s="29">
        <f>G736+G740</f>
        <v>2233853</v>
      </c>
    </row>
    <row r="734" spans="1:7" ht="110.25">
      <c r="A734" s="3" t="s">
        <v>842</v>
      </c>
      <c r="B734" s="4" t="s">
        <v>45</v>
      </c>
      <c r="C734" s="4" t="s">
        <v>1028</v>
      </c>
      <c r="D734" s="4" t="s">
        <v>465</v>
      </c>
      <c r="E734" s="4"/>
      <c r="F734" s="29">
        <f>F735</f>
        <v>39228793.11</v>
      </c>
      <c r="G734" s="29"/>
    </row>
    <row r="735" spans="1:7" ht="63">
      <c r="A735" s="3" t="s">
        <v>595</v>
      </c>
      <c r="B735" s="4" t="s">
        <v>45</v>
      </c>
      <c r="C735" s="4" t="s">
        <v>1028</v>
      </c>
      <c r="D735" s="4" t="s">
        <v>465</v>
      </c>
      <c r="E735" s="4" t="s">
        <v>685</v>
      </c>
      <c r="F735" s="29">
        <f>прил7!G839</f>
        <v>39228793.11</v>
      </c>
      <c r="G735" s="29"/>
    </row>
    <row r="736" spans="1:7" ht="141.75">
      <c r="A736" s="3" t="s">
        <v>969</v>
      </c>
      <c r="B736" s="4" t="s">
        <v>45</v>
      </c>
      <c r="C736" s="4" t="s">
        <v>1028</v>
      </c>
      <c r="D736" s="4" t="s">
        <v>466</v>
      </c>
      <c r="E736" s="4"/>
      <c r="F736" s="29">
        <f>F737</f>
        <v>2023853</v>
      </c>
      <c r="G736" s="29">
        <f>G737</f>
        <v>2023853</v>
      </c>
    </row>
    <row r="737" spans="1:7" ht="63">
      <c r="A737" s="3" t="s">
        <v>595</v>
      </c>
      <c r="B737" s="4" t="s">
        <v>45</v>
      </c>
      <c r="C737" s="4" t="s">
        <v>1028</v>
      </c>
      <c r="D737" s="4" t="s">
        <v>466</v>
      </c>
      <c r="E737" s="4" t="s">
        <v>685</v>
      </c>
      <c r="F737" s="29">
        <f>прил7!G841</f>
        <v>2023853</v>
      </c>
      <c r="G737" s="29">
        <f>F737</f>
        <v>2023853</v>
      </c>
    </row>
    <row r="738" spans="1:7" ht="141.75">
      <c r="A738" s="3" t="s">
        <v>969</v>
      </c>
      <c r="B738" s="4" t="s">
        <v>45</v>
      </c>
      <c r="C738" s="4" t="s">
        <v>1028</v>
      </c>
      <c r="D738" s="4" t="s">
        <v>467</v>
      </c>
      <c r="E738" s="4"/>
      <c r="F738" s="29">
        <f>F739</f>
        <v>752849.34</v>
      </c>
      <c r="G738" s="29"/>
    </row>
    <row r="739" spans="1:7" ht="63">
      <c r="A739" s="3" t="s">
        <v>595</v>
      </c>
      <c r="B739" s="4" t="s">
        <v>45</v>
      </c>
      <c r="C739" s="4" t="s">
        <v>1028</v>
      </c>
      <c r="D739" s="4" t="s">
        <v>467</v>
      </c>
      <c r="E739" s="4" t="s">
        <v>685</v>
      </c>
      <c r="F739" s="29">
        <f>прил7!G843</f>
        <v>752849.34</v>
      </c>
      <c r="G739" s="29"/>
    </row>
    <row r="740" spans="1:7" ht="141.75">
      <c r="A740" s="3" t="s">
        <v>405</v>
      </c>
      <c r="B740" s="4" t="s">
        <v>45</v>
      </c>
      <c r="C740" s="4" t="s">
        <v>1028</v>
      </c>
      <c r="D740" s="4" t="s">
        <v>468</v>
      </c>
      <c r="E740" s="4"/>
      <c r="F740" s="29">
        <v>210000</v>
      </c>
      <c r="G740" s="29">
        <f>G741</f>
        <v>210000</v>
      </c>
    </row>
    <row r="741" spans="1:7" ht="63">
      <c r="A741" s="3" t="s">
        <v>595</v>
      </c>
      <c r="B741" s="4" t="s">
        <v>45</v>
      </c>
      <c r="C741" s="4" t="s">
        <v>1028</v>
      </c>
      <c r="D741" s="4" t="s">
        <v>468</v>
      </c>
      <c r="E741" s="4" t="s">
        <v>685</v>
      </c>
      <c r="F741" s="29">
        <f>прил7!G845</f>
        <v>210000</v>
      </c>
      <c r="G741" s="29">
        <v>210000</v>
      </c>
    </row>
    <row r="742" spans="1:7" ht="141.75">
      <c r="A742" s="3" t="s">
        <v>405</v>
      </c>
      <c r="B742" s="4" t="s">
        <v>45</v>
      </c>
      <c r="C742" s="4" t="s">
        <v>1028</v>
      </c>
      <c r="D742" s="4" t="s">
        <v>469</v>
      </c>
      <c r="E742" s="4"/>
      <c r="F742" s="29">
        <f>F743</f>
        <v>10500</v>
      </c>
      <c r="G742" s="29"/>
    </row>
    <row r="743" spans="1:7" ht="63">
      <c r="A743" s="3" t="s">
        <v>595</v>
      </c>
      <c r="B743" s="4" t="s">
        <v>45</v>
      </c>
      <c r="C743" s="4" t="s">
        <v>1028</v>
      </c>
      <c r="D743" s="4" t="s">
        <v>469</v>
      </c>
      <c r="E743" s="4" t="s">
        <v>685</v>
      </c>
      <c r="F743" s="29">
        <f>прил7!G847</f>
        <v>10500</v>
      </c>
      <c r="G743" s="29"/>
    </row>
    <row r="744" spans="1:7" ht="47.25">
      <c r="A744" s="3" t="s">
        <v>470</v>
      </c>
      <c r="B744" s="4" t="s">
        <v>45</v>
      </c>
      <c r="C744" s="4" t="s">
        <v>1028</v>
      </c>
      <c r="D744" s="4" t="s">
        <v>471</v>
      </c>
      <c r="E744" s="4"/>
      <c r="F744" s="29">
        <f>F745+F747</f>
        <v>4104895</v>
      </c>
      <c r="G744" s="29">
        <f>G747</f>
        <v>14937</v>
      </c>
    </row>
    <row r="745" spans="1:7" ht="110.25">
      <c r="A745" s="3" t="s">
        <v>842</v>
      </c>
      <c r="B745" s="4" t="s">
        <v>45</v>
      </c>
      <c r="C745" s="4" t="s">
        <v>1028</v>
      </c>
      <c r="D745" s="4" t="s">
        <v>472</v>
      </c>
      <c r="E745" s="4"/>
      <c r="F745" s="29">
        <f>F746</f>
        <v>4089958</v>
      </c>
      <c r="G745" s="29"/>
    </row>
    <row r="746" spans="1:7" ht="63">
      <c r="A746" s="3" t="s">
        <v>595</v>
      </c>
      <c r="B746" s="4" t="s">
        <v>45</v>
      </c>
      <c r="C746" s="4" t="s">
        <v>1028</v>
      </c>
      <c r="D746" s="4" t="s">
        <v>472</v>
      </c>
      <c r="E746" s="4" t="s">
        <v>685</v>
      </c>
      <c r="F746" s="29">
        <f>прил7!G850</f>
        <v>4089958</v>
      </c>
      <c r="G746" s="29"/>
    </row>
    <row r="747" spans="1:7" ht="78.75">
      <c r="A747" s="3" t="s">
        <v>473</v>
      </c>
      <c r="B747" s="4" t="s">
        <v>45</v>
      </c>
      <c r="C747" s="4" t="s">
        <v>1028</v>
      </c>
      <c r="D747" s="4" t="s">
        <v>474</v>
      </c>
      <c r="E747" s="4"/>
      <c r="F747" s="29">
        <f>F748</f>
        <v>14937</v>
      </c>
      <c r="G747" s="29">
        <f>G748</f>
        <v>14937</v>
      </c>
    </row>
    <row r="748" spans="1:7" ht="63">
      <c r="A748" s="3" t="s">
        <v>595</v>
      </c>
      <c r="B748" s="4" t="s">
        <v>45</v>
      </c>
      <c r="C748" s="4" t="s">
        <v>1028</v>
      </c>
      <c r="D748" s="4" t="s">
        <v>474</v>
      </c>
      <c r="E748" s="4" t="s">
        <v>685</v>
      </c>
      <c r="F748" s="29">
        <f>прил7!G852</f>
        <v>14937</v>
      </c>
      <c r="G748" s="29">
        <f>F748</f>
        <v>14937</v>
      </c>
    </row>
    <row r="749" spans="1:7" ht="63">
      <c r="A749" s="3" t="s">
        <v>475</v>
      </c>
      <c r="B749" s="4" t="s">
        <v>45</v>
      </c>
      <c r="C749" s="4" t="s">
        <v>1028</v>
      </c>
      <c r="D749" s="4" t="s">
        <v>476</v>
      </c>
      <c r="E749" s="4"/>
      <c r="F749" s="29">
        <f>F750</f>
        <v>4434436.55</v>
      </c>
      <c r="G749" s="29"/>
    </row>
    <row r="750" spans="1:7" ht="110.25">
      <c r="A750" s="3" t="s">
        <v>842</v>
      </c>
      <c r="B750" s="4" t="s">
        <v>45</v>
      </c>
      <c r="C750" s="4" t="s">
        <v>1028</v>
      </c>
      <c r="D750" s="4" t="s">
        <v>477</v>
      </c>
      <c r="E750" s="4"/>
      <c r="F750" s="29">
        <f>F751</f>
        <v>4434436.55</v>
      </c>
      <c r="G750" s="29"/>
    </row>
    <row r="751" spans="1:7" ht="63">
      <c r="A751" s="3" t="s">
        <v>595</v>
      </c>
      <c r="B751" s="4" t="s">
        <v>45</v>
      </c>
      <c r="C751" s="4" t="s">
        <v>1028</v>
      </c>
      <c r="D751" s="4" t="s">
        <v>477</v>
      </c>
      <c r="E751" s="4" t="s">
        <v>685</v>
      </c>
      <c r="F751" s="29">
        <f>прил7!G855</f>
        <v>4434436.55</v>
      </c>
      <c r="G751" s="29"/>
    </row>
    <row r="752" spans="1:7" ht="110.25">
      <c r="A752" s="3" t="s">
        <v>478</v>
      </c>
      <c r="B752" s="4" t="s">
        <v>45</v>
      </c>
      <c r="C752" s="4" t="s">
        <v>1028</v>
      </c>
      <c r="D752" s="4" t="s">
        <v>479</v>
      </c>
      <c r="E752" s="4"/>
      <c r="F752" s="29">
        <f>F753</f>
        <v>108507</v>
      </c>
      <c r="G752" s="29"/>
    </row>
    <row r="753" spans="1:7" ht="110.25">
      <c r="A753" s="3" t="s">
        <v>842</v>
      </c>
      <c r="B753" s="4" t="s">
        <v>45</v>
      </c>
      <c r="C753" s="4" t="s">
        <v>1028</v>
      </c>
      <c r="D753" s="4" t="s">
        <v>480</v>
      </c>
      <c r="E753" s="4"/>
      <c r="F753" s="29">
        <f>F754</f>
        <v>108507</v>
      </c>
      <c r="G753" s="29"/>
    </row>
    <row r="754" spans="1:7" ht="63">
      <c r="A754" s="3" t="s">
        <v>595</v>
      </c>
      <c r="B754" s="4" t="s">
        <v>45</v>
      </c>
      <c r="C754" s="4" t="s">
        <v>1028</v>
      </c>
      <c r="D754" s="4" t="s">
        <v>480</v>
      </c>
      <c r="E754" s="4" t="s">
        <v>685</v>
      </c>
      <c r="F754" s="29">
        <f>прил7!G858</f>
        <v>108507</v>
      </c>
      <c r="G754" s="29"/>
    </row>
    <row r="755" spans="1:7" ht="31.5">
      <c r="A755" s="3" t="s">
        <v>143</v>
      </c>
      <c r="B755" s="4" t="s">
        <v>45</v>
      </c>
      <c r="C755" s="4" t="s">
        <v>1028</v>
      </c>
      <c r="D755" s="4" t="s">
        <v>481</v>
      </c>
      <c r="E755" s="4"/>
      <c r="F755" s="29">
        <f>F756+F759+F762</f>
        <v>13664747.999999998</v>
      </c>
      <c r="G755" s="29">
        <f>G762</f>
        <v>582512</v>
      </c>
    </row>
    <row r="756" spans="1:7" ht="31.5">
      <c r="A756" s="3" t="s">
        <v>482</v>
      </c>
      <c r="B756" s="4" t="s">
        <v>45</v>
      </c>
      <c r="C756" s="4" t="s">
        <v>1028</v>
      </c>
      <c r="D756" s="4" t="s">
        <v>483</v>
      </c>
      <c r="E756" s="4"/>
      <c r="F756" s="29">
        <f>F757</f>
        <v>46980</v>
      </c>
      <c r="G756" s="29"/>
    </row>
    <row r="757" spans="1:7" ht="110.25">
      <c r="A757" s="3" t="s">
        <v>842</v>
      </c>
      <c r="B757" s="4" t="s">
        <v>45</v>
      </c>
      <c r="C757" s="4" t="s">
        <v>1028</v>
      </c>
      <c r="D757" s="4" t="s">
        <v>484</v>
      </c>
      <c r="E757" s="4"/>
      <c r="F757" s="29">
        <f>F758</f>
        <v>46980</v>
      </c>
      <c r="G757" s="29"/>
    </row>
    <row r="758" spans="1:7" ht="63">
      <c r="A758" s="3" t="s">
        <v>595</v>
      </c>
      <c r="B758" s="4" t="s">
        <v>45</v>
      </c>
      <c r="C758" s="4" t="s">
        <v>1028</v>
      </c>
      <c r="D758" s="4" t="s">
        <v>484</v>
      </c>
      <c r="E758" s="4" t="s">
        <v>685</v>
      </c>
      <c r="F758" s="29">
        <f>прил7!G862</f>
        <v>46980</v>
      </c>
      <c r="G758" s="29"/>
    </row>
    <row r="759" spans="1:7" ht="63">
      <c r="A759" s="3" t="s">
        <v>485</v>
      </c>
      <c r="B759" s="4" t="s">
        <v>45</v>
      </c>
      <c r="C759" s="4" t="s">
        <v>1028</v>
      </c>
      <c r="D759" s="4" t="s">
        <v>486</v>
      </c>
      <c r="E759" s="4"/>
      <c r="F759" s="29">
        <f>F760</f>
        <v>377557.2</v>
      </c>
      <c r="G759" s="29"/>
    </row>
    <row r="760" spans="1:7" ht="110.25">
      <c r="A760" s="3" t="s">
        <v>842</v>
      </c>
      <c r="B760" s="4" t="s">
        <v>45</v>
      </c>
      <c r="C760" s="4" t="s">
        <v>1028</v>
      </c>
      <c r="D760" s="4" t="s">
        <v>487</v>
      </c>
      <c r="E760" s="4"/>
      <c r="F760" s="29">
        <f>F761</f>
        <v>377557.2</v>
      </c>
      <c r="G760" s="29"/>
    </row>
    <row r="761" spans="1:7" ht="63">
      <c r="A761" s="3" t="s">
        <v>595</v>
      </c>
      <c r="B761" s="4" t="s">
        <v>45</v>
      </c>
      <c r="C761" s="4" t="s">
        <v>1028</v>
      </c>
      <c r="D761" s="4" t="s">
        <v>487</v>
      </c>
      <c r="E761" s="4" t="s">
        <v>685</v>
      </c>
      <c r="F761" s="29">
        <f>прил7!G865</f>
        <v>377557.2</v>
      </c>
      <c r="G761" s="29"/>
    </row>
    <row r="762" spans="1:7" ht="110.25">
      <c r="A762" s="3" t="s">
        <v>488</v>
      </c>
      <c r="B762" s="4" t="s">
        <v>45</v>
      </c>
      <c r="C762" s="4" t="s">
        <v>1028</v>
      </c>
      <c r="D762" s="4" t="s">
        <v>489</v>
      </c>
      <c r="E762" s="4"/>
      <c r="F762" s="29">
        <f>F763+F765+F767</f>
        <v>13240210.799999999</v>
      </c>
      <c r="G762" s="29">
        <f>G763</f>
        <v>582512</v>
      </c>
    </row>
    <row r="763" spans="1:7" ht="110.25">
      <c r="A763" s="3" t="s">
        <v>842</v>
      </c>
      <c r="B763" s="4" t="s">
        <v>45</v>
      </c>
      <c r="C763" s="4" t="s">
        <v>1028</v>
      </c>
      <c r="D763" s="4" t="s">
        <v>490</v>
      </c>
      <c r="E763" s="4"/>
      <c r="F763" s="29">
        <f>F764</f>
        <v>12468937.69</v>
      </c>
      <c r="G763" s="29">
        <f>G765</f>
        <v>582512</v>
      </c>
    </row>
    <row r="764" spans="1:7" ht="63">
      <c r="A764" s="3" t="s">
        <v>595</v>
      </c>
      <c r="B764" s="4" t="s">
        <v>45</v>
      </c>
      <c r="C764" s="4" t="s">
        <v>1028</v>
      </c>
      <c r="D764" s="4" t="s">
        <v>490</v>
      </c>
      <c r="E764" s="4" t="s">
        <v>685</v>
      </c>
      <c r="F764" s="29">
        <f>прил7!G868</f>
        <v>12468937.69</v>
      </c>
      <c r="G764" s="29"/>
    </row>
    <row r="765" spans="1:7" ht="141.75">
      <c r="A765" s="3" t="s">
        <v>969</v>
      </c>
      <c r="B765" s="4" t="s">
        <v>45</v>
      </c>
      <c r="C765" s="4" t="s">
        <v>1028</v>
      </c>
      <c r="D765" s="4" t="s">
        <v>491</v>
      </c>
      <c r="E765" s="4"/>
      <c r="F765" s="29">
        <f>F766</f>
        <v>582512</v>
      </c>
      <c r="G765" s="29">
        <f>G766</f>
        <v>582512</v>
      </c>
    </row>
    <row r="766" spans="1:7" ht="63">
      <c r="A766" s="3" t="s">
        <v>595</v>
      </c>
      <c r="B766" s="4" t="s">
        <v>45</v>
      </c>
      <c r="C766" s="4" t="s">
        <v>1028</v>
      </c>
      <c r="D766" s="4" t="s">
        <v>491</v>
      </c>
      <c r="E766" s="4" t="s">
        <v>685</v>
      </c>
      <c r="F766" s="29">
        <f>прил7!G870</f>
        <v>582512</v>
      </c>
      <c r="G766" s="29">
        <f>F766</f>
        <v>582512</v>
      </c>
    </row>
    <row r="767" spans="1:7" ht="141.75">
      <c r="A767" s="3" t="s">
        <v>969</v>
      </c>
      <c r="B767" s="4" t="s">
        <v>45</v>
      </c>
      <c r="C767" s="4" t="s">
        <v>1028</v>
      </c>
      <c r="D767" s="4" t="s">
        <v>492</v>
      </c>
      <c r="E767" s="4"/>
      <c r="F767" s="29">
        <f>F768</f>
        <v>188761.11</v>
      </c>
      <c r="G767" s="29"/>
    </row>
    <row r="768" spans="1:7" ht="63">
      <c r="A768" s="3" t="s">
        <v>595</v>
      </c>
      <c r="B768" s="4" t="s">
        <v>45</v>
      </c>
      <c r="C768" s="4" t="s">
        <v>1028</v>
      </c>
      <c r="D768" s="4" t="s">
        <v>492</v>
      </c>
      <c r="E768" s="4" t="s">
        <v>685</v>
      </c>
      <c r="F768" s="29">
        <f>прил7!G872</f>
        <v>188761.11</v>
      </c>
      <c r="G768" s="29"/>
    </row>
    <row r="769" spans="1:12" s="16" customFormat="1" ht="18.75">
      <c r="A769" s="10" t="s">
        <v>55</v>
      </c>
      <c r="B769" s="11" t="s">
        <v>49</v>
      </c>
      <c r="C769" s="5"/>
      <c r="D769" s="5"/>
      <c r="E769" s="23"/>
      <c r="F769" s="28">
        <f>F770+F774+F822</f>
        <v>68497820.62</v>
      </c>
      <c r="G769" s="28">
        <f>G770+G774+G822</f>
        <v>61626500</v>
      </c>
      <c r="K769" s="48">
        <f>прил7!G214+прил7!G490+прил7!G688+прил7!G873</f>
        <v>68497820.62</v>
      </c>
      <c r="L769" s="48">
        <f>прил7!H214+прил7!H490+прил7!H688+прил7!H873</f>
        <v>61626500</v>
      </c>
    </row>
    <row r="770" spans="1:12" ht="15.75">
      <c r="A770" s="1" t="s">
        <v>836</v>
      </c>
      <c r="B770" s="2" t="s">
        <v>49</v>
      </c>
      <c r="C770" s="2" t="s">
        <v>1028</v>
      </c>
      <c r="D770" s="2"/>
      <c r="E770" s="4"/>
      <c r="F770" s="33">
        <f>F771</f>
        <v>6583330.62</v>
      </c>
      <c r="G770" s="33"/>
      <c r="K770" s="26">
        <f>K769-F769</f>
        <v>0</v>
      </c>
      <c r="L770" s="26">
        <f>G769-L769</f>
        <v>0</v>
      </c>
    </row>
    <row r="771" spans="1:7" ht="15.75">
      <c r="A771" s="3" t="s">
        <v>96</v>
      </c>
      <c r="B771" s="4" t="s">
        <v>49</v>
      </c>
      <c r="C771" s="4" t="s">
        <v>1028</v>
      </c>
      <c r="D771" s="4" t="s">
        <v>826</v>
      </c>
      <c r="E771" s="4"/>
      <c r="F771" s="29">
        <f>F772</f>
        <v>6583330.62</v>
      </c>
      <c r="G771" s="29"/>
    </row>
    <row r="772" spans="1:7" ht="142.5" customHeight="1">
      <c r="A772" s="3" t="s">
        <v>142</v>
      </c>
      <c r="B772" s="4" t="s">
        <v>49</v>
      </c>
      <c r="C772" s="4" t="s">
        <v>1028</v>
      </c>
      <c r="D772" s="4" t="s">
        <v>359</v>
      </c>
      <c r="E772" s="4"/>
      <c r="F772" s="29">
        <f>F773</f>
        <v>6583330.62</v>
      </c>
      <c r="G772" s="29"/>
    </row>
    <row r="773" spans="1:7" ht="31.5">
      <c r="A773" s="3" t="s">
        <v>637</v>
      </c>
      <c r="B773" s="4" t="s">
        <v>49</v>
      </c>
      <c r="C773" s="4" t="s">
        <v>1028</v>
      </c>
      <c r="D773" s="4" t="s">
        <v>359</v>
      </c>
      <c r="E773" s="4" t="s">
        <v>638</v>
      </c>
      <c r="F773" s="29">
        <f>прил7!G218</f>
        <v>6583330.62</v>
      </c>
      <c r="G773" s="29"/>
    </row>
    <row r="774" spans="1:11" ht="31.5">
      <c r="A774" s="1" t="s">
        <v>830</v>
      </c>
      <c r="B774" s="2" t="s">
        <v>49</v>
      </c>
      <c r="C774" s="2" t="s">
        <v>48</v>
      </c>
      <c r="D774" s="2"/>
      <c r="E774" s="2"/>
      <c r="F774" s="33">
        <f>F775+F804+F817</f>
        <v>4217690</v>
      </c>
      <c r="G774" s="33">
        <f>G775+G804+G817</f>
        <v>3929700</v>
      </c>
      <c r="K774" s="26">
        <f>прил7!G874+прил7!G689+прил7!G491</f>
        <v>4217690</v>
      </c>
    </row>
    <row r="775" spans="1:7" ht="47.25">
      <c r="A775" s="3" t="s">
        <v>107</v>
      </c>
      <c r="B775" s="4" t="s">
        <v>49</v>
      </c>
      <c r="C775" s="4" t="s">
        <v>48</v>
      </c>
      <c r="D775" s="4" t="s">
        <v>622</v>
      </c>
      <c r="E775" s="4"/>
      <c r="F775" s="29">
        <f>F776+F782+F788</f>
        <v>3443295</v>
      </c>
      <c r="G775" s="29">
        <f>G776+G782+G788</f>
        <v>3443295</v>
      </c>
    </row>
    <row r="776" spans="1:7" ht="47.25">
      <c r="A776" s="3" t="s">
        <v>600</v>
      </c>
      <c r="B776" s="4" t="s">
        <v>49</v>
      </c>
      <c r="C776" s="4" t="s">
        <v>48</v>
      </c>
      <c r="D776" s="4" t="s">
        <v>398</v>
      </c>
      <c r="E776" s="4"/>
      <c r="F776" s="29">
        <f>F777</f>
        <v>670773</v>
      </c>
      <c r="G776" s="29">
        <f>G777</f>
        <v>670773</v>
      </c>
    </row>
    <row r="777" spans="1:7" ht="31.5">
      <c r="A777" s="3" t="s">
        <v>414</v>
      </c>
      <c r="B777" s="4" t="s">
        <v>49</v>
      </c>
      <c r="C777" s="4" t="s">
        <v>48</v>
      </c>
      <c r="D777" s="4" t="s">
        <v>415</v>
      </c>
      <c r="E777" s="4"/>
      <c r="F777" s="29">
        <f>F778+F780</f>
        <v>670773</v>
      </c>
      <c r="G777" s="29">
        <f>G778+G780</f>
        <v>670773</v>
      </c>
    </row>
    <row r="778" spans="1:7" ht="141.75">
      <c r="A778" s="3" t="s">
        <v>417</v>
      </c>
      <c r="B778" s="4" t="s">
        <v>49</v>
      </c>
      <c r="C778" s="4" t="s">
        <v>48</v>
      </c>
      <c r="D778" s="4" t="s">
        <v>418</v>
      </c>
      <c r="E778" s="4"/>
      <c r="F778" s="29">
        <f>F779</f>
        <v>1093</v>
      </c>
      <c r="G778" s="29">
        <f>G779</f>
        <v>1093</v>
      </c>
    </row>
    <row r="779" spans="1:7" ht="63">
      <c r="A779" s="3" t="s">
        <v>595</v>
      </c>
      <c r="B779" s="4" t="s">
        <v>49</v>
      </c>
      <c r="C779" s="4" t="s">
        <v>48</v>
      </c>
      <c r="D779" s="4" t="s">
        <v>418</v>
      </c>
      <c r="E779" s="4" t="s">
        <v>685</v>
      </c>
      <c r="F779" s="29">
        <f>прил7!G694</f>
        <v>1093</v>
      </c>
      <c r="G779" s="29">
        <f>F779</f>
        <v>1093</v>
      </c>
    </row>
    <row r="780" spans="1:7" ht="126">
      <c r="A780" s="3" t="s">
        <v>565</v>
      </c>
      <c r="B780" s="4" t="s">
        <v>49</v>
      </c>
      <c r="C780" s="4" t="s">
        <v>48</v>
      </c>
      <c r="D780" s="4" t="s">
        <v>566</v>
      </c>
      <c r="E780" s="4"/>
      <c r="F780" s="29">
        <f>F781</f>
        <v>669680</v>
      </c>
      <c r="G780" s="29">
        <f>G781</f>
        <v>669680</v>
      </c>
    </row>
    <row r="781" spans="1:7" ht="63">
      <c r="A781" s="3" t="s">
        <v>595</v>
      </c>
      <c r="B781" s="4" t="s">
        <v>49</v>
      </c>
      <c r="C781" s="4" t="s">
        <v>48</v>
      </c>
      <c r="D781" s="4" t="s">
        <v>566</v>
      </c>
      <c r="E781" s="4" t="s">
        <v>685</v>
      </c>
      <c r="F781" s="29">
        <f>прил7!G696</f>
        <v>669680</v>
      </c>
      <c r="G781" s="29">
        <f>F781</f>
        <v>669680</v>
      </c>
    </row>
    <row r="782" spans="1:7" ht="63">
      <c r="A782" s="3" t="s">
        <v>599</v>
      </c>
      <c r="B782" s="4" t="s">
        <v>49</v>
      </c>
      <c r="C782" s="4" t="s">
        <v>48</v>
      </c>
      <c r="D782" s="4" t="s">
        <v>567</v>
      </c>
      <c r="E782" s="4"/>
      <c r="F782" s="29">
        <f>F783</f>
        <v>873122</v>
      </c>
      <c r="G782" s="29">
        <f>G783</f>
        <v>873122</v>
      </c>
    </row>
    <row r="783" spans="1:7" ht="31.5">
      <c r="A783" s="3" t="s">
        <v>414</v>
      </c>
      <c r="B783" s="4" t="s">
        <v>49</v>
      </c>
      <c r="C783" s="4" t="s">
        <v>48</v>
      </c>
      <c r="D783" s="4" t="s">
        <v>296</v>
      </c>
      <c r="E783" s="4"/>
      <c r="F783" s="29">
        <f>F784+F786</f>
        <v>873122</v>
      </c>
      <c r="G783" s="29">
        <f>G784+G786</f>
        <v>873122</v>
      </c>
    </row>
    <row r="784" spans="1:7" ht="141.75">
      <c r="A784" s="3" t="s">
        <v>417</v>
      </c>
      <c r="B784" s="4" t="s">
        <v>49</v>
      </c>
      <c r="C784" s="4" t="s">
        <v>48</v>
      </c>
      <c r="D784" s="4" t="s">
        <v>732</v>
      </c>
      <c r="E784" s="4"/>
      <c r="F784" s="29">
        <f>F785</f>
        <v>1240</v>
      </c>
      <c r="G784" s="29">
        <f>G785</f>
        <v>1240</v>
      </c>
    </row>
    <row r="785" spans="1:7" ht="63">
      <c r="A785" s="3" t="s">
        <v>595</v>
      </c>
      <c r="B785" s="4" t="s">
        <v>49</v>
      </c>
      <c r="C785" s="4" t="s">
        <v>48</v>
      </c>
      <c r="D785" s="4" t="s">
        <v>732</v>
      </c>
      <c r="E785" s="4" t="s">
        <v>685</v>
      </c>
      <c r="F785" s="29">
        <f>прил7!G700</f>
        <v>1240</v>
      </c>
      <c r="G785" s="29">
        <f>F785</f>
        <v>1240</v>
      </c>
    </row>
    <row r="786" spans="1:7" ht="126">
      <c r="A786" s="3" t="s">
        <v>565</v>
      </c>
      <c r="B786" s="4" t="s">
        <v>49</v>
      </c>
      <c r="C786" s="4" t="s">
        <v>48</v>
      </c>
      <c r="D786" s="4" t="s">
        <v>733</v>
      </c>
      <c r="E786" s="4"/>
      <c r="F786" s="29">
        <f>F787</f>
        <v>871882</v>
      </c>
      <c r="G786" s="29">
        <f>G787</f>
        <v>871882</v>
      </c>
    </row>
    <row r="787" spans="1:7" ht="63">
      <c r="A787" s="3" t="s">
        <v>595</v>
      </c>
      <c r="B787" s="4" t="s">
        <v>49</v>
      </c>
      <c r="C787" s="4" t="s">
        <v>48</v>
      </c>
      <c r="D787" s="4" t="s">
        <v>733</v>
      </c>
      <c r="E787" s="4" t="s">
        <v>685</v>
      </c>
      <c r="F787" s="29">
        <f>прил7!G702</f>
        <v>871882</v>
      </c>
      <c r="G787" s="29">
        <f>F787</f>
        <v>871882</v>
      </c>
    </row>
    <row r="788" spans="1:7" ht="63">
      <c r="A788" s="21" t="s">
        <v>603</v>
      </c>
      <c r="B788" s="4" t="s">
        <v>49</v>
      </c>
      <c r="C788" s="4" t="s">
        <v>48</v>
      </c>
      <c r="D788" s="4" t="s">
        <v>364</v>
      </c>
      <c r="E788" s="4"/>
      <c r="F788" s="29">
        <f>F789+F794+F799</f>
        <v>1899400</v>
      </c>
      <c r="G788" s="29">
        <f>G789+G794+G799</f>
        <v>1899400</v>
      </c>
    </row>
    <row r="789" spans="1:7" ht="157.5">
      <c r="A789" s="222" t="s">
        <v>70</v>
      </c>
      <c r="B789" s="265" t="s">
        <v>49</v>
      </c>
      <c r="C789" s="265" t="s">
        <v>48</v>
      </c>
      <c r="D789" s="265" t="s">
        <v>734</v>
      </c>
      <c r="E789" s="265"/>
      <c r="F789" s="263">
        <f>F791</f>
        <v>73600</v>
      </c>
      <c r="G789" s="263">
        <f>G791</f>
        <v>73600</v>
      </c>
    </row>
    <row r="790" spans="1:7" ht="110.25">
      <c r="A790" s="224" t="s">
        <v>71</v>
      </c>
      <c r="B790" s="265"/>
      <c r="C790" s="265"/>
      <c r="D790" s="265"/>
      <c r="E790" s="265"/>
      <c r="F790" s="263"/>
      <c r="G790" s="263"/>
    </row>
    <row r="791" spans="1:7" ht="126">
      <c r="A791" s="21" t="s">
        <v>735</v>
      </c>
      <c r="B791" s="265" t="s">
        <v>49</v>
      </c>
      <c r="C791" s="265" t="s">
        <v>48</v>
      </c>
      <c r="D791" s="265" t="s">
        <v>420</v>
      </c>
      <c r="E791" s="265"/>
      <c r="F791" s="263">
        <f>F793</f>
        <v>73600</v>
      </c>
      <c r="G791" s="263">
        <f>G793</f>
        <v>73600</v>
      </c>
    </row>
    <row r="792" spans="1:7" ht="141.75">
      <c r="A792" s="21" t="s">
        <v>419</v>
      </c>
      <c r="B792" s="265"/>
      <c r="C792" s="265"/>
      <c r="D792" s="265"/>
      <c r="E792" s="265"/>
      <c r="F792" s="263"/>
      <c r="G792" s="263"/>
    </row>
    <row r="793" spans="1:7" ht="31.5">
      <c r="A793" s="21" t="s">
        <v>637</v>
      </c>
      <c r="B793" s="4" t="s">
        <v>49</v>
      </c>
      <c r="C793" s="4" t="s">
        <v>48</v>
      </c>
      <c r="D793" s="4" t="s">
        <v>420</v>
      </c>
      <c r="E793" s="4" t="s">
        <v>638</v>
      </c>
      <c r="F793" s="29">
        <f>прил7!G708</f>
        <v>73600</v>
      </c>
      <c r="G793" s="29">
        <f>F793</f>
        <v>73600</v>
      </c>
    </row>
    <row r="794" spans="1:7" ht="141.75">
      <c r="A794" s="21" t="s">
        <v>421</v>
      </c>
      <c r="B794" s="4" t="s">
        <v>49</v>
      </c>
      <c r="C794" s="4" t="s">
        <v>48</v>
      </c>
      <c r="D794" s="4" t="s">
        <v>422</v>
      </c>
      <c r="E794" s="4"/>
      <c r="F794" s="29">
        <f>F795+F797</f>
        <v>1616400</v>
      </c>
      <c r="G794" s="29">
        <f>G795+G797</f>
        <v>1616400</v>
      </c>
    </row>
    <row r="795" spans="1:7" ht="141.75">
      <c r="A795" s="21" t="s">
        <v>423</v>
      </c>
      <c r="B795" s="4" t="s">
        <v>49</v>
      </c>
      <c r="C795" s="4" t="s">
        <v>48</v>
      </c>
      <c r="D795" s="4" t="s">
        <v>424</v>
      </c>
      <c r="E795" s="4"/>
      <c r="F795" s="29">
        <f>F796</f>
        <v>1594000</v>
      </c>
      <c r="G795" s="29">
        <f>G796</f>
        <v>1594000</v>
      </c>
    </row>
    <row r="796" spans="1:7" ht="31.5">
      <c r="A796" s="21" t="s">
        <v>637</v>
      </c>
      <c r="B796" s="4" t="s">
        <v>49</v>
      </c>
      <c r="C796" s="4" t="s">
        <v>48</v>
      </c>
      <c r="D796" s="4" t="s">
        <v>424</v>
      </c>
      <c r="E796" s="4" t="s">
        <v>638</v>
      </c>
      <c r="F796" s="29">
        <f>прил7!G711</f>
        <v>1594000</v>
      </c>
      <c r="G796" s="29">
        <f>F796</f>
        <v>1594000</v>
      </c>
    </row>
    <row r="797" spans="1:7" ht="141.75">
      <c r="A797" s="21" t="s">
        <v>425</v>
      </c>
      <c r="B797" s="4" t="s">
        <v>49</v>
      </c>
      <c r="C797" s="4" t="s">
        <v>48</v>
      </c>
      <c r="D797" s="4" t="s">
        <v>426</v>
      </c>
      <c r="E797" s="4"/>
      <c r="F797" s="29">
        <f>F798</f>
        <v>22400</v>
      </c>
      <c r="G797" s="29">
        <f>G798</f>
        <v>22400</v>
      </c>
    </row>
    <row r="798" spans="1:7" ht="126">
      <c r="A798" s="21" t="s">
        <v>97</v>
      </c>
      <c r="B798" s="4" t="s">
        <v>49</v>
      </c>
      <c r="C798" s="4" t="s">
        <v>48</v>
      </c>
      <c r="D798" s="4" t="s">
        <v>426</v>
      </c>
      <c r="E798" s="4" t="s">
        <v>680</v>
      </c>
      <c r="F798" s="29">
        <f>прил7!G713</f>
        <v>22400</v>
      </c>
      <c r="G798" s="29">
        <f>F798</f>
        <v>22400</v>
      </c>
    </row>
    <row r="799" spans="1:7" ht="126">
      <c r="A799" s="222" t="s">
        <v>72</v>
      </c>
      <c r="B799" s="265" t="s">
        <v>49</v>
      </c>
      <c r="C799" s="265" t="s">
        <v>48</v>
      </c>
      <c r="D799" s="265" t="s">
        <v>427</v>
      </c>
      <c r="E799" s="265"/>
      <c r="F799" s="263">
        <f>F801</f>
        <v>209400</v>
      </c>
      <c r="G799" s="263">
        <f>G801</f>
        <v>209400</v>
      </c>
    </row>
    <row r="800" spans="1:7" ht="47.25">
      <c r="A800" s="224" t="s">
        <v>73</v>
      </c>
      <c r="B800" s="265"/>
      <c r="C800" s="265"/>
      <c r="D800" s="265"/>
      <c r="E800" s="265"/>
      <c r="F800" s="263"/>
      <c r="G800" s="263"/>
    </row>
    <row r="801" spans="1:7" ht="157.5">
      <c r="A801" s="222" t="s">
        <v>428</v>
      </c>
      <c r="B801" s="265" t="s">
        <v>49</v>
      </c>
      <c r="C801" s="265" t="s">
        <v>48</v>
      </c>
      <c r="D801" s="265" t="s">
        <v>430</v>
      </c>
      <c r="E801" s="265"/>
      <c r="F801" s="263">
        <f>F803</f>
        <v>209400</v>
      </c>
      <c r="G801" s="263">
        <f>G803</f>
        <v>209400</v>
      </c>
    </row>
    <row r="802" spans="1:7" ht="110.25">
      <c r="A802" s="224" t="s">
        <v>429</v>
      </c>
      <c r="B802" s="265"/>
      <c r="C802" s="265"/>
      <c r="D802" s="265"/>
      <c r="E802" s="265"/>
      <c r="F802" s="263"/>
      <c r="G802" s="263"/>
    </row>
    <row r="803" spans="1:7" ht="31.5">
      <c r="A803" s="21" t="s">
        <v>637</v>
      </c>
      <c r="B803" s="4" t="s">
        <v>49</v>
      </c>
      <c r="C803" s="4" t="s">
        <v>48</v>
      </c>
      <c r="D803" s="4" t="s">
        <v>430</v>
      </c>
      <c r="E803" s="4" t="s">
        <v>638</v>
      </c>
      <c r="F803" s="29">
        <f>прил7!G718</f>
        <v>209400</v>
      </c>
      <c r="G803" s="29">
        <f>F803</f>
        <v>209400</v>
      </c>
    </row>
    <row r="804" spans="1:7" ht="78.75">
      <c r="A804" s="3" t="s">
        <v>112</v>
      </c>
      <c r="B804" s="4" t="s">
        <v>49</v>
      </c>
      <c r="C804" s="4" t="s">
        <v>48</v>
      </c>
      <c r="D804" s="4" t="s">
        <v>761</v>
      </c>
      <c r="E804" s="4"/>
      <c r="F804" s="29">
        <f>F805+F811</f>
        <v>486405</v>
      </c>
      <c r="G804" s="29">
        <f>F804</f>
        <v>486405</v>
      </c>
    </row>
    <row r="805" spans="1:7" ht="63">
      <c r="A805" s="3" t="s">
        <v>160</v>
      </c>
      <c r="B805" s="4" t="s">
        <v>49</v>
      </c>
      <c r="C805" s="4" t="s">
        <v>48</v>
      </c>
      <c r="D805" s="4" t="s">
        <v>762</v>
      </c>
      <c r="E805" s="4"/>
      <c r="F805" s="29">
        <f>F806</f>
        <v>303327</v>
      </c>
      <c r="G805" s="29">
        <f>G806</f>
        <v>303327</v>
      </c>
    </row>
    <row r="806" spans="1:7" ht="31.5">
      <c r="A806" s="3" t="s">
        <v>453</v>
      </c>
      <c r="B806" s="4" t="s">
        <v>49</v>
      </c>
      <c r="C806" s="4" t="s">
        <v>48</v>
      </c>
      <c r="D806" s="4" t="s">
        <v>454</v>
      </c>
      <c r="E806" s="4"/>
      <c r="F806" s="29">
        <f>F807+F809</f>
        <v>303327</v>
      </c>
      <c r="G806" s="29">
        <f>G807+G809</f>
        <v>303327</v>
      </c>
    </row>
    <row r="807" spans="1:7" ht="141.75">
      <c r="A807" s="3" t="s">
        <v>417</v>
      </c>
      <c r="B807" s="4" t="s">
        <v>49</v>
      </c>
      <c r="C807" s="4" t="s">
        <v>48</v>
      </c>
      <c r="D807" s="4" t="s">
        <v>493</v>
      </c>
      <c r="E807" s="4"/>
      <c r="F807" s="29">
        <f>F808</f>
        <v>3327</v>
      </c>
      <c r="G807" s="29">
        <f>G808</f>
        <v>3327</v>
      </c>
    </row>
    <row r="808" spans="1:7" ht="63">
      <c r="A808" s="3" t="s">
        <v>595</v>
      </c>
      <c r="B808" s="4" t="s">
        <v>49</v>
      </c>
      <c r="C808" s="4" t="s">
        <v>48</v>
      </c>
      <c r="D808" s="4" t="s">
        <v>493</v>
      </c>
      <c r="E808" s="4" t="s">
        <v>685</v>
      </c>
      <c r="F808" s="29">
        <f>прил7!G879</f>
        <v>3327</v>
      </c>
      <c r="G808" s="29">
        <f>F808</f>
        <v>3327</v>
      </c>
    </row>
    <row r="809" spans="1:7" ht="126">
      <c r="A809" s="3" t="s">
        <v>565</v>
      </c>
      <c r="B809" s="4" t="s">
        <v>49</v>
      </c>
      <c r="C809" s="4" t="s">
        <v>48</v>
      </c>
      <c r="D809" s="4" t="s">
        <v>494</v>
      </c>
      <c r="E809" s="4"/>
      <c r="F809" s="29">
        <f>F810</f>
        <v>300000</v>
      </c>
      <c r="G809" s="29">
        <f>G810</f>
        <v>300000</v>
      </c>
    </row>
    <row r="810" spans="1:7" ht="63">
      <c r="A810" s="3" t="s">
        <v>595</v>
      </c>
      <c r="B810" s="4" t="s">
        <v>49</v>
      </c>
      <c r="C810" s="4" t="s">
        <v>48</v>
      </c>
      <c r="D810" s="4" t="s">
        <v>494</v>
      </c>
      <c r="E810" s="4" t="s">
        <v>685</v>
      </c>
      <c r="F810" s="29">
        <f>прил7!G881</f>
        <v>300000</v>
      </c>
      <c r="G810" s="29">
        <v>300000</v>
      </c>
    </row>
    <row r="811" spans="1:7" ht="31.5">
      <c r="A811" s="3" t="s">
        <v>3</v>
      </c>
      <c r="B811" s="4" t="s">
        <v>49</v>
      </c>
      <c r="C811" s="4" t="s">
        <v>48</v>
      </c>
      <c r="D811" s="4" t="s">
        <v>462</v>
      </c>
      <c r="E811" s="4"/>
      <c r="F811" s="29">
        <f>F812</f>
        <v>183078</v>
      </c>
      <c r="G811" s="29">
        <f>G812</f>
        <v>183078</v>
      </c>
    </row>
    <row r="812" spans="1:7" ht="63">
      <c r="A812" s="3" t="s">
        <v>463</v>
      </c>
      <c r="B812" s="4" t="s">
        <v>49</v>
      </c>
      <c r="C812" s="4" t="s">
        <v>48</v>
      </c>
      <c r="D812" s="4" t="s">
        <v>464</v>
      </c>
      <c r="E812" s="4"/>
      <c r="F812" s="29">
        <f>F813+F815</f>
        <v>183078</v>
      </c>
      <c r="G812" s="29">
        <f>G813+G815</f>
        <v>183078</v>
      </c>
    </row>
    <row r="813" spans="1:7" ht="141.75">
      <c r="A813" s="3" t="s">
        <v>417</v>
      </c>
      <c r="B813" s="4" t="s">
        <v>49</v>
      </c>
      <c r="C813" s="4" t="s">
        <v>48</v>
      </c>
      <c r="D813" s="4" t="s">
        <v>495</v>
      </c>
      <c r="E813" s="4"/>
      <c r="F813" s="29">
        <f>F814</f>
        <v>1340</v>
      </c>
      <c r="G813" s="29">
        <f>G814</f>
        <v>1340</v>
      </c>
    </row>
    <row r="814" spans="1:7" ht="63">
      <c r="A814" s="3" t="s">
        <v>595</v>
      </c>
      <c r="B814" s="4" t="s">
        <v>49</v>
      </c>
      <c r="C814" s="4" t="s">
        <v>48</v>
      </c>
      <c r="D814" s="4" t="s">
        <v>495</v>
      </c>
      <c r="E814" s="4" t="s">
        <v>685</v>
      </c>
      <c r="F814" s="29">
        <f>прил7!G885</f>
        <v>1340</v>
      </c>
      <c r="G814" s="29">
        <f>F814</f>
        <v>1340</v>
      </c>
    </row>
    <row r="815" spans="1:7" ht="126">
      <c r="A815" s="3" t="s">
        <v>565</v>
      </c>
      <c r="B815" s="4" t="s">
        <v>49</v>
      </c>
      <c r="C815" s="4" t="s">
        <v>48</v>
      </c>
      <c r="D815" s="4" t="s">
        <v>496</v>
      </c>
      <c r="E815" s="4"/>
      <c r="F815" s="29">
        <f>F816</f>
        <v>181738</v>
      </c>
      <c r="G815" s="29">
        <f>G816</f>
        <v>181738</v>
      </c>
    </row>
    <row r="816" spans="1:15" ht="63">
      <c r="A816" s="3" t="s">
        <v>595</v>
      </c>
      <c r="B816" s="4" t="s">
        <v>49</v>
      </c>
      <c r="C816" s="4" t="s">
        <v>48</v>
      </c>
      <c r="D816" s="4" t="s">
        <v>496</v>
      </c>
      <c r="E816" s="4" t="s">
        <v>685</v>
      </c>
      <c r="F816" s="29">
        <f>прил7!G887</f>
        <v>181738</v>
      </c>
      <c r="G816" s="29">
        <f>F816</f>
        <v>181738</v>
      </c>
      <c r="O816" s="26"/>
    </row>
    <row r="817" spans="1:7" ht="90.75" customHeight="1">
      <c r="A817" s="3" t="s">
        <v>1148</v>
      </c>
      <c r="B817" s="4" t="s">
        <v>49</v>
      </c>
      <c r="C817" s="4" t="s">
        <v>48</v>
      </c>
      <c r="D817" s="4" t="s">
        <v>1088</v>
      </c>
      <c r="E817" s="2"/>
      <c r="F817" s="29">
        <f>F818</f>
        <v>287990</v>
      </c>
      <c r="G817" s="29"/>
    </row>
    <row r="818" spans="1:7" ht="47.25">
      <c r="A818" s="3" t="s">
        <v>543</v>
      </c>
      <c r="B818" s="4" t="s">
        <v>49</v>
      </c>
      <c r="C818" s="4" t="s">
        <v>48</v>
      </c>
      <c r="D818" s="4" t="s">
        <v>633</v>
      </c>
      <c r="E818" s="2"/>
      <c r="F818" s="29">
        <f>F819</f>
        <v>287990</v>
      </c>
      <c r="G818" s="29"/>
    </row>
    <row r="819" spans="1:7" ht="63">
      <c r="A819" s="3" t="s">
        <v>634</v>
      </c>
      <c r="B819" s="4" t="s">
        <v>49</v>
      </c>
      <c r="C819" s="4" t="s">
        <v>48</v>
      </c>
      <c r="D819" s="4" t="s">
        <v>635</v>
      </c>
      <c r="E819" s="2"/>
      <c r="F819" s="29">
        <f>F820</f>
        <v>287990</v>
      </c>
      <c r="G819" s="29"/>
    </row>
    <row r="820" spans="1:7" ht="63">
      <c r="A820" s="213" t="s">
        <v>948</v>
      </c>
      <c r="B820" s="4" t="s">
        <v>49</v>
      </c>
      <c r="C820" s="4" t="s">
        <v>48</v>
      </c>
      <c r="D820" s="4" t="s">
        <v>636</v>
      </c>
      <c r="E820" s="4"/>
      <c r="F820" s="29">
        <f>F821</f>
        <v>287990</v>
      </c>
      <c r="G820" s="29"/>
    </row>
    <row r="821" spans="1:7" ht="31.5">
      <c r="A821" s="213" t="s">
        <v>637</v>
      </c>
      <c r="B821" s="4" t="s">
        <v>49</v>
      </c>
      <c r="C821" s="4" t="s">
        <v>48</v>
      </c>
      <c r="D821" s="4" t="s">
        <v>636</v>
      </c>
      <c r="E821" s="4" t="s">
        <v>638</v>
      </c>
      <c r="F821" s="29">
        <f>прил7!G496</f>
        <v>287990</v>
      </c>
      <c r="G821" s="29"/>
    </row>
    <row r="822" spans="1:7" ht="15.75">
      <c r="A822" s="1" t="s">
        <v>506</v>
      </c>
      <c r="B822" s="2" t="s">
        <v>49</v>
      </c>
      <c r="C822" s="2" t="s">
        <v>51</v>
      </c>
      <c r="D822" s="2"/>
      <c r="E822" s="2"/>
      <c r="F822" s="33">
        <f>F823+F846</f>
        <v>57696800</v>
      </c>
      <c r="G822" s="33">
        <f>G823+G846</f>
        <v>57696800</v>
      </c>
    </row>
    <row r="823" spans="1:7" ht="47.25">
      <c r="A823" s="3" t="s">
        <v>107</v>
      </c>
      <c r="B823" s="4" t="s">
        <v>49</v>
      </c>
      <c r="C823" s="4" t="s">
        <v>51</v>
      </c>
      <c r="D823" s="4" t="s">
        <v>622</v>
      </c>
      <c r="E823" s="4"/>
      <c r="F823" s="37">
        <f>F824+F833</f>
        <v>56327000</v>
      </c>
      <c r="G823" s="37">
        <f>G824+G833</f>
        <v>56327000</v>
      </c>
    </row>
    <row r="824" spans="1:7" ht="47.25">
      <c r="A824" s="3" t="s">
        <v>600</v>
      </c>
      <c r="B824" s="4" t="s">
        <v>49</v>
      </c>
      <c r="C824" s="4" t="s">
        <v>51</v>
      </c>
      <c r="D824" s="4" t="s">
        <v>398</v>
      </c>
      <c r="E824" s="4"/>
      <c r="F824" s="37">
        <f>F825+F830</f>
        <v>17250200</v>
      </c>
      <c r="G824" s="37">
        <f>G825+G830</f>
        <v>17250200</v>
      </c>
    </row>
    <row r="825" spans="1:7" ht="78.75">
      <c r="A825" s="3" t="s">
        <v>1191</v>
      </c>
      <c r="B825" s="4" t="s">
        <v>49</v>
      </c>
      <c r="C825" s="4" t="s">
        <v>51</v>
      </c>
      <c r="D825" s="4" t="s">
        <v>1192</v>
      </c>
      <c r="E825" s="4"/>
      <c r="F825" s="37">
        <f>F826</f>
        <v>420700</v>
      </c>
      <c r="G825" s="37">
        <f>G826</f>
        <v>420700</v>
      </c>
    </row>
    <row r="826" spans="1:7" ht="94.5">
      <c r="A826" s="3" t="s">
        <v>1193</v>
      </c>
      <c r="B826" s="265" t="s">
        <v>49</v>
      </c>
      <c r="C826" s="265" t="s">
        <v>51</v>
      </c>
      <c r="D826" s="265" t="s">
        <v>1195</v>
      </c>
      <c r="E826" s="265"/>
      <c r="F826" s="263">
        <f>F828+F829</f>
        <v>420700</v>
      </c>
      <c r="G826" s="263">
        <f>G828+G829</f>
        <v>420700</v>
      </c>
    </row>
    <row r="827" spans="1:7" ht="126">
      <c r="A827" s="3" t="s">
        <v>1194</v>
      </c>
      <c r="B827" s="265"/>
      <c r="C827" s="265"/>
      <c r="D827" s="265"/>
      <c r="E827" s="265"/>
      <c r="F827" s="263"/>
      <c r="G827" s="263"/>
    </row>
    <row r="828" spans="1:7" ht="31.5">
      <c r="A828" s="21" t="s">
        <v>637</v>
      </c>
      <c r="B828" s="4" t="s">
        <v>49</v>
      </c>
      <c r="C828" s="4" t="s">
        <v>51</v>
      </c>
      <c r="D828" s="4" t="s">
        <v>1195</v>
      </c>
      <c r="E828" s="4" t="s">
        <v>638</v>
      </c>
      <c r="F828" s="37">
        <f>прил7!G725</f>
        <v>168257.5</v>
      </c>
      <c r="G828" s="37">
        <f>F828</f>
        <v>168257.5</v>
      </c>
    </row>
    <row r="829" spans="1:7" ht="63">
      <c r="A829" s="3" t="s">
        <v>595</v>
      </c>
      <c r="B829" s="4" t="s">
        <v>49</v>
      </c>
      <c r="C829" s="4" t="s">
        <v>51</v>
      </c>
      <c r="D829" s="4" t="s">
        <v>1195</v>
      </c>
      <c r="E829" s="4" t="s">
        <v>685</v>
      </c>
      <c r="F829" s="37">
        <f>прил7!G726</f>
        <v>252442.5</v>
      </c>
      <c r="G829" s="37">
        <f>F829</f>
        <v>252442.5</v>
      </c>
    </row>
    <row r="830" spans="1:7" ht="47.25">
      <c r="A830" s="3" t="s">
        <v>431</v>
      </c>
      <c r="B830" s="4" t="s">
        <v>49</v>
      </c>
      <c r="C830" s="4" t="s">
        <v>51</v>
      </c>
      <c r="D830" s="4" t="s">
        <v>1188</v>
      </c>
      <c r="E830" s="4"/>
      <c r="F830" s="37">
        <f>F831</f>
        <v>16829500</v>
      </c>
      <c r="G830" s="37">
        <f>G831</f>
        <v>16829500</v>
      </c>
    </row>
    <row r="831" spans="1:7" ht="126">
      <c r="A831" s="3" t="s">
        <v>1189</v>
      </c>
      <c r="B831" s="4" t="s">
        <v>49</v>
      </c>
      <c r="C831" s="4" t="s">
        <v>51</v>
      </c>
      <c r="D831" s="4" t="s">
        <v>1190</v>
      </c>
      <c r="E831" s="4"/>
      <c r="F831" s="37">
        <f>F832</f>
        <v>16829500</v>
      </c>
      <c r="G831" s="37">
        <f>G832</f>
        <v>16829500</v>
      </c>
    </row>
    <row r="832" spans="1:7" ht="31.5">
      <c r="A832" s="3" t="s">
        <v>637</v>
      </c>
      <c r="B832" s="4" t="s">
        <v>49</v>
      </c>
      <c r="C832" s="4" t="s">
        <v>51</v>
      </c>
      <c r="D832" s="4" t="s">
        <v>1190</v>
      </c>
      <c r="E832" s="4" t="s">
        <v>638</v>
      </c>
      <c r="F832" s="37">
        <f>прил7!G729</f>
        <v>16829500</v>
      </c>
      <c r="G832" s="37">
        <f>F832</f>
        <v>16829500</v>
      </c>
    </row>
    <row r="833" spans="1:7" ht="63">
      <c r="A833" s="21" t="s">
        <v>603</v>
      </c>
      <c r="B833" s="4" t="s">
        <v>49</v>
      </c>
      <c r="C833" s="4" t="s">
        <v>51</v>
      </c>
      <c r="D833" s="4" t="s">
        <v>364</v>
      </c>
      <c r="E833" s="4"/>
      <c r="F833" s="37">
        <f>F834+F839+F842</f>
        <v>39076800</v>
      </c>
      <c r="G833" s="37">
        <f>G834+G839+G842</f>
        <v>39076800</v>
      </c>
    </row>
    <row r="834" spans="1:7" ht="63">
      <c r="A834" s="188" t="s">
        <v>164</v>
      </c>
      <c r="B834" s="4" t="s">
        <v>49</v>
      </c>
      <c r="C834" s="4" t="s">
        <v>51</v>
      </c>
      <c r="D834" s="4" t="s">
        <v>167</v>
      </c>
      <c r="E834" s="4"/>
      <c r="F834" s="37">
        <f>F835</f>
        <v>4405000</v>
      </c>
      <c r="G834" s="37">
        <f>F834</f>
        <v>4405000</v>
      </c>
    </row>
    <row r="835" spans="1:7" ht="94.5">
      <c r="A835" s="188" t="s">
        <v>165</v>
      </c>
      <c r="B835" s="265" t="s">
        <v>49</v>
      </c>
      <c r="C835" s="265" t="s">
        <v>51</v>
      </c>
      <c r="D835" s="265" t="s">
        <v>168</v>
      </c>
      <c r="E835" s="265"/>
      <c r="F835" s="263">
        <f>F837+F838</f>
        <v>4405000</v>
      </c>
      <c r="G835" s="263">
        <f>G837+G838</f>
        <v>4405000</v>
      </c>
    </row>
    <row r="836" spans="1:7" ht="78.75">
      <c r="A836" s="188" t="s">
        <v>166</v>
      </c>
      <c r="B836" s="265"/>
      <c r="C836" s="265"/>
      <c r="D836" s="265"/>
      <c r="E836" s="265"/>
      <c r="F836" s="263"/>
      <c r="G836" s="263"/>
    </row>
    <row r="837" spans="1:7" ht="126">
      <c r="A837" s="3" t="s">
        <v>97</v>
      </c>
      <c r="B837" s="4" t="s">
        <v>49</v>
      </c>
      <c r="C837" s="4" t="s">
        <v>51</v>
      </c>
      <c r="D837" s="4" t="s">
        <v>168</v>
      </c>
      <c r="E837" s="4" t="s">
        <v>680</v>
      </c>
      <c r="F837" s="37">
        <f>прил7!G734</f>
        <v>3524723</v>
      </c>
      <c r="G837" s="37">
        <f>F837</f>
        <v>3524723</v>
      </c>
    </row>
    <row r="838" spans="1:7" ht="47.25">
      <c r="A838" s="3" t="s">
        <v>780</v>
      </c>
      <c r="B838" s="4" t="s">
        <v>49</v>
      </c>
      <c r="C838" s="4" t="s">
        <v>51</v>
      </c>
      <c r="D838" s="4" t="s">
        <v>168</v>
      </c>
      <c r="E838" s="4" t="s">
        <v>681</v>
      </c>
      <c r="F838" s="37">
        <f>прил7!G735</f>
        <v>880277</v>
      </c>
      <c r="G838" s="37">
        <f>F838</f>
        <v>880277</v>
      </c>
    </row>
    <row r="839" spans="1:7" ht="94.5">
      <c r="A839" s="188" t="s">
        <v>169</v>
      </c>
      <c r="B839" s="4" t="s">
        <v>49</v>
      </c>
      <c r="C839" s="4" t="s">
        <v>51</v>
      </c>
      <c r="D839" s="4" t="s">
        <v>170</v>
      </c>
      <c r="E839" s="4"/>
      <c r="F839" s="37">
        <f>F840</f>
        <v>491500</v>
      </c>
      <c r="G839" s="37">
        <f>G840</f>
        <v>491500</v>
      </c>
    </row>
    <row r="840" spans="1:7" ht="157.5">
      <c r="A840" s="188" t="s">
        <v>171</v>
      </c>
      <c r="B840" s="4" t="s">
        <v>49</v>
      </c>
      <c r="C840" s="4" t="s">
        <v>51</v>
      </c>
      <c r="D840" s="4" t="s">
        <v>172</v>
      </c>
      <c r="E840" s="4"/>
      <c r="F840" s="37">
        <f>F841</f>
        <v>491500</v>
      </c>
      <c r="G840" s="37">
        <f>G841</f>
        <v>491500</v>
      </c>
    </row>
    <row r="841" spans="1:7" ht="47.25">
      <c r="A841" s="3" t="s">
        <v>780</v>
      </c>
      <c r="B841" s="4" t="s">
        <v>49</v>
      </c>
      <c r="C841" s="4" t="s">
        <v>51</v>
      </c>
      <c r="D841" s="4" t="s">
        <v>172</v>
      </c>
      <c r="E841" s="4" t="s">
        <v>681</v>
      </c>
      <c r="F841" s="37">
        <f>прил7!G738</f>
        <v>491500</v>
      </c>
      <c r="G841" s="37">
        <f>F841</f>
        <v>491500</v>
      </c>
    </row>
    <row r="842" spans="1:7" ht="78.75">
      <c r="A842" s="188" t="s">
        <v>173</v>
      </c>
      <c r="B842" s="4" t="s">
        <v>49</v>
      </c>
      <c r="C842" s="4" t="s">
        <v>51</v>
      </c>
      <c r="D842" s="4" t="s">
        <v>174</v>
      </c>
      <c r="E842" s="4"/>
      <c r="F842" s="37">
        <f>F843</f>
        <v>34180300</v>
      </c>
      <c r="G842" s="37">
        <f>G843</f>
        <v>34180300</v>
      </c>
    </row>
    <row r="843" spans="1:7" ht="94.5">
      <c r="A843" s="188" t="s">
        <v>175</v>
      </c>
      <c r="B843" s="4" t="s">
        <v>49</v>
      </c>
      <c r="C843" s="4" t="s">
        <v>51</v>
      </c>
      <c r="D843" s="4" t="s">
        <v>176</v>
      </c>
      <c r="E843" s="4"/>
      <c r="F843" s="37">
        <f>F844+F845</f>
        <v>34180300</v>
      </c>
      <c r="G843" s="37">
        <f>G844+G845</f>
        <v>34180300</v>
      </c>
    </row>
    <row r="844" spans="1:7" ht="47.25">
      <c r="A844" s="3" t="s">
        <v>780</v>
      </c>
      <c r="B844" s="4" t="s">
        <v>49</v>
      </c>
      <c r="C844" s="4" t="s">
        <v>51</v>
      </c>
      <c r="D844" s="4" t="s">
        <v>176</v>
      </c>
      <c r="E844" s="4" t="s">
        <v>681</v>
      </c>
      <c r="F844" s="37">
        <f>прил7!G741</f>
        <v>12275000</v>
      </c>
      <c r="G844" s="37">
        <f>F844</f>
        <v>12275000</v>
      </c>
    </row>
    <row r="845" spans="1:7" ht="31.5">
      <c r="A845" s="3" t="s">
        <v>637</v>
      </c>
      <c r="B845" s="4" t="s">
        <v>49</v>
      </c>
      <c r="C845" s="4" t="s">
        <v>51</v>
      </c>
      <c r="D845" s="4" t="s">
        <v>176</v>
      </c>
      <c r="E845" s="4" t="s">
        <v>638</v>
      </c>
      <c r="F845" s="37">
        <f>прил7!G742</f>
        <v>21905300</v>
      </c>
      <c r="G845" s="37">
        <f>F845</f>
        <v>21905300</v>
      </c>
    </row>
    <row r="846" spans="1:7" ht="63">
      <c r="A846" s="27" t="s">
        <v>109</v>
      </c>
      <c r="B846" s="4" t="s">
        <v>49</v>
      </c>
      <c r="C846" s="4" t="s">
        <v>51</v>
      </c>
      <c r="D846" s="4" t="s">
        <v>786</v>
      </c>
      <c r="E846" s="4"/>
      <c r="F846" s="29">
        <f>F847</f>
        <v>1369800</v>
      </c>
      <c r="G846" s="29">
        <f>G847</f>
        <v>1369800</v>
      </c>
    </row>
    <row r="847" spans="1:7" ht="47.25">
      <c r="A847" s="27" t="s">
        <v>101</v>
      </c>
      <c r="B847" s="4" t="s">
        <v>49</v>
      </c>
      <c r="C847" s="4" t="s">
        <v>51</v>
      </c>
      <c r="D847" s="4" t="s">
        <v>799</v>
      </c>
      <c r="E847" s="4"/>
      <c r="F847" s="29">
        <f>F848+F852</f>
        <v>1369800</v>
      </c>
      <c r="G847" s="29">
        <f>G848+G852</f>
        <v>1369800</v>
      </c>
    </row>
    <row r="848" spans="1:7" ht="63">
      <c r="A848" s="59" t="s">
        <v>505</v>
      </c>
      <c r="B848" s="4" t="s">
        <v>49</v>
      </c>
      <c r="C848" s="4" t="s">
        <v>51</v>
      </c>
      <c r="D848" s="4" t="s">
        <v>361</v>
      </c>
      <c r="E848" s="4"/>
      <c r="F848" s="29">
        <f>F849</f>
        <v>1233400</v>
      </c>
      <c r="G848" s="29">
        <f>G849</f>
        <v>1233400</v>
      </c>
    </row>
    <row r="849" spans="1:7" ht="78.75">
      <c r="A849" s="59" t="s">
        <v>690</v>
      </c>
      <c r="B849" s="4" t="s">
        <v>49</v>
      </c>
      <c r="C849" s="4" t="s">
        <v>51</v>
      </c>
      <c r="D849" s="4" t="s">
        <v>691</v>
      </c>
      <c r="E849" s="4"/>
      <c r="F849" s="29">
        <f>F850+F851</f>
        <v>1233400</v>
      </c>
      <c r="G849" s="29">
        <f>G850+G851</f>
        <v>1233400</v>
      </c>
    </row>
    <row r="850" spans="1:7" ht="126">
      <c r="A850" s="3" t="s">
        <v>97</v>
      </c>
      <c r="B850" s="4" t="s">
        <v>49</v>
      </c>
      <c r="C850" s="4" t="s">
        <v>51</v>
      </c>
      <c r="D850" s="4" t="s">
        <v>691</v>
      </c>
      <c r="E850" s="4" t="s">
        <v>680</v>
      </c>
      <c r="F850" s="29">
        <f>прил7!G224</f>
        <v>1081469.03</v>
      </c>
      <c r="G850" s="29">
        <v>1081469.03</v>
      </c>
    </row>
    <row r="851" spans="1:7" ht="47.25">
      <c r="A851" s="3" t="s">
        <v>780</v>
      </c>
      <c r="B851" s="4" t="s">
        <v>49</v>
      </c>
      <c r="C851" s="4" t="s">
        <v>51</v>
      </c>
      <c r="D851" s="4" t="s">
        <v>691</v>
      </c>
      <c r="E851" s="4" t="s">
        <v>681</v>
      </c>
      <c r="F851" s="29">
        <f>прил7!G225</f>
        <v>151930.97</v>
      </c>
      <c r="G851" s="29">
        <v>151930.97</v>
      </c>
    </row>
    <row r="852" spans="1:7" ht="157.5">
      <c r="A852" s="3" t="s">
        <v>602</v>
      </c>
      <c r="B852" s="4" t="s">
        <v>49</v>
      </c>
      <c r="C852" s="4" t="s">
        <v>51</v>
      </c>
      <c r="D852" s="4" t="s">
        <v>360</v>
      </c>
      <c r="E852" s="4"/>
      <c r="F852" s="29">
        <f>F853</f>
        <v>136400</v>
      </c>
      <c r="G852" s="29">
        <f>G853</f>
        <v>136400</v>
      </c>
    </row>
    <row r="853" spans="1:7" ht="173.25">
      <c r="A853" s="3" t="s">
        <v>692</v>
      </c>
      <c r="B853" s="4" t="s">
        <v>49</v>
      </c>
      <c r="C853" s="4" t="s">
        <v>51</v>
      </c>
      <c r="D853" s="4" t="s">
        <v>693</v>
      </c>
      <c r="E853" s="4"/>
      <c r="F853" s="29">
        <f>F854</f>
        <v>136400</v>
      </c>
      <c r="G853" s="29">
        <f>G854</f>
        <v>136400</v>
      </c>
    </row>
    <row r="854" spans="1:7" ht="126">
      <c r="A854" s="3" t="s">
        <v>97</v>
      </c>
      <c r="B854" s="4" t="s">
        <v>49</v>
      </c>
      <c r="C854" s="4" t="s">
        <v>51</v>
      </c>
      <c r="D854" s="4" t="s">
        <v>693</v>
      </c>
      <c r="E854" s="4" t="s">
        <v>680</v>
      </c>
      <c r="F854" s="29">
        <f>прил7!G228</f>
        <v>136400</v>
      </c>
      <c r="G854" s="29">
        <v>136400</v>
      </c>
    </row>
    <row r="855" spans="1:7" ht="16.5">
      <c r="A855" s="39" t="s">
        <v>152</v>
      </c>
      <c r="B855" s="5" t="s">
        <v>154</v>
      </c>
      <c r="C855" s="5" t="s">
        <v>834</v>
      </c>
      <c r="D855" s="23"/>
      <c r="E855" s="23"/>
      <c r="F855" s="32">
        <f>F856</f>
        <v>1400050</v>
      </c>
      <c r="G855" s="28"/>
    </row>
    <row r="856" spans="1:7" ht="15.75">
      <c r="A856" s="50" t="s">
        <v>671</v>
      </c>
      <c r="B856" s="2" t="s">
        <v>154</v>
      </c>
      <c r="C856" s="2" t="s">
        <v>1028</v>
      </c>
      <c r="D856" s="4"/>
      <c r="E856" s="4"/>
      <c r="F856" s="33">
        <f>F857</f>
        <v>1400050</v>
      </c>
      <c r="G856" s="33"/>
    </row>
    <row r="857" spans="1:7" ht="78.75">
      <c r="A857" s="27" t="s">
        <v>111</v>
      </c>
      <c r="B857" s="4" t="s">
        <v>154</v>
      </c>
      <c r="C857" s="4" t="s">
        <v>1028</v>
      </c>
      <c r="D857" s="4" t="s">
        <v>811</v>
      </c>
      <c r="E857" s="38"/>
      <c r="F857" s="29">
        <f>F858</f>
        <v>1400050</v>
      </c>
      <c r="G857" s="29"/>
    </row>
    <row r="858" spans="1:7" ht="31.5">
      <c r="A858" s="27" t="s">
        <v>598</v>
      </c>
      <c r="B858" s="4" t="s">
        <v>154</v>
      </c>
      <c r="C858" s="4" t="s">
        <v>1028</v>
      </c>
      <c r="D858" s="4" t="s">
        <v>497</v>
      </c>
      <c r="E858" s="38"/>
      <c r="F858" s="29">
        <f>F859+F862</f>
        <v>1400050</v>
      </c>
      <c r="G858" s="29"/>
    </row>
    <row r="859" spans="1:7" ht="78.75">
      <c r="A859" s="27" t="s">
        <v>498</v>
      </c>
      <c r="B859" s="4" t="s">
        <v>154</v>
      </c>
      <c r="C859" s="4" t="s">
        <v>1028</v>
      </c>
      <c r="D859" s="4" t="s">
        <v>499</v>
      </c>
      <c r="E859" s="38"/>
      <c r="F859" s="29">
        <f>F860</f>
        <v>871197</v>
      </c>
      <c r="G859" s="29"/>
    </row>
    <row r="860" spans="1:7" ht="31.5">
      <c r="A860" s="27" t="s">
        <v>593</v>
      </c>
      <c r="B860" s="4" t="s">
        <v>154</v>
      </c>
      <c r="C860" s="4" t="s">
        <v>1028</v>
      </c>
      <c r="D860" s="4" t="s">
        <v>500</v>
      </c>
      <c r="E860" s="38"/>
      <c r="F860" s="29">
        <f>F861</f>
        <v>871197</v>
      </c>
      <c r="G860" s="29"/>
    </row>
    <row r="861" spans="1:7" ht="47.25">
      <c r="A861" s="3" t="s">
        <v>780</v>
      </c>
      <c r="B861" s="4" t="s">
        <v>154</v>
      </c>
      <c r="C861" s="4" t="s">
        <v>1028</v>
      </c>
      <c r="D861" s="4" t="s">
        <v>500</v>
      </c>
      <c r="E861" s="4" t="s">
        <v>681</v>
      </c>
      <c r="F861" s="29">
        <f>прил7!G894</f>
        <v>871197</v>
      </c>
      <c r="G861" s="29"/>
    </row>
    <row r="862" spans="1:7" ht="110.25">
      <c r="A862" s="3" t="s">
        <v>501</v>
      </c>
      <c r="B862" s="4" t="s">
        <v>154</v>
      </c>
      <c r="C862" s="4" t="s">
        <v>1028</v>
      </c>
      <c r="D862" s="4" t="s">
        <v>502</v>
      </c>
      <c r="E862" s="4"/>
      <c r="F862" s="29">
        <f>F863</f>
        <v>528853</v>
      </c>
      <c r="G862" s="29"/>
    </row>
    <row r="863" spans="1:7" ht="31.5">
      <c r="A863" s="27" t="s">
        <v>593</v>
      </c>
      <c r="B863" s="4" t="s">
        <v>154</v>
      </c>
      <c r="C863" s="4" t="s">
        <v>1028</v>
      </c>
      <c r="D863" s="4" t="s">
        <v>503</v>
      </c>
      <c r="E863" s="38"/>
      <c r="F863" s="29">
        <f>F864</f>
        <v>528853</v>
      </c>
      <c r="G863" s="29"/>
    </row>
    <row r="864" spans="1:7" ht="47.25">
      <c r="A864" s="6" t="s">
        <v>780</v>
      </c>
      <c r="B864" s="7" t="s">
        <v>154</v>
      </c>
      <c r="C864" s="7" t="s">
        <v>1028</v>
      </c>
      <c r="D864" s="7" t="s">
        <v>503</v>
      </c>
      <c r="E864" s="7" t="s">
        <v>681</v>
      </c>
      <c r="F864" s="31">
        <f>прил7!G897</f>
        <v>528853</v>
      </c>
      <c r="G864" s="29"/>
    </row>
    <row r="865" spans="1:7" ht="31.5">
      <c r="A865" s="13" t="s">
        <v>672</v>
      </c>
      <c r="B865" s="5" t="s">
        <v>676</v>
      </c>
      <c r="C865" s="5" t="s">
        <v>834</v>
      </c>
      <c r="D865" s="5"/>
      <c r="E865" s="5"/>
      <c r="F865" s="28">
        <f aca="true" t="shared" si="2" ref="F865:F870">F866</f>
        <v>1425000</v>
      </c>
      <c r="G865" s="28"/>
    </row>
    <row r="866" spans="1:7" ht="31.5">
      <c r="A866" s="3" t="s">
        <v>151</v>
      </c>
      <c r="B866" s="4" t="s">
        <v>676</v>
      </c>
      <c r="C866" s="4" t="s">
        <v>46</v>
      </c>
      <c r="D866" s="4"/>
      <c r="E866" s="4"/>
      <c r="F866" s="29">
        <f t="shared" si="2"/>
        <v>1425000</v>
      </c>
      <c r="G866" s="29"/>
    </row>
    <row r="867" spans="1:7" ht="47.25">
      <c r="A867" s="3" t="s">
        <v>1147</v>
      </c>
      <c r="B867" s="4" t="s">
        <v>676</v>
      </c>
      <c r="C867" s="4" t="s">
        <v>46</v>
      </c>
      <c r="D867" s="4" t="s">
        <v>794</v>
      </c>
      <c r="E867" s="4"/>
      <c r="F867" s="29">
        <f t="shared" si="2"/>
        <v>1425000</v>
      </c>
      <c r="G867" s="29"/>
    </row>
    <row r="868" spans="1:7" ht="110.25">
      <c r="A868" s="3" t="s">
        <v>125</v>
      </c>
      <c r="B868" s="4" t="s">
        <v>676</v>
      </c>
      <c r="C868" s="4" t="s">
        <v>46</v>
      </c>
      <c r="D868" s="4" t="s">
        <v>694</v>
      </c>
      <c r="E868" s="4"/>
      <c r="F868" s="29">
        <f t="shared" si="2"/>
        <v>1425000</v>
      </c>
      <c r="G868" s="29"/>
    </row>
    <row r="869" spans="1:7" ht="63">
      <c r="A869" s="3" t="s">
        <v>695</v>
      </c>
      <c r="B869" s="4" t="s">
        <v>676</v>
      </c>
      <c r="C869" s="4" t="s">
        <v>46</v>
      </c>
      <c r="D869" s="4" t="s">
        <v>696</v>
      </c>
      <c r="E869" s="4"/>
      <c r="F869" s="29">
        <f t="shared" si="2"/>
        <v>1425000</v>
      </c>
      <c r="G869" s="29"/>
    </row>
    <row r="870" spans="1:7" ht="47.25">
      <c r="A870" s="3" t="s">
        <v>697</v>
      </c>
      <c r="B870" s="4" t="s">
        <v>676</v>
      </c>
      <c r="C870" s="4" t="s">
        <v>46</v>
      </c>
      <c r="D870" s="4" t="s">
        <v>698</v>
      </c>
      <c r="E870" s="4"/>
      <c r="F870" s="29">
        <f t="shared" si="2"/>
        <v>1425000</v>
      </c>
      <c r="G870" s="29"/>
    </row>
    <row r="871" spans="1:7" ht="15.75">
      <c r="A871" s="3" t="s">
        <v>1153</v>
      </c>
      <c r="B871" s="4" t="s">
        <v>676</v>
      </c>
      <c r="C871" s="4" t="s">
        <v>46</v>
      </c>
      <c r="D871" s="4" t="s">
        <v>698</v>
      </c>
      <c r="E871" s="4" t="s">
        <v>684</v>
      </c>
      <c r="F871" s="29">
        <f>прил7!G235</f>
        <v>1425000</v>
      </c>
      <c r="G871" s="29"/>
    </row>
    <row r="872" spans="1:7" ht="47.25">
      <c r="A872" s="235" t="s">
        <v>153</v>
      </c>
      <c r="B872" s="5" t="s">
        <v>678</v>
      </c>
      <c r="C872" s="5"/>
      <c r="D872" s="5"/>
      <c r="E872" s="5"/>
      <c r="F872" s="28">
        <f aca="true" t="shared" si="3" ref="F872:F877">F873</f>
        <v>11035199.97</v>
      </c>
      <c r="G872" s="110"/>
    </row>
    <row r="873" spans="1:7" ht="47.25">
      <c r="A873" s="78" t="s">
        <v>131</v>
      </c>
      <c r="B873" s="2" t="s">
        <v>678</v>
      </c>
      <c r="C873" s="2" t="s">
        <v>1028</v>
      </c>
      <c r="D873" s="4"/>
      <c r="E873" s="4"/>
      <c r="F873" s="33">
        <f t="shared" si="3"/>
        <v>11035199.97</v>
      </c>
      <c r="G873" s="29"/>
    </row>
    <row r="874" spans="1:7" ht="110.25">
      <c r="A874" s="59" t="s">
        <v>108</v>
      </c>
      <c r="B874" s="4" t="s">
        <v>678</v>
      </c>
      <c r="C874" s="4" t="s">
        <v>1028</v>
      </c>
      <c r="D874" s="4" t="s">
        <v>1155</v>
      </c>
      <c r="E874" s="4"/>
      <c r="F874" s="29">
        <f t="shared" si="3"/>
        <v>11035199.97</v>
      </c>
      <c r="G874" s="29"/>
    </row>
    <row r="875" spans="1:7" ht="47.25">
      <c r="A875" s="59" t="s">
        <v>132</v>
      </c>
      <c r="B875" s="4" t="s">
        <v>678</v>
      </c>
      <c r="C875" s="4" t="s">
        <v>1028</v>
      </c>
      <c r="D875" s="4" t="s">
        <v>1167</v>
      </c>
      <c r="E875" s="4"/>
      <c r="F875" s="29">
        <f t="shared" si="3"/>
        <v>11035199.97</v>
      </c>
      <c r="G875" s="29"/>
    </row>
    <row r="876" spans="1:7" ht="78.75">
      <c r="A876" s="59" t="s">
        <v>1168</v>
      </c>
      <c r="B876" s="4" t="s">
        <v>678</v>
      </c>
      <c r="C876" s="4" t="s">
        <v>1028</v>
      </c>
      <c r="D876" s="4" t="s">
        <v>1169</v>
      </c>
      <c r="E876" s="4"/>
      <c r="F876" s="29">
        <f t="shared" si="3"/>
        <v>11035199.97</v>
      </c>
      <c r="G876" s="29"/>
    </row>
    <row r="877" spans="1:7" ht="31.5">
      <c r="A877" s="59" t="s">
        <v>133</v>
      </c>
      <c r="B877" s="4" t="s">
        <v>678</v>
      </c>
      <c r="C877" s="4" t="s">
        <v>1028</v>
      </c>
      <c r="D877" s="4" t="s">
        <v>1170</v>
      </c>
      <c r="E877" s="4"/>
      <c r="F877" s="29">
        <f t="shared" si="3"/>
        <v>11035199.97</v>
      </c>
      <c r="G877" s="29"/>
    </row>
    <row r="878" spans="1:7" ht="31.5">
      <c r="A878" s="59" t="s">
        <v>122</v>
      </c>
      <c r="B878" s="4" t="s">
        <v>678</v>
      </c>
      <c r="C878" s="4" t="s">
        <v>1028</v>
      </c>
      <c r="D878" s="4" t="s">
        <v>1170</v>
      </c>
      <c r="E878" s="4" t="s">
        <v>683</v>
      </c>
      <c r="F878" s="29">
        <f>прил7!G540</f>
        <v>11035199.97</v>
      </c>
      <c r="G878" s="29"/>
    </row>
    <row r="879" spans="1:7" ht="15.75">
      <c r="A879" s="53" t="s">
        <v>601</v>
      </c>
      <c r="B879" s="55"/>
      <c r="C879" s="55"/>
      <c r="D879" s="55"/>
      <c r="E879" s="55"/>
      <c r="F879" s="57">
        <f>F9+F322+F352+F464+F543+F552+F705+F769+F855+F872+F865</f>
        <v>2113341339.0799997</v>
      </c>
      <c r="G879" s="57">
        <f>G9+G322+G352+G464+G543+G552+G705+G769+G855+G872+G865</f>
        <v>731168579.6</v>
      </c>
    </row>
    <row r="880" spans="1:7" ht="15.75">
      <c r="A880" s="17"/>
      <c r="B880" s="18"/>
      <c r="C880" s="18"/>
      <c r="D880" s="18"/>
      <c r="E880" s="18"/>
      <c r="F880" s="44"/>
      <c r="G880" s="44"/>
    </row>
    <row r="881" spans="1:7" ht="24" customHeight="1" hidden="1">
      <c r="A881" s="17"/>
      <c r="B881" s="18"/>
      <c r="C881" s="18"/>
      <c r="D881" s="18"/>
      <c r="E881" s="18"/>
      <c r="F881" s="44">
        <f>прил7!G925</f>
        <v>2113341339.0799997</v>
      </c>
      <c r="G881" s="44">
        <f>прил7!H925</f>
        <v>731168579.6</v>
      </c>
    </row>
    <row r="882" spans="1:7" ht="15.75" hidden="1">
      <c r="A882" s="17"/>
      <c r="B882" s="18"/>
      <c r="C882" s="18"/>
      <c r="D882" s="18"/>
      <c r="E882" s="18"/>
      <c r="F882" s="44"/>
      <c r="G882" s="44"/>
    </row>
    <row r="883" spans="1:7" ht="15.75" hidden="1">
      <c r="A883" s="17"/>
      <c r="B883" s="18"/>
      <c r="C883" s="18"/>
      <c r="D883" s="18"/>
      <c r="E883" s="18"/>
      <c r="F883" s="44">
        <f>F881-F879</f>
        <v>0</v>
      </c>
      <c r="G883" s="44">
        <f>G881-G879</f>
        <v>0</v>
      </c>
    </row>
    <row r="884" spans="1:10" ht="15.75" hidden="1">
      <c r="A884" s="17"/>
      <c r="B884" s="18"/>
      <c r="C884" s="18"/>
      <c r="D884" s="18"/>
      <c r="E884" s="18"/>
      <c r="F884" s="44"/>
      <c r="G884" s="44"/>
      <c r="H884" s="44"/>
      <c r="I884" s="44"/>
      <c r="J884" s="44"/>
    </row>
    <row r="885" spans="1:7" ht="15.75" hidden="1">
      <c r="A885" s="17"/>
      <c r="B885" s="18"/>
      <c r="C885" s="18"/>
      <c r="D885" s="18"/>
      <c r="E885" s="18"/>
      <c r="F885" s="44"/>
      <c r="G885" s="44"/>
    </row>
    <row r="886" spans="1:13" ht="15.75">
      <c r="A886" s="17"/>
      <c r="B886" s="18"/>
      <c r="C886" s="18"/>
      <c r="D886" s="18"/>
      <c r="E886" s="18"/>
      <c r="F886" s="44">
        <f>прил7!G927</f>
        <v>0</v>
      </c>
      <c r="G886" s="44">
        <f>прил7!H927</f>
        <v>0</v>
      </c>
      <c r="H886" s="44">
        <f>прил7!I927</f>
        <v>0</v>
      </c>
      <c r="I886" s="44">
        <f>прил7!J927</f>
        <v>0</v>
      </c>
      <c r="J886" s="44">
        <f>прил7!K927</f>
        <v>0</v>
      </c>
      <c r="K886" s="44">
        <f>прил7!L927</f>
        <v>0</v>
      </c>
      <c r="L886" s="44">
        <f>прил7!M927</f>
        <v>0</v>
      </c>
      <c r="M886" s="44">
        <f>прил7!N927</f>
        <v>0</v>
      </c>
    </row>
    <row r="887" spans="1:7" ht="15.75">
      <c r="A887" s="17"/>
      <c r="B887" s="18"/>
      <c r="C887" s="18"/>
      <c r="D887" s="18"/>
      <c r="E887" s="18"/>
      <c r="F887" s="44"/>
      <c r="G887" s="44"/>
    </row>
    <row r="888" spans="1:7" ht="15.75">
      <c r="A888" s="17"/>
      <c r="B888" s="18"/>
      <c r="C888" s="18"/>
      <c r="D888" s="18"/>
      <c r="E888" s="18"/>
      <c r="F888" s="44">
        <f>F879-F886</f>
        <v>2113341339.0799997</v>
      </c>
      <c r="G888" s="44">
        <f>G879-G886</f>
        <v>731168579.6</v>
      </c>
    </row>
    <row r="889" spans="1:7" ht="15.75">
      <c r="A889" s="17"/>
      <c r="B889" s="18"/>
      <c r="C889" s="18"/>
      <c r="D889" s="18"/>
      <c r="E889" s="18"/>
      <c r="F889" s="44"/>
      <c r="G889" s="44"/>
    </row>
    <row r="890" spans="1:7" ht="15.75">
      <c r="A890" s="17"/>
      <c r="B890" s="18"/>
      <c r="C890" s="18"/>
      <c r="D890" s="18"/>
      <c r="E890" s="18"/>
      <c r="F890" s="44"/>
      <c r="G890" s="44"/>
    </row>
    <row r="891" spans="1:7" ht="15.75">
      <c r="A891" s="17"/>
      <c r="B891" s="18"/>
      <c r="C891" s="18"/>
      <c r="D891" s="18"/>
      <c r="E891" s="18"/>
      <c r="F891" s="44"/>
      <c r="G891" s="44"/>
    </row>
    <row r="892" spans="1:7" ht="15.75">
      <c r="A892" s="17"/>
      <c r="B892" s="18"/>
      <c r="C892" s="18"/>
      <c r="D892" s="18"/>
      <c r="E892" s="18"/>
      <c r="F892" s="44"/>
      <c r="G892" s="44"/>
    </row>
    <row r="893" spans="1:7" ht="15.75">
      <c r="A893" s="17"/>
      <c r="B893" s="18"/>
      <c r="C893" s="18"/>
      <c r="D893" s="18"/>
      <c r="E893" s="18"/>
      <c r="F893" s="44"/>
      <c r="G893" s="44"/>
    </row>
    <row r="894" spans="1:7" ht="15.75">
      <c r="A894" s="17"/>
      <c r="B894" s="18"/>
      <c r="C894" s="18"/>
      <c r="D894" s="18"/>
      <c r="E894" s="18"/>
      <c r="F894" s="44"/>
      <c r="G894" s="44"/>
    </row>
    <row r="895" spans="1:7" ht="15.75">
      <c r="A895" s="17"/>
      <c r="B895" s="18"/>
      <c r="C895" s="18"/>
      <c r="D895" s="18"/>
      <c r="E895" s="18"/>
      <c r="F895" s="44"/>
      <c r="G895" s="44"/>
    </row>
    <row r="896" spans="1:7" ht="15.75">
      <c r="A896" s="17"/>
      <c r="B896" s="18"/>
      <c r="C896" s="18"/>
      <c r="D896" s="18"/>
      <c r="E896" s="18"/>
      <c r="F896" s="44"/>
      <c r="G896" s="44"/>
    </row>
    <row r="897" spans="1:7" ht="15.75">
      <c r="A897" s="17"/>
      <c r="B897" s="18"/>
      <c r="C897" s="18"/>
      <c r="D897" s="18"/>
      <c r="E897" s="18"/>
      <c r="F897" s="44"/>
      <c r="G897" s="44"/>
    </row>
    <row r="898" spans="1:7" ht="15.75">
      <c r="A898" s="17"/>
      <c r="B898" s="18"/>
      <c r="C898" s="18"/>
      <c r="D898" s="18"/>
      <c r="E898" s="18"/>
      <c r="F898" s="44"/>
      <c r="G898" s="44"/>
    </row>
    <row r="899" spans="1:7" ht="15.75">
      <c r="A899" s="17"/>
      <c r="B899" s="18"/>
      <c r="C899" s="18"/>
      <c r="D899" s="18"/>
      <c r="E899" s="18"/>
      <c r="F899" s="44"/>
      <c r="G899" s="44"/>
    </row>
    <row r="900" spans="1:7" ht="15.75">
      <c r="A900" s="17"/>
      <c r="B900" s="18"/>
      <c r="C900" s="18"/>
      <c r="D900" s="18"/>
      <c r="E900" s="18"/>
      <c r="F900" s="44"/>
      <c r="G900" s="44"/>
    </row>
    <row r="901" spans="1:7" ht="15.75">
      <c r="A901" s="17"/>
      <c r="B901" s="18"/>
      <c r="C901" s="18"/>
      <c r="D901" s="18"/>
      <c r="E901" s="18"/>
      <c r="F901" s="44"/>
      <c r="G901" s="44"/>
    </row>
    <row r="902" spans="1:7" ht="15.75">
      <c r="A902" s="17"/>
      <c r="B902" s="18"/>
      <c r="C902" s="18"/>
      <c r="D902" s="18"/>
      <c r="E902" s="18"/>
      <c r="F902" s="44"/>
      <c r="G902" s="44"/>
    </row>
    <row r="903" spans="1:7" ht="15.75">
      <c r="A903" s="17"/>
      <c r="B903" s="18"/>
      <c r="C903" s="18"/>
      <c r="D903" s="18"/>
      <c r="E903" s="18"/>
      <c r="F903" s="44"/>
      <c r="G903" s="44"/>
    </row>
    <row r="904" spans="1:7" ht="15.75">
      <c r="A904" s="17"/>
      <c r="B904" s="18"/>
      <c r="C904" s="18"/>
      <c r="D904" s="18"/>
      <c r="E904" s="18"/>
      <c r="F904" s="44"/>
      <c r="G904" s="44"/>
    </row>
    <row r="905" spans="1:7" ht="15.75">
      <c r="A905" s="17"/>
      <c r="B905" s="18"/>
      <c r="C905" s="18"/>
      <c r="D905" s="18"/>
      <c r="E905" s="18"/>
      <c r="F905" s="44"/>
      <c r="G905" s="44"/>
    </row>
    <row r="906" spans="1:7" ht="15.75">
      <c r="A906" s="17"/>
      <c r="B906" s="18"/>
      <c r="C906" s="18"/>
      <c r="D906" s="18"/>
      <c r="E906" s="18"/>
      <c r="F906" s="44"/>
      <c r="G906" s="44"/>
    </row>
    <row r="907" spans="1:7" ht="15.75">
      <c r="A907" s="17"/>
      <c r="B907" s="18"/>
      <c r="C907" s="18"/>
      <c r="D907" s="18"/>
      <c r="E907" s="18"/>
      <c r="F907" s="44"/>
      <c r="G907" s="44"/>
    </row>
    <row r="908" spans="1:7" ht="15.75">
      <c r="A908" s="17"/>
      <c r="B908" s="18"/>
      <c r="C908" s="18"/>
      <c r="D908" s="18"/>
      <c r="E908" s="18"/>
      <c r="F908" s="44"/>
      <c r="G908" s="44"/>
    </row>
    <row r="909" spans="1:7" ht="15.75">
      <c r="A909" s="17"/>
      <c r="B909" s="18"/>
      <c r="C909" s="18"/>
      <c r="D909" s="18"/>
      <c r="E909" s="18"/>
      <c r="F909" s="44"/>
      <c r="G909" s="44"/>
    </row>
    <row r="910" spans="1:7" ht="15.75">
      <c r="A910" s="17"/>
      <c r="B910" s="18"/>
      <c r="C910" s="18"/>
      <c r="D910" s="18"/>
      <c r="E910" s="18"/>
      <c r="F910" s="44"/>
      <c r="G910" s="44"/>
    </row>
    <row r="911" spans="1:7" ht="15.75">
      <c r="A911" s="17"/>
      <c r="B911" s="18"/>
      <c r="C911" s="18"/>
      <c r="D911" s="18"/>
      <c r="E911" s="18"/>
      <c r="F911" s="44"/>
      <c r="G911" s="44"/>
    </row>
    <row r="912" spans="1:7" ht="15.75">
      <c r="A912" s="17"/>
      <c r="B912" s="18"/>
      <c r="C912" s="18"/>
      <c r="D912" s="18"/>
      <c r="E912" s="18"/>
      <c r="F912" s="44"/>
      <c r="G912" s="44"/>
    </row>
    <row r="913" spans="1:7" ht="15.75">
      <c r="A913" s="17"/>
      <c r="B913" s="18"/>
      <c r="C913" s="18"/>
      <c r="D913" s="18"/>
      <c r="E913" s="18"/>
      <c r="F913" s="44"/>
      <c r="G913" s="44"/>
    </row>
    <row r="914" spans="1:7" ht="15.75">
      <c r="A914" s="17"/>
      <c r="B914" s="18"/>
      <c r="C914" s="18"/>
      <c r="D914" s="18"/>
      <c r="E914" s="18"/>
      <c r="F914" s="44"/>
      <c r="G914" s="44"/>
    </row>
    <row r="915" spans="1:7" ht="15.75">
      <c r="A915" s="17"/>
      <c r="B915" s="18"/>
      <c r="C915" s="18"/>
      <c r="D915" s="18"/>
      <c r="E915" s="18"/>
      <c r="F915" s="44"/>
      <c r="G915" s="44"/>
    </row>
    <row r="916" spans="1:7" ht="15.75">
      <c r="A916" s="17"/>
      <c r="B916" s="18"/>
      <c r="C916" s="18"/>
      <c r="D916" s="18"/>
      <c r="E916" s="18"/>
      <c r="F916" s="44"/>
      <c r="G916" s="44"/>
    </row>
    <row r="917" spans="1:7" ht="15.75">
      <c r="A917" s="17"/>
      <c r="B917" s="18"/>
      <c r="C917" s="18"/>
      <c r="D917" s="18"/>
      <c r="E917" s="18"/>
      <c r="F917" s="44"/>
      <c r="G917" s="44"/>
    </row>
    <row r="918" spans="1:7" ht="15.75">
      <c r="A918" s="17"/>
      <c r="B918" s="18"/>
      <c r="C918" s="18"/>
      <c r="D918" s="18"/>
      <c r="E918" s="18"/>
      <c r="F918" s="44"/>
      <c r="G918" s="44"/>
    </row>
    <row r="919" spans="1:7" ht="15.75">
      <c r="A919" s="17"/>
      <c r="B919" s="18"/>
      <c r="C919" s="18"/>
      <c r="D919" s="18"/>
      <c r="E919" s="18"/>
      <c r="F919" s="44"/>
      <c r="G919" s="44"/>
    </row>
    <row r="920" spans="1:7" ht="15.75">
      <c r="A920" s="17"/>
      <c r="B920" s="18"/>
      <c r="C920" s="18"/>
      <c r="D920" s="18"/>
      <c r="E920" s="18"/>
      <c r="F920" s="44"/>
      <c r="G920" s="44"/>
    </row>
    <row r="921" spans="1:7" ht="15.75">
      <c r="A921" s="17"/>
      <c r="B921" s="18"/>
      <c r="C921" s="18"/>
      <c r="D921" s="18"/>
      <c r="E921" s="18"/>
      <c r="F921" s="44"/>
      <c r="G921" s="44"/>
    </row>
    <row r="922" spans="1:7" ht="15.75">
      <c r="A922" s="17"/>
      <c r="B922" s="18"/>
      <c r="C922" s="18"/>
      <c r="D922" s="18"/>
      <c r="E922" s="18"/>
      <c r="F922" s="44"/>
      <c r="G922" s="44"/>
    </row>
    <row r="923" spans="1:7" ht="15.75">
      <c r="A923" s="17"/>
      <c r="B923" s="18"/>
      <c r="C923" s="18"/>
      <c r="D923" s="18"/>
      <c r="E923" s="18"/>
      <c r="F923" s="44"/>
      <c r="G923" s="44"/>
    </row>
    <row r="924" spans="1:7" ht="15.75">
      <c r="A924" s="17"/>
      <c r="B924" s="18"/>
      <c r="C924" s="18"/>
      <c r="D924" s="18"/>
      <c r="E924" s="18"/>
      <c r="F924" s="44"/>
      <c r="G924" s="44"/>
    </row>
    <row r="925" spans="1:7" ht="15.75">
      <c r="A925" s="17"/>
      <c r="B925" s="18"/>
      <c r="C925" s="18"/>
      <c r="D925" s="18"/>
      <c r="E925" s="18"/>
      <c r="F925" s="44"/>
      <c r="G925" s="44"/>
    </row>
    <row r="926" spans="1:7" ht="15.75">
      <c r="A926" s="17"/>
      <c r="B926" s="18"/>
      <c r="C926" s="18"/>
      <c r="D926" s="18"/>
      <c r="E926" s="18"/>
      <c r="F926" s="44"/>
      <c r="G926" s="44"/>
    </row>
    <row r="927" spans="1:7" ht="15.75">
      <c r="A927" s="17"/>
      <c r="B927" s="18"/>
      <c r="C927" s="18"/>
      <c r="D927" s="18"/>
      <c r="E927" s="18"/>
      <c r="F927" s="44"/>
      <c r="G927" s="44"/>
    </row>
    <row r="928" spans="1:7" ht="15.75">
      <c r="A928" s="17"/>
      <c r="B928" s="18"/>
      <c r="C928" s="18"/>
      <c r="D928" s="18"/>
      <c r="E928" s="18"/>
      <c r="F928" s="44"/>
      <c r="G928" s="44"/>
    </row>
    <row r="929" spans="1:7" ht="15.75">
      <c r="A929" s="17"/>
      <c r="B929" s="18"/>
      <c r="C929" s="18"/>
      <c r="D929" s="18"/>
      <c r="E929" s="18"/>
      <c r="F929" s="44"/>
      <c r="G929" s="44"/>
    </row>
    <row r="930" spans="1:7" ht="15.75">
      <c r="A930" s="17"/>
      <c r="B930" s="18"/>
      <c r="C930" s="18"/>
      <c r="D930" s="18"/>
      <c r="E930" s="18"/>
      <c r="F930" s="44"/>
      <c r="G930" s="44"/>
    </row>
    <row r="931" spans="1:7" ht="15.75">
      <c r="A931" s="17"/>
      <c r="B931" s="18"/>
      <c r="C931" s="18"/>
      <c r="D931" s="18"/>
      <c r="E931" s="18"/>
      <c r="F931" s="44"/>
      <c r="G931" s="44"/>
    </row>
    <row r="932" spans="1:7" ht="15.75">
      <c r="A932" s="17"/>
      <c r="B932" s="18"/>
      <c r="C932" s="18"/>
      <c r="D932" s="18"/>
      <c r="E932" s="18"/>
      <c r="F932" s="44"/>
      <c r="G932" s="44"/>
    </row>
    <row r="933" spans="1:7" ht="15.75">
      <c r="A933" s="17"/>
      <c r="B933" s="18"/>
      <c r="C933" s="18"/>
      <c r="D933" s="18"/>
      <c r="E933" s="18"/>
      <c r="F933" s="44"/>
      <c r="G933" s="44"/>
    </row>
    <row r="934" spans="1:7" ht="15.75">
      <c r="A934" s="17"/>
      <c r="B934" s="18"/>
      <c r="C934" s="18"/>
      <c r="D934" s="18"/>
      <c r="E934" s="18"/>
      <c r="F934" s="44"/>
      <c r="G934" s="44"/>
    </row>
    <row r="935" spans="1:7" ht="15.75">
      <c r="A935" s="17"/>
      <c r="B935" s="18"/>
      <c r="C935" s="18"/>
      <c r="D935" s="18"/>
      <c r="E935" s="18"/>
      <c r="F935" s="44"/>
      <c r="G935" s="44"/>
    </row>
    <row r="936" spans="1:7" ht="15.75">
      <c r="A936" s="17"/>
      <c r="B936" s="18"/>
      <c r="C936" s="18"/>
      <c r="D936" s="18"/>
      <c r="E936" s="18"/>
      <c r="F936" s="44"/>
      <c r="G936" s="44"/>
    </row>
    <row r="937" spans="1:7" ht="15.75">
      <c r="A937" s="17"/>
      <c r="B937" s="18"/>
      <c r="C937" s="18"/>
      <c r="D937" s="18"/>
      <c r="E937" s="18"/>
      <c r="F937" s="44"/>
      <c r="G937" s="44"/>
    </row>
    <row r="938" spans="1:7" ht="15.75">
      <c r="A938" s="17"/>
      <c r="B938" s="18"/>
      <c r="C938" s="18"/>
      <c r="D938" s="18"/>
      <c r="E938" s="18"/>
      <c r="F938" s="44"/>
      <c r="G938" s="44"/>
    </row>
    <row r="939" spans="1:7" ht="15.75">
      <c r="A939" s="17"/>
      <c r="B939" s="18"/>
      <c r="C939" s="18"/>
      <c r="D939" s="18"/>
      <c r="E939" s="18"/>
      <c r="F939" s="44"/>
      <c r="G939" s="44"/>
    </row>
    <row r="940" spans="1:7" ht="15.75">
      <c r="A940" s="17"/>
      <c r="B940" s="18"/>
      <c r="C940" s="18"/>
      <c r="D940" s="18"/>
      <c r="E940" s="18"/>
      <c r="F940" s="44"/>
      <c r="G940" s="44"/>
    </row>
    <row r="941" spans="1:7" ht="15.75">
      <c r="A941" s="17"/>
      <c r="B941" s="18"/>
      <c r="C941" s="18"/>
      <c r="D941" s="18"/>
      <c r="E941" s="18"/>
      <c r="F941" s="44"/>
      <c r="G941" s="44"/>
    </row>
    <row r="942" spans="1:7" ht="15.75">
      <c r="A942" s="17"/>
      <c r="B942" s="18"/>
      <c r="C942" s="18"/>
      <c r="D942" s="18"/>
      <c r="E942" s="18"/>
      <c r="F942" s="44"/>
      <c r="G942" s="44"/>
    </row>
    <row r="943" spans="1:7" ht="15.75">
      <c r="A943" s="17"/>
      <c r="B943" s="18"/>
      <c r="C943" s="18"/>
      <c r="D943" s="18"/>
      <c r="E943" s="18"/>
      <c r="F943" s="44"/>
      <c r="G943" s="44"/>
    </row>
    <row r="944" spans="1:7" ht="15.75">
      <c r="A944" s="17"/>
      <c r="B944" s="18"/>
      <c r="C944" s="18"/>
      <c r="D944" s="18"/>
      <c r="E944" s="18"/>
      <c r="F944" s="44"/>
      <c r="G944" s="44"/>
    </row>
    <row r="945" spans="1:7" ht="15.75">
      <c r="A945" s="17"/>
      <c r="B945" s="18"/>
      <c r="C945" s="18"/>
      <c r="D945" s="18"/>
      <c r="E945" s="18"/>
      <c r="F945" s="44"/>
      <c r="G945" s="44"/>
    </row>
    <row r="946" spans="1:7" ht="15.75">
      <c r="A946" s="17"/>
      <c r="B946" s="18"/>
      <c r="C946" s="18"/>
      <c r="D946" s="18"/>
      <c r="E946" s="18"/>
      <c r="F946" s="44"/>
      <c r="G946" s="44"/>
    </row>
    <row r="947" spans="1:7" ht="15.75">
      <c r="A947" s="17"/>
      <c r="B947" s="18"/>
      <c r="C947" s="18"/>
      <c r="D947" s="18"/>
      <c r="E947" s="18"/>
      <c r="F947" s="44"/>
      <c r="G947" s="44"/>
    </row>
    <row r="948" spans="1:7" ht="15.75">
      <c r="A948" s="17"/>
      <c r="B948" s="18"/>
      <c r="C948" s="18"/>
      <c r="D948" s="18"/>
      <c r="E948" s="18"/>
      <c r="F948" s="44"/>
      <c r="G948" s="44"/>
    </row>
    <row r="949" spans="1:7" ht="15.75">
      <c r="A949" s="17"/>
      <c r="B949" s="18"/>
      <c r="C949" s="18"/>
      <c r="D949" s="18"/>
      <c r="E949" s="18"/>
      <c r="F949" s="44"/>
      <c r="G949" s="44"/>
    </row>
    <row r="950" spans="1:7" ht="15.75">
      <c r="A950" s="17"/>
      <c r="B950" s="18"/>
      <c r="C950" s="18"/>
      <c r="D950" s="18"/>
      <c r="E950" s="18"/>
      <c r="F950" s="44"/>
      <c r="G950" s="44"/>
    </row>
    <row r="951" spans="1:7" ht="15.75">
      <c r="A951" s="17"/>
      <c r="B951" s="18"/>
      <c r="C951" s="18"/>
      <c r="D951" s="18"/>
      <c r="E951" s="18"/>
      <c r="F951" s="44"/>
      <c r="G951" s="44"/>
    </row>
    <row r="952" spans="1:7" ht="15.75">
      <c r="A952" s="17"/>
      <c r="B952" s="18"/>
      <c r="C952" s="18"/>
      <c r="D952" s="18"/>
      <c r="E952" s="18"/>
      <c r="F952" s="44"/>
      <c r="G952" s="44"/>
    </row>
    <row r="953" spans="1:7" ht="15.75">
      <c r="A953" s="17"/>
      <c r="B953" s="18"/>
      <c r="C953" s="18"/>
      <c r="D953" s="18"/>
      <c r="E953" s="18"/>
      <c r="F953" s="44"/>
      <c r="G953" s="44"/>
    </row>
    <row r="954" spans="1:7" ht="15.75">
      <c r="A954" s="17"/>
      <c r="B954" s="18"/>
      <c r="C954" s="18"/>
      <c r="D954" s="18"/>
      <c r="E954" s="18"/>
      <c r="F954" s="44"/>
      <c r="G954" s="44"/>
    </row>
    <row r="955" spans="1:7" ht="15.75">
      <c r="A955" s="17"/>
      <c r="B955" s="18"/>
      <c r="C955" s="18"/>
      <c r="D955" s="18"/>
      <c r="E955" s="18"/>
      <c r="F955" s="44"/>
      <c r="G955" s="44"/>
    </row>
    <row r="956" spans="1:7" ht="15.75">
      <c r="A956" s="17"/>
      <c r="B956" s="18"/>
      <c r="C956" s="18"/>
      <c r="D956" s="18"/>
      <c r="E956" s="18"/>
      <c r="F956" s="44"/>
      <c r="G956" s="44"/>
    </row>
    <row r="957" spans="1:7" ht="15.75">
      <c r="A957" s="17"/>
      <c r="B957" s="18"/>
      <c r="C957" s="18"/>
      <c r="D957" s="18"/>
      <c r="E957" s="18"/>
      <c r="F957" s="44"/>
      <c r="G957" s="44"/>
    </row>
    <row r="958" spans="1:7" ht="15.75">
      <c r="A958" s="17"/>
      <c r="B958" s="18"/>
      <c r="C958" s="18"/>
      <c r="D958" s="18"/>
      <c r="E958" s="18"/>
      <c r="F958" s="44"/>
      <c r="G958" s="44"/>
    </row>
    <row r="959" spans="1:7" ht="15.75">
      <c r="A959" s="17"/>
      <c r="B959" s="18"/>
      <c r="C959" s="18"/>
      <c r="D959" s="18"/>
      <c r="E959" s="18"/>
      <c r="F959" s="44"/>
      <c r="G959" s="44"/>
    </row>
    <row r="960" spans="1:7" ht="15.75">
      <c r="A960" s="17"/>
      <c r="B960" s="18"/>
      <c r="C960" s="18"/>
      <c r="D960" s="18"/>
      <c r="E960" s="18"/>
      <c r="F960" s="44"/>
      <c r="G960" s="44"/>
    </row>
    <row r="961" spans="1:7" ht="15.75">
      <c r="A961" s="17"/>
      <c r="B961" s="18"/>
      <c r="C961" s="18"/>
      <c r="D961" s="18"/>
      <c r="E961" s="18"/>
      <c r="F961" s="44"/>
      <c r="G961" s="44"/>
    </row>
    <row r="962" spans="1:7" ht="15.75">
      <c r="A962" s="17"/>
      <c r="B962" s="18"/>
      <c r="C962" s="18"/>
      <c r="D962" s="18"/>
      <c r="E962" s="18"/>
      <c r="F962" s="44"/>
      <c r="G962" s="44"/>
    </row>
    <row r="963" spans="1:7" ht="15.75">
      <c r="A963" s="17"/>
      <c r="B963" s="18"/>
      <c r="C963" s="18"/>
      <c r="D963" s="18"/>
      <c r="E963" s="18"/>
      <c r="F963" s="44"/>
      <c r="G963" s="44"/>
    </row>
    <row r="964" spans="1:7" ht="15.75">
      <c r="A964" s="17"/>
      <c r="B964" s="18"/>
      <c r="C964" s="18"/>
      <c r="D964" s="18"/>
      <c r="E964" s="18"/>
      <c r="F964" s="44"/>
      <c r="G964" s="44"/>
    </row>
    <row r="965" spans="1:7" ht="15.75">
      <c r="A965" s="17"/>
      <c r="B965" s="18"/>
      <c r="C965" s="18"/>
      <c r="D965" s="18"/>
      <c r="E965" s="18"/>
      <c r="F965" s="44"/>
      <c r="G965" s="44"/>
    </row>
    <row r="966" spans="1:7" ht="15.75">
      <c r="A966" s="17"/>
      <c r="B966" s="18"/>
      <c r="C966" s="18"/>
      <c r="D966" s="18"/>
      <c r="E966" s="18"/>
      <c r="F966" s="44"/>
      <c r="G966" s="44"/>
    </row>
    <row r="967" spans="1:7" ht="15.75">
      <c r="A967" s="17"/>
      <c r="B967" s="18"/>
      <c r="C967" s="18"/>
      <c r="D967" s="18"/>
      <c r="E967" s="18"/>
      <c r="F967" s="44"/>
      <c r="G967" s="44"/>
    </row>
    <row r="968" spans="1:7" ht="15.75">
      <c r="A968" s="17"/>
      <c r="B968" s="18"/>
      <c r="C968" s="18"/>
      <c r="D968" s="18"/>
      <c r="E968" s="18"/>
      <c r="F968" s="44"/>
      <c r="G968" s="44"/>
    </row>
    <row r="969" spans="1:7" ht="15.75">
      <c r="A969" s="17"/>
      <c r="B969" s="18"/>
      <c r="C969" s="18"/>
      <c r="D969" s="18"/>
      <c r="E969" s="18"/>
      <c r="F969" s="44"/>
      <c r="G969" s="44"/>
    </row>
    <row r="970" spans="1:7" ht="15.75">
      <c r="A970" s="17"/>
      <c r="B970" s="18"/>
      <c r="C970" s="18"/>
      <c r="D970" s="18"/>
      <c r="E970" s="18"/>
      <c r="F970" s="44"/>
      <c r="G970" s="44"/>
    </row>
    <row r="971" spans="1:7" ht="15.75">
      <c r="A971" s="17"/>
      <c r="B971" s="18"/>
      <c r="C971" s="18"/>
      <c r="D971" s="18"/>
      <c r="E971" s="18"/>
      <c r="F971" s="44"/>
      <c r="G971" s="44"/>
    </row>
    <row r="972" spans="1:7" ht="15.75">
      <c r="A972" s="17"/>
      <c r="B972" s="18"/>
      <c r="C972" s="18"/>
      <c r="D972" s="18"/>
      <c r="E972" s="18"/>
      <c r="F972" s="44"/>
      <c r="G972" s="44"/>
    </row>
    <row r="973" spans="1:7" ht="15.75">
      <c r="A973" s="17"/>
      <c r="B973" s="18"/>
      <c r="C973" s="18"/>
      <c r="D973" s="18"/>
      <c r="E973" s="18"/>
      <c r="F973" s="44"/>
      <c r="G973" s="44"/>
    </row>
    <row r="974" spans="1:7" ht="15.75">
      <c r="A974" s="17"/>
      <c r="B974" s="18"/>
      <c r="C974" s="18"/>
      <c r="D974" s="18"/>
      <c r="E974" s="18"/>
      <c r="F974" s="44"/>
      <c r="G974" s="44"/>
    </row>
    <row r="975" spans="1:7" ht="15.75">
      <c r="A975" s="17"/>
      <c r="B975" s="18"/>
      <c r="C975" s="18"/>
      <c r="D975" s="18"/>
      <c r="E975" s="18"/>
      <c r="F975" s="44"/>
      <c r="G975" s="44"/>
    </row>
    <row r="976" spans="1:7" ht="15.75">
      <c r="A976" s="17"/>
      <c r="B976" s="18"/>
      <c r="C976" s="18"/>
      <c r="D976" s="18"/>
      <c r="E976" s="18"/>
      <c r="F976" s="44"/>
      <c r="G976" s="44"/>
    </row>
    <row r="977" spans="1:7" ht="15.75">
      <c r="A977" s="17"/>
      <c r="B977" s="18"/>
      <c r="C977" s="18"/>
      <c r="D977" s="18"/>
      <c r="E977" s="18"/>
      <c r="F977" s="44"/>
      <c r="G977" s="44"/>
    </row>
    <row r="978" spans="1:7" ht="15.75">
      <c r="A978" s="17"/>
      <c r="B978" s="18"/>
      <c r="C978" s="18"/>
      <c r="D978" s="18"/>
      <c r="E978" s="18"/>
      <c r="F978" s="44"/>
      <c r="G978" s="44"/>
    </row>
    <row r="979" spans="1:7" ht="15.75">
      <c r="A979" s="17"/>
      <c r="B979" s="18"/>
      <c r="C979" s="18"/>
      <c r="D979" s="18"/>
      <c r="E979" s="18"/>
      <c r="F979" s="44"/>
      <c r="G979" s="44"/>
    </row>
    <row r="980" spans="1:7" ht="15.75">
      <c r="A980" s="17"/>
      <c r="B980" s="18"/>
      <c r="C980" s="18"/>
      <c r="D980" s="18"/>
      <c r="E980" s="18"/>
      <c r="F980" s="44"/>
      <c r="G980" s="44"/>
    </row>
    <row r="981" spans="1:7" ht="15.75">
      <c r="A981" s="17"/>
      <c r="B981" s="18"/>
      <c r="C981" s="18"/>
      <c r="D981" s="18"/>
      <c r="E981" s="18"/>
      <c r="F981" s="44"/>
      <c r="G981" s="44"/>
    </row>
    <row r="982" spans="1:7" ht="15.75">
      <c r="A982" s="17"/>
      <c r="B982" s="18"/>
      <c r="C982" s="18"/>
      <c r="D982" s="18"/>
      <c r="E982" s="18"/>
      <c r="F982" s="44"/>
      <c r="G982" s="44"/>
    </row>
    <row r="983" spans="1:7" ht="15.75">
      <c r="A983" s="17"/>
      <c r="B983" s="18"/>
      <c r="C983" s="18"/>
      <c r="D983" s="18"/>
      <c r="E983" s="18"/>
      <c r="F983" s="44"/>
      <c r="G983" s="44"/>
    </row>
    <row r="984" spans="1:7" ht="15.75">
      <c r="A984" s="17"/>
      <c r="B984" s="18"/>
      <c r="C984" s="18"/>
      <c r="D984" s="18"/>
      <c r="E984" s="18"/>
      <c r="F984" s="44"/>
      <c r="G984" s="44"/>
    </row>
    <row r="985" spans="1:7" ht="15.75">
      <c r="A985" s="17"/>
      <c r="B985" s="18"/>
      <c r="C985" s="18"/>
      <c r="D985" s="18"/>
      <c r="E985" s="18"/>
      <c r="F985" s="44"/>
      <c r="G985" s="44"/>
    </row>
    <row r="986" spans="1:7" ht="15.75">
      <c r="A986" s="17"/>
      <c r="B986" s="18"/>
      <c r="C986" s="18"/>
      <c r="D986" s="18"/>
      <c r="E986" s="18"/>
      <c r="F986" s="44"/>
      <c r="G986" s="44"/>
    </row>
    <row r="987" spans="1:7" ht="15.75">
      <c r="A987" s="17"/>
      <c r="B987" s="18"/>
      <c r="C987" s="18"/>
      <c r="D987" s="18"/>
      <c r="E987" s="18"/>
      <c r="F987" s="44"/>
      <c r="G987" s="44"/>
    </row>
    <row r="988" spans="1:7" ht="15.75">
      <c r="A988" s="17"/>
      <c r="B988" s="18"/>
      <c r="C988" s="18"/>
      <c r="D988" s="18"/>
      <c r="E988" s="18"/>
      <c r="F988" s="44"/>
      <c r="G988" s="44"/>
    </row>
    <row r="989" spans="1:7" ht="15.75">
      <c r="A989" s="17"/>
      <c r="B989" s="18"/>
      <c r="C989" s="18"/>
      <c r="D989" s="18"/>
      <c r="E989" s="18"/>
      <c r="F989" s="44"/>
      <c r="G989" s="44"/>
    </row>
    <row r="990" spans="1:7" ht="15.75">
      <c r="A990" s="17"/>
      <c r="B990" s="18"/>
      <c r="C990" s="18"/>
      <c r="D990" s="18"/>
      <c r="E990" s="18"/>
      <c r="F990" s="44"/>
      <c r="G990" s="44"/>
    </row>
    <row r="991" spans="1:7" ht="15.75">
      <c r="A991" s="17"/>
      <c r="B991" s="18"/>
      <c r="C991" s="18"/>
      <c r="D991" s="18"/>
      <c r="E991" s="18"/>
      <c r="F991" s="44"/>
      <c r="G991" s="44"/>
    </row>
    <row r="992" spans="1:7" ht="15.75">
      <c r="A992" s="17"/>
      <c r="B992" s="18"/>
      <c r="C992" s="18"/>
      <c r="D992" s="18"/>
      <c r="E992" s="18"/>
      <c r="F992" s="44"/>
      <c r="G992" s="44"/>
    </row>
    <row r="993" spans="1:7" ht="15.75">
      <c r="A993" s="17"/>
      <c r="B993" s="18"/>
      <c r="C993" s="18"/>
      <c r="D993" s="18"/>
      <c r="E993" s="18"/>
      <c r="F993" s="44"/>
      <c r="G993" s="44"/>
    </row>
    <row r="994" spans="1:7" ht="15.75">
      <c r="A994" s="17"/>
      <c r="B994" s="18"/>
      <c r="C994" s="18"/>
      <c r="D994" s="18"/>
      <c r="E994" s="18"/>
      <c r="F994" s="44"/>
      <c r="G994" s="44"/>
    </row>
    <row r="995" spans="1:7" ht="15.75">
      <c r="A995" s="17"/>
      <c r="B995" s="18"/>
      <c r="C995" s="18"/>
      <c r="D995" s="18"/>
      <c r="E995" s="18"/>
      <c r="F995" s="44"/>
      <c r="G995" s="44"/>
    </row>
    <row r="996" spans="1:7" ht="15.75">
      <c r="A996" s="17"/>
      <c r="B996" s="18"/>
      <c r="C996" s="18"/>
      <c r="D996" s="18"/>
      <c r="E996" s="18"/>
      <c r="F996" s="44"/>
      <c r="G996" s="44"/>
    </row>
    <row r="997" spans="1:7" ht="15.75">
      <c r="A997" s="17"/>
      <c r="B997" s="18"/>
      <c r="C997" s="18"/>
      <c r="D997" s="18"/>
      <c r="E997" s="18"/>
      <c r="F997" s="44"/>
      <c r="G997" s="44"/>
    </row>
    <row r="998" spans="1:7" ht="15.75">
      <c r="A998" s="17"/>
      <c r="B998" s="18"/>
      <c r="C998" s="18"/>
      <c r="D998" s="18"/>
      <c r="E998" s="18"/>
      <c r="F998" s="44"/>
      <c r="G998" s="44"/>
    </row>
    <row r="999" spans="1:7" ht="15.75">
      <c r="A999" s="17"/>
      <c r="B999" s="18"/>
      <c r="C999" s="18"/>
      <c r="D999" s="18"/>
      <c r="E999" s="18"/>
      <c r="F999" s="44"/>
      <c r="G999" s="44"/>
    </row>
    <row r="1000" spans="1:7" ht="15.75">
      <c r="A1000" s="17"/>
      <c r="B1000" s="18"/>
      <c r="C1000" s="18"/>
      <c r="D1000" s="18"/>
      <c r="E1000" s="18"/>
      <c r="F1000" s="44"/>
      <c r="G1000" s="44"/>
    </row>
    <row r="1001" spans="1:7" ht="15.75">
      <c r="A1001" s="17"/>
      <c r="B1001" s="18"/>
      <c r="C1001" s="18"/>
      <c r="D1001" s="18"/>
      <c r="E1001" s="18"/>
      <c r="F1001" s="44"/>
      <c r="G1001" s="44"/>
    </row>
    <row r="1002" spans="1:7" ht="15.75">
      <c r="A1002" s="17"/>
      <c r="B1002" s="18"/>
      <c r="C1002" s="18"/>
      <c r="D1002" s="18"/>
      <c r="E1002" s="18"/>
      <c r="F1002" s="44"/>
      <c r="G1002" s="44"/>
    </row>
    <row r="1003" spans="1:7" ht="15.75">
      <c r="A1003" s="17"/>
      <c r="B1003" s="18"/>
      <c r="C1003" s="18"/>
      <c r="D1003" s="18"/>
      <c r="E1003" s="18"/>
      <c r="F1003" s="44"/>
      <c r="G1003" s="44"/>
    </row>
    <row r="1004" spans="1:7" ht="15.75">
      <c r="A1004" s="17"/>
      <c r="B1004" s="18"/>
      <c r="C1004" s="18"/>
      <c r="D1004" s="18"/>
      <c r="E1004" s="18"/>
      <c r="F1004" s="44"/>
      <c r="G1004" s="44"/>
    </row>
    <row r="1005" spans="1:7" ht="15.75">
      <c r="A1005" s="17"/>
      <c r="B1005" s="18"/>
      <c r="C1005" s="18"/>
      <c r="D1005" s="18"/>
      <c r="E1005" s="18"/>
      <c r="F1005" s="44"/>
      <c r="G1005" s="44"/>
    </row>
    <row r="1006" spans="1:7" ht="15.75">
      <c r="A1006" s="17"/>
      <c r="B1006" s="18"/>
      <c r="C1006" s="18"/>
      <c r="D1006" s="18"/>
      <c r="E1006" s="18"/>
      <c r="F1006" s="44"/>
      <c r="G1006" s="44"/>
    </row>
    <row r="1007" spans="1:7" ht="15.75">
      <c r="A1007" s="17"/>
      <c r="B1007" s="18"/>
      <c r="C1007" s="18"/>
      <c r="D1007" s="18"/>
      <c r="E1007" s="18"/>
      <c r="F1007" s="44"/>
      <c r="G1007" s="44"/>
    </row>
    <row r="1008" spans="1:7" ht="15.75">
      <c r="A1008" s="17"/>
      <c r="B1008" s="18"/>
      <c r="C1008" s="18"/>
      <c r="D1008" s="18"/>
      <c r="E1008" s="18"/>
      <c r="F1008" s="44"/>
      <c r="G1008" s="44"/>
    </row>
    <row r="1009" spans="1:7" ht="15.75">
      <c r="A1009" s="17"/>
      <c r="B1009" s="18"/>
      <c r="C1009" s="18"/>
      <c r="D1009" s="18"/>
      <c r="E1009" s="18"/>
      <c r="F1009" s="44"/>
      <c r="G1009" s="44"/>
    </row>
    <row r="1010" spans="1:7" ht="15.75">
      <c r="A1010" s="17"/>
      <c r="B1010" s="18"/>
      <c r="C1010" s="18"/>
      <c r="D1010" s="18"/>
      <c r="E1010" s="18"/>
      <c r="F1010" s="44"/>
      <c r="G1010" s="44"/>
    </row>
    <row r="1011" spans="1:7" ht="15.75">
      <c r="A1011" s="17"/>
      <c r="B1011" s="18"/>
      <c r="C1011" s="18"/>
      <c r="D1011" s="18"/>
      <c r="E1011" s="18"/>
      <c r="F1011" s="44"/>
      <c r="G1011" s="44"/>
    </row>
    <row r="1012" spans="1:7" ht="15.75">
      <c r="A1012" s="17"/>
      <c r="B1012" s="18"/>
      <c r="C1012" s="18"/>
      <c r="D1012" s="18"/>
      <c r="E1012" s="18"/>
      <c r="F1012" s="44"/>
      <c r="G1012" s="44"/>
    </row>
    <row r="1013" spans="1:7" ht="15.75">
      <c r="A1013" s="17"/>
      <c r="B1013" s="18"/>
      <c r="C1013" s="18"/>
      <c r="D1013" s="18"/>
      <c r="E1013" s="18"/>
      <c r="F1013" s="44"/>
      <c r="G1013" s="44"/>
    </row>
    <row r="1014" spans="1:7" ht="15.75">
      <c r="A1014" s="17"/>
      <c r="B1014" s="18"/>
      <c r="C1014" s="18"/>
      <c r="D1014" s="18"/>
      <c r="E1014" s="18"/>
      <c r="F1014" s="44"/>
      <c r="G1014" s="44"/>
    </row>
    <row r="1015" spans="1:7" ht="15.75">
      <c r="A1015" s="17"/>
      <c r="B1015" s="18"/>
      <c r="C1015" s="18"/>
      <c r="D1015" s="18"/>
      <c r="E1015" s="18"/>
      <c r="F1015" s="44"/>
      <c r="G1015" s="44"/>
    </row>
    <row r="1016" spans="1:7" ht="15.75">
      <c r="A1016" s="17"/>
      <c r="B1016" s="18"/>
      <c r="C1016" s="18"/>
      <c r="D1016" s="18"/>
      <c r="E1016" s="18"/>
      <c r="F1016" s="44"/>
      <c r="G1016" s="44"/>
    </row>
    <row r="1017" spans="1:7" ht="15.75">
      <c r="A1017" s="17"/>
      <c r="B1017" s="18"/>
      <c r="C1017" s="18"/>
      <c r="D1017" s="18"/>
      <c r="E1017" s="18"/>
      <c r="F1017" s="44"/>
      <c r="G1017" s="44"/>
    </row>
    <row r="1018" spans="1:7" ht="15.75">
      <c r="A1018" s="17"/>
      <c r="B1018" s="18"/>
      <c r="C1018" s="18"/>
      <c r="D1018" s="18"/>
      <c r="E1018" s="18"/>
      <c r="F1018" s="44"/>
      <c r="G1018" s="44"/>
    </row>
    <row r="1019" spans="1:7" ht="15.75">
      <c r="A1019" s="17"/>
      <c r="B1019" s="18"/>
      <c r="C1019" s="18"/>
      <c r="D1019" s="18"/>
      <c r="E1019" s="18"/>
      <c r="F1019" s="44"/>
      <c r="G1019" s="44"/>
    </row>
    <row r="1020" spans="1:7" ht="15.75">
      <c r="A1020" s="17"/>
      <c r="B1020" s="18"/>
      <c r="C1020" s="18"/>
      <c r="D1020" s="18"/>
      <c r="E1020" s="18"/>
      <c r="F1020" s="44"/>
      <c r="G1020" s="44"/>
    </row>
    <row r="1021" spans="1:7" ht="15.75">
      <c r="A1021" s="17"/>
      <c r="B1021" s="18"/>
      <c r="C1021" s="18"/>
      <c r="D1021" s="18"/>
      <c r="E1021" s="18"/>
      <c r="F1021" s="44"/>
      <c r="G1021" s="44"/>
    </row>
    <row r="1022" spans="1:7" ht="15.75">
      <c r="A1022" s="17"/>
      <c r="B1022" s="18"/>
      <c r="C1022" s="18"/>
      <c r="D1022" s="18"/>
      <c r="E1022" s="18"/>
      <c r="F1022" s="44"/>
      <c r="G1022" s="44"/>
    </row>
    <row r="1023" spans="1:7" ht="15.75">
      <c r="A1023" s="17"/>
      <c r="B1023" s="18"/>
      <c r="C1023" s="18"/>
      <c r="D1023" s="18"/>
      <c r="E1023" s="18"/>
      <c r="F1023" s="44"/>
      <c r="G1023" s="44"/>
    </row>
    <row r="1024" spans="1:7" ht="15.75">
      <c r="A1024" s="17"/>
      <c r="B1024" s="18"/>
      <c r="C1024" s="18"/>
      <c r="D1024" s="18"/>
      <c r="E1024" s="18"/>
      <c r="F1024" s="44"/>
      <c r="G1024" s="44"/>
    </row>
    <row r="1025" spans="1:7" ht="15.75">
      <c r="A1025" s="17"/>
      <c r="B1025" s="18"/>
      <c r="C1025" s="18"/>
      <c r="D1025" s="18"/>
      <c r="E1025" s="18"/>
      <c r="F1025" s="44"/>
      <c r="G1025" s="44"/>
    </row>
    <row r="1026" spans="1:7" ht="15.75">
      <c r="A1026" s="17"/>
      <c r="B1026" s="18"/>
      <c r="C1026" s="18"/>
      <c r="D1026" s="18"/>
      <c r="E1026" s="18"/>
      <c r="F1026" s="44"/>
      <c r="G1026" s="44"/>
    </row>
    <row r="1027" spans="1:7" ht="15.75">
      <c r="A1027" s="17"/>
      <c r="B1027" s="18"/>
      <c r="C1027" s="18"/>
      <c r="D1027" s="18"/>
      <c r="E1027" s="18"/>
      <c r="F1027" s="44"/>
      <c r="G1027" s="44"/>
    </row>
    <row r="1028" spans="1:7" ht="15.75">
      <c r="A1028" s="17"/>
      <c r="B1028" s="18"/>
      <c r="C1028" s="18"/>
      <c r="D1028" s="18"/>
      <c r="E1028" s="18"/>
      <c r="F1028" s="44"/>
      <c r="G1028" s="44"/>
    </row>
    <row r="1029" spans="1:7" ht="15.75">
      <c r="A1029" s="17"/>
      <c r="B1029" s="18"/>
      <c r="C1029" s="18"/>
      <c r="D1029" s="18"/>
      <c r="E1029" s="18"/>
      <c r="F1029" s="44"/>
      <c r="G1029" s="44"/>
    </row>
    <row r="1030" spans="1:7" ht="15.75">
      <c r="A1030" s="17"/>
      <c r="B1030" s="18"/>
      <c r="C1030" s="18"/>
      <c r="D1030" s="18"/>
      <c r="E1030" s="18"/>
      <c r="F1030" s="44"/>
      <c r="G1030" s="44"/>
    </row>
    <row r="1031" spans="1:7" ht="15.75">
      <c r="A1031" s="17"/>
      <c r="B1031" s="18"/>
      <c r="C1031" s="18"/>
      <c r="D1031" s="18"/>
      <c r="E1031" s="18"/>
      <c r="F1031" s="44"/>
      <c r="G1031" s="44"/>
    </row>
    <row r="1032" spans="1:7" ht="15.75">
      <c r="A1032" s="17"/>
      <c r="B1032" s="18"/>
      <c r="C1032" s="18"/>
      <c r="D1032" s="18"/>
      <c r="E1032" s="18"/>
      <c r="F1032" s="44"/>
      <c r="G1032" s="44"/>
    </row>
    <row r="1033" spans="1:7" ht="15.75">
      <c r="A1033" s="17"/>
      <c r="B1033" s="18"/>
      <c r="C1033" s="18"/>
      <c r="D1033" s="18"/>
      <c r="E1033" s="18"/>
      <c r="F1033" s="44"/>
      <c r="G1033" s="44"/>
    </row>
    <row r="1034" spans="1:7" ht="15.75">
      <c r="A1034" s="17"/>
      <c r="B1034" s="18"/>
      <c r="C1034" s="18"/>
      <c r="D1034" s="18"/>
      <c r="E1034" s="18"/>
      <c r="F1034" s="44"/>
      <c r="G1034" s="44"/>
    </row>
    <row r="1035" spans="1:7" ht="15.75">
      <c r="A1035" s="17"/>
      <c r="B1035" s="18"/>
      <c r="C1035" s="18"/>
      <c r="D1035" s="18"/>
      <c r="E1035" s="18"/>
      <c r="F1035" s="44"/>
      <c r="G1035" s="44"/>
    </row>
    <row r="1036" spans="1:7" ht="15.75">
      <c r="A1036" s="17"/>
      <c r="B1036" s="18"/>
      <c r="C1036" s="18"/>
      <c r="D1036" s="18"/>
      <c r="E1036" s="18"/>
      <c r="F1036" s="44"/>
      <c r="G1036" s="44"/>
    </row>
    <row r="1037" spans="1:7" ht="15.75">
      <c r="A1037" s="17"/>
      <c r="B1037" s="18"/>
      <c r="C1037" s="18"/>
      <c r="D1037" s="18"/>
      <c r="E1037" s="18"/>
      <c r="F1037" s="44"/>
      <c r="G1037" s="44"/>
    </row>
    <row r="1038" spans="1:7" ht="15.75">
      <c r="A1038" s="17"/>
      <c r="B1038" s="18"/>
      <c r="C1038" s="18"/>
      <c r="D1038" s="18"/>
      <c r="E1038" s="18"/>
      <c r="F1038" s="44"/>
      <c r="G1038" s="44"/>
    </row>
    <row r="1039" spans="1:7" ht="15.75">
      <c r="A1039" s="17"/>
      <c r="B1039" s="18"/>
      <c r="C1039" s="18"/>
      <c r="D1039" s="18"/>
      <c r="E1039" s="18"/>
      <c r="F1039" s="44"/>
      <c r="G1039" s="44"/>
    </row>
    <row r="1040" spans="1:7" ht="15.75">
      <c r="A1040" s="17"/>
      <c r="B1040" s="18"/>
      <c r="C1040" s="18"/>
      <c r="D1040" s="18"/>
      <c r="E1040" s="18"/>
      <c r="F1040" s="44"/>
      <c r="G1040" s="44"/>
    </row>
    <row r="1041" spans="1:7" ht="15.75">
      <c r="A1041" s="17"/>
      <c r="B1041" s="18"/>
      <c r="C1041" s="18"/>
      <c r="D1041" s="18"/>
      <c r="E1041" s="18"/>
      <c r="F1041" s="44"/>
      <c r="G1041" s="44"/>
    </row>
    <row r="1042" spans="1:7" ht="15.75">
      <c r="A1042" s="17"/>
      <c r="B1042" s="18"/>
      <c r="C1042" s="18"/>
      <c r="D1042" s="18"/>
      <c r="E1042" s="18"/>
      <c r="F1042" s="44"/>
      <c r="G1042" s="44"/>
    </row>
    <row r="1043" spans="1:7" ht="15.75">
      <c r="A1043" s="17"/>
      <c r="B1043" s="18"/>
      <c r="C1043" s="18"/>
      <c r="D1043" s="18"/>
      <c r="E1043" s="18"/>
      <c r="F1043" s="44"/>
      <c r="G1043" s="44"/>
    </row>
    <row r="1044" spans="2:5" ht="15.75">
      <c r="B1044" s="19"/>
      <c r="C1044" s="19"/>
      <c r="D1044" s="19"/>
      <c r="E1044" s="19"/>
    </row>
    <row r="1045" spans="2:5" ht="15.75">
      <c r="B1045" s="19"/>
      <c r="C1045" s="19"/>
      <c r="D1045" s="19"/>
      <c r="E1045" s="19"/>
    </row>
    <row r="1046" spans="2:5" ht="15.75">
      <c r="B1046" s="19"/>
      <c r="C1046" s="19"/>
      <c r="D1046" s="19"/>
      <c r="E1046" s="19"/>
    </row>
    <row r="1047" spans="2:5" ht="15.75">
      <c r="B1047" s="19"/>
      <c r="C1047" s="19"/>
      <c r="D1047" s="19"/>
      <c r="E1047" s="19"/>
    </row>
    <row r="1048" spans="2:5" ht="15.75">
      <c r="B1048" s="19"/>
      <c r="C1048" s="19"/>
      <c r="D1048" s="19"/>
      <c r="E1048" s="19"/>
    </row>
    <row r="1049" spans="2:5" ht="15.75">
      <c r="B1049" s="19"/>
      <c r="C1049" s="19"/>
      <c r="D1049" s="19"/>
      <c r="E1049" s="19"/>
    </row>
    <row r="1050" spans="2:5" ht="15.75">
      <c r="B1050" s="19"/>
      <c r="C1050" s="19"/>
      <c r="D1050" s="19"/>
      <c r="E1050" s="19"/>
    </row>
    <row r="1051" spans="2:5" ht="15.75">
      <c r="B1051" s="19"/>
      <c r="C1051" s="19"/>
      <c r="D1051" s="19"/>
      <c r="E1051" s="19"/>
    </row>
    <row r="1052" spans="2:5" ht="15.75">
      <c r="B1052" s="19"/>
      <c r="C1052" s="19"/>
      <c r="D1052" s="19"/>
      <c r="E1052" s="19"/>
    </row>
    <row r="1053" spans="2:5" ht="15.75">
      <c r="B1053" s="19"/>
      <c r="C1053" s="19"/>
      <c r="D1053" s="19"/>
      <c r="E1053" s="19"/>
    </row>
    <row r="1054" spans="2:5" ht="15.75">
      <c r="B1054" s="19"/>
      <c r="C1054" s="19"/>
      <c r="D1054" s="19"/>
      <c r="E1054" s="19"/>
    </row>
    <row r="1055" spans="2:5" ht="15.75">
      <c r="B1055" s="19"/>
      <c r="C1055" s="19"/>
      <c r="D1055" s="19"/>
      <c r="E1055" s="19"/>
    </row>
    <row r="1056" spans="2:5" ht="15.75">
      <c r="B1056" s="19"/>
      <c r="C1056" s="19"/>
      <c r="D1056" s="19"/>
      <c r="E1056" s="19"/>
    </row>
    <row r="1057" spans="2:5" ht="15.75">
      <c r="B1057" s="19"/>
      <c r="C1057" s="19"/>
      <c r="D1057" s="19"/>
      <c r="E1057" s="19"/>
    </row>
    <row r="1058" spans="2:5" ht="15.75">
      <c r="B1058" s="19"/>
      <c r="C1058" s="19"/>
      <c r="D1058" s="19"/>
      <c r="E1058" s="19"/>
    </row>
    <row r="1059" spans="2:5" ht="15.75">
      <c r="B1059" s="19"/>
      <c r="C1059" s="19"/>
      <c r="D1059" s="19"/>
      <c r="E1059" s="19"/>
    </row>
    <row r="1060" spans="2:5" ht="15.75">
      <c r="B1060" s="19"/>
      <c r="C1060" s="19"/>
      <c r="D1060" s="19"/>
      <c r="E1060" s="19"/>
    </row>
    <row r="1061" spans="2:5" ht="15.75">
      <c r="B1061" s="19"/>
      <c r="C1061" s="19"/>
      <c r="D1061" s="19"/>
      <c r="E1061" s="19"/>
    </row>
    <row r="1062" spans="2:5" ht="15.75">
      <c r="B1062" s="19"/>
      <c r="C1062" s="19"/>
      <c r="D1062" s="19"/>
      <c r="E1062" s="19"/>
    </row>
    <row r="1063" spans="2:5" ht="15.75">
      <c r="B1063" s="19"/>
      <c r="C1063" s="19"/>
      <c r="D1063" s="19"/>
      <c r="E1063" s="19"/>
    </row>
    <row r="1064" spans="2:5" ht="15.75">
      <c r="B1064" s="19"/>
      <c r="C1064" s="19"/>
      <c r="D1064" s="19"/>
      <c r="E1064" s="19"/>
    </row>
    <row r="1065" spans="2:5" ht="15.75">
      <c r="B1065" s="19"/>
      <c r="C1065" s="19"/>
      <c r="D1065" s="19"/>
      <c r="E1065" s="19"/>
    </row>
    <row r="1066" spans="2:5" ht="15.75">
      <c r="B1066" s="19"/>
      <c r="C1066" s="19"/>
      <c r="D1066" s="19"/>
      <c r="E1066" s="19"/>
    </row>
    <row r="1067" spans="2:5" ht="15.75">
      <c r="B1067" s="19"/>
      <c r="C1067" s="19"/>
      <c r="D1067" s="19"/>
      <c r="E1067" s="19"/>
    </row>
    <row r="1068" spans="2:5" ht="15.75">
      <c r="B1068" s="19"/>
      <c r="C1068" s="19"/>
      <c r="D1068" s="19"/>
      <c r="E1068" s="19"/>
    </row>
    <row r="1069" spans="2:5" ht="15.75">
      <c r="B1069" s="19"/>
      <c r="C1069" s="19"/>
      <c r="D1069" s="19"/>
      <c r="E1069" s="19"/>
    </row>
    <row r="1070" spans="2:5" ht="15.75">
      <c r="B1070" s="19"/>
      <c r="C1070" s="19"/>
      <c r="D1070" s="19"/>
      <c r="E1070" s="19"/>
    </row>
    <row r="1071" spans="2:5" ht="15.75">
      <c r="B1071" s="19"/>
      <c r="C1071" s="19"/>
      <c r="D1071" s="19"/>
      <c r="E1071" s="19"/>
    </row>
    <row r="1072" spans="2:5" ht="15.75">
      <c r="B1072" s="19"/>
      <c r="C1072" s="19"/>
      <c r="D1072" s="19"/>
      <c r="E1072" s="19"/>
    </row>
    <row r="1073" spans="2:5" ht="15.75">
      <c r="B1073" s="19"/>
      <c r="C1073" s="19"/>
      <c r="D1073" s="19"/>
      <c r="E1073" s="19"/>
    </row>
    <row r="1074" spans="2:5" ht="15.75">
      <c r="B1074" s="19"/>
      <c r="C1074" s="19"/>
      <c r="D1074" s="19"/>
      <c r="E1074" s="19"/>
    </row>
    <row r="1075" spans="2:5" ht="15.75">
      <c r="B1075" s="19"/>
      <c r="C1075" s="19"/>
      <c r="D1075" s="19"/>
      <c r="E1075" s="19"/>
    </row>
    <row r="1076" spans="2:5" ht="15.75">
      <c r="B1076" s="19"/>
      <c r="C1076" s="19"/>
      <c r="D1076" s="19"/>
      <c r="E1076" s="19"/>
    </row>
    <row r="1077" spans="2:5" ht="15.75">
      <c r="B1077" s="19"/>
      <c r="C1077" s="19"/>
      <c r="D1077" s="19"/>
      <c r="E1077" s="19"/>
    </row>
    <row r="1078" spans="2:5" ht="15.75">
      <c r="B1078" s="19"/>
      <c r="C1078" s="19"/>
      <c r="D1078" s="19"/>
      <c r="E1078" s="19"/>
    </row>
    <row r="1079" spans="2:5" ht="15.75">
      <c r="B1079" s="19"/>
      <c r="C1079" s="19"/>
      <c r="D1079" s="19"/>
      <c r="E1079" s="19"/>
    </row>
    <row r="1080" spans="2:5" ht="15.75">
      <c r="B1080" s="19"/>
      <c r="C1080" s="19"/>
      <c r="D1080" s="19"/>
      <c r="E1080" s="19"/>
    </row>
    <row r="1081" spans="2:5" ht="15.75">
      <c r="B1081" s="19"/>
      <c r="C1081" s="19"/>
      <c r="D1081" s="19"/>
      <c r="E1081" s="19"/>
    </row>
    <row r="1082" spans="2:5" ht="15.75">
      <c r="B1082" s="19"/>
      <c r="C1082" s="19"/>
      <c r="D1082" s="19"/>
      <c r="E1082" s="19"/>
    </row>
    <row r="1083" spans="2:5" ht="15.75">
      <c r="B1083" s="19"/>
      <c r="C1083" s="19"/>
      <c r="D1083" s="19"/>
      <c r="E1083" s="19"/>
    </row>
    <row r="1084" spans="2:5" ht="15.75">
      <c r="B1084" s="19"/>
      <c r="C1084" s="19"/>
      <c r="D1084" s="19"/>
      <c r="E1084" s="19"/>
    </row>
    <row r="1085" spans="2:5" ht="15.75">
      <c r="B1085" s="19"/>
      <c r="C1085" s="19"/>
      <c r="D1085" s="19"/>
      <c r="E1085" s="19"/>
    </row>
    <row r="1086" spans="2:5" ht="15.75">
      <c r="B1086" s="19"/>
      <c r="C1086" s="19"/>
      <c r="D1086" s="19"/>
      <c r="E1086" s="19"/>
    </row>
    <row r="1087" spans="2:5" ht="15.75">
      <c r="B1087" s="19"/>
      <c r="C1087" s="19"/>
      <c r="D1087" s="19"/>
      <c r="E1087" s="19"/>
    </row>
    <row r="1088" spans="2:5" ht="15.75">
      <c r="B1088" s="19"/>
      <c r="C1088" s="19"/>
      <c r="D1088" s="19"/>
      <c r="E1088" s="19"/>
    </row>
    <row r="1089" spans="2:5" ht="15.75">
      <c r="B1089" s="19"/>
      <c r="C1089" s="19"/>
      <c r="D1089" s="19"/>
      <c r="E1089" s="19"/>
    </row>
    <row r="1090" spans="2:5" ht="15.75">
      <c r="B1090" s="19"/>
      <c r="C1090" s="19"/>
      <c r="D1090" s="19"/>
      <c r="E1090" s="19"/>
    </row>
    <row r="1091" spans="2:5" ht="15.75">
      <c r="B1091" s="19"/>
      <c r="C1091" s="19"/>
      <c r="D1091" s="19"/>
      <c r="E1091" s="19"/>
    </row>
    <row r="1092" spans="2:5" ht="15.75">
      <c r="B1092" s="19"/>
      <c r="C1092" s="19"/>
      <c r="D1092" s="19"/>
      <c r="E1092" s="19"/>
    </row>
    <row r="1093" spans="2:5" ht="15.75">
      <c r="B1093" s="19"/>
      <c r="C1093" s="19"/>
      <c r="D1093" s="19"/>
      <c r="E1093" s="19"/>
    </row>
    <row r="1094" spans="2:5" ht="15.75">
      <c r="B1094" s="19"/>
      <c r="C1094" s="19"/>
      <c r="D1094" s="19"/>
      <c r="E1094" s="19"/>
    </row>
    <row r="1095" spans="2:5" ht="15.75">
      <c r="B1095" s="19"/>
      <c r="C1095" s="19"/>
      <c r="D1095" s="19"/>
      <c r="E1095" s="19"/>
    </row>
    <row r="1096" spans="2:5" ht="15.75">
      <c r="B1096" s="19"/>
      <c r="C1096" s="19"/>
      <c r="D1096" s="19"/>
      <c r="E1096" s="19"/>
    </row>
    <row r="1097" spans="2:5" ht="15.75">
      <c r="B1097" s="19"/>
      <c r="C1097" s="19"/>
      <c r="D1097" s="19"/>
      <c r="E1097" s="19"/>
    </row>
    <row r="1098" spans="2:5" ht="15.75">
      <c r="B1098" s="19"/>
      <c r="C1098" s="19"/>
      <c r="D1098" s="19"/>
      <c r="E1098" s="19"/>
    </row>
    <row r="1099" spans="2:5" ht="15.75">
      <c r="B1099" s="19"/>
      <c r="C1099" s="19"/>
      <c r="D1099" s="19"/>
      <c r="E1099" s="19"/>
    </row>
    <row r="1100" spans="2:5" ht="15.75">
      <c r="B1100" s="19"/>
      <c r="C1100" s="19"/>
      <c r="D1100" s="19"/>
      <c r="E1100" s="19"/>
    </row>
    <row r="1101" spans="2:5" ht="15.75">
      <c r="B1101" s="19"/>
      <c r="C1101" s="19"/>
      <c r="D1101" s="19"/>
      <c r="E1101" s="19"/>
    </row>
    <row r="1102" spans="2:5" ht="15.75">
      <c r="B1102" s="19"/>
      <c r="C1102" s="19"/>
      <c r="D1102" s="19"/>
      <c r="E1102" s="19"/>
    </row>
    <row r="1103" spans="2:5" ht="15.75">
      <c r="B1103" s="19"/>
      <c r="C1103" s="19"/>
      <c r="D1103" s="19"/>
      <c r="E1103" s="19"/>
    </row>
    <row r="1104" spans="2:5" ht="15.75">
      <c r="B1104" s="19"/>
      <c r="C1104" s="19"/>
      <c r="D1104" s="19"/>
      <c r="E1104" s="19"/>
    </row>
    <row r="1105" spans="2:5" ht="15.75">
      <c r="B1105" s="19"/>
      <c r="C1105" s="19"/>
      <c r="D1105" s="19"/>
      <c r="E1105" s="19"/>
    </row>
    <row r="1106" spans="2:5" ht="15.75">
      <c r="B1106" s="19"/>
      <c r="C1106" s="19"/>
      <c r="D1106" s="19"/>
      <c r="E1106" s="19"/>
    </row>
    <row r="1107" spans="2:5" ht="15.75">
      <c r="B1107" s="19"/>
      <c r="C1107" s="19"/>
      <c r="D1107" s="19"/>
      <c r="E1107" s="19"/>
    </row>
    <row r="1108" spans="2:5" ht="15.75">
      <c r="B1108" s="19"/>
      <c r="C1108" s="19"/>
      <c r="D1108" s="19"/>
      <c r="E1108" s="19"/>
    </row>
    <row r="1109" spans="2:5" ht="15.75">
      <c r="B1109" s="19"/>
      <c r="C1109" s="19"/>
      <c r="D1109" s="19"/>
      <c r="E1109" s="19"/>
    </row>
    <row r="1110" spans="2:5" ht="15.75">
      <c r="B1110" s="19"/>
      <c r="C1110" s="19"/>
      <c r="D1110" s="19"/>
      <c r="E1110" s="19"/>
    </row>
  </sheetData>
  <sheetProtection/>
  <mergeCells count="59">
    <mergeCell ref="F835:F836"/>
    <mergeCell ref="G835:G836"/>
    <mergeCell ref="F801:F802"/>
    <mergeCell ref="G801:G802"/>
    <mergeCell ref="F826:F827"/>
    <mergeCell ref="G826:G827"/>
    <mergeCell ref="D801:D802"/>
    <mergeCell ref="E801:E802"/>
    <mergeCell ref="F799:F800"/>
    <mergeCell ref="G799:G800"/>
    <mergeCell ref="D799:D800"/>
    <mergeCell ref="E799:E800"/>
    <mergeCell ref="D791:D792"/>
    <mergeCell ref="E791:E792"/>
    <mergeCell ref="F789:F790"/>
    <mergeCell ref="G789:G790"/>
    <mergeCell ref="F791:F792"/>
    <mergeCell ref="G791:G792"/>
    <mergeCell ref="D835:D836"/>
    <mergeCell ref="E835:E836"/>
    <mergeCell ref="B826:B827"/>
    <mergeCell ref="C826:C827"/>
    <mergeCell ref="D826:D827"/>
    <mergeCell ref="E826:E827"/>
    <mergeCell ref="B835:B836"/>
    <mergeCell ref="C835:C836"/>
    <mergeCell ref="B791:B792"/>
    <mergeCell ref="C791:C792"/>
    <mergeCell ref="B799:B800"/>
    <mergeCell ref="C799:C800"/>
    <mergeCell ref="B801:B802"/>
    <mergeCell ref="C801:C802"/>
    <mergeCell ref="D76:D77"/>
    <mergeCell ref="E76:E77"/>
    <mergeCell ref="F76:F77"/>
    <mergeCell ref="G76:G77"/>
    <mergeCell ref="A5:G5"/>
    <mergeCell ref="D3:G3"/>
    <mergeCell ref="B76:B77"/>
    <mergeCell ref="C76:C77"/>
    <mergeCell ref="F1:G1"/>
    <mergeCell ref="C2:G2"/>
    <mergeCell ref="C4:G4"/>
    <mergeCell ref="B789:B790"/>
    <mergeCell ref="C789:C790"/>
    <mergeCell ref="D789:D790"/>
    <mergeCell ref="E789:E790"/>
    <mergeCell ref="D603:D604"/>
    <mergeCell ref="E603:E604"/>
    <mergeCell ref="D85:D86"/>
    <mergeCell ref="G85:G86"/>
    <mergeCell ref="F603:F604"/>
    <mergeCell ref="G603:G604"/>
    <mergeCell ref="E85:E86"/>
    <mergeCell ref="B85:B86"/>
    <mergeCell ref="C85:C86"/>
    <mergeCell ref="B603:B604"/>
    <mergeCell ref="C603:C604"/>
    <mergeCell ref="F85:F86"/>
  </mergeCells>
  <printOptions horizontalCentered="1"/>
  <pageMargins left="0.5905511811023623" right="0.3937007874015748" top="0.26" bottom="0.25" header="0.29" footer="0.27"/>
  <pageSetup fitToHeight="65" fitToWidth="1" horizontalDpi="600" verticalDpi="600" orientation="portrait" paperSize="9" scale="81" r:id="rId3"/>
  <headerFooter alignWithMargins="0">
    <oddFooter>&amp;CСтраница &amp;P&amp;R&amp;A</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N1122"/>
  <sheetViews>
    <sheetView zoomScale="85" zoomScaleNormal="85" zoomScalePageLayoutView="0" workbookViewId="0" topLeftCell="A1">
      <selection activeCell="A5" sqref="A5:H5"/>
    </sheetView>
  </sheetViews>
  <sheetFormatPr defaultColWidth="9.00390625" defaultRowHeight="12.75"/>
  <cols>
    <col min="1" max="1" width="36.625" style="12" customWidth="1"/>
    <col min="2" max="2" width="8.25390625" style="12" customWidth="1"/>
    <col min="3" max="3" width="6.125" style="12" customWidth="1"/>
    <col min="4" max="4" width="8.75390625" style="12" customWidth="1"/>
    <col min="5" max="5" width="14.875" style="12" customWidth="1"/>
    <col min="6" max="6" width="10.00390625" style="12" customWidth="1"/>
    <col min="7" max="7" width="26.75390625" style="12" customWidth="1"/>
    <col min="8" max="8" width="20.125" style="12" customWidth="1"/>
    <col min="9" max="9" width="15.625" style="26" hidden="1" customWidth="1"/>
    <col min="10" max="10" width="23.75390625" style="12" hidden="1" customWidth="1"/>
    <col min="11" max="11" width="16.25390625" style="12" hidden="1" customWidth="1"/>
    <col min="12" max="12" width="0" style="12" hidden="1" customWidth="1"/>
    <col min="13" max="13" width="34.375" style="163" hidden="1" customWidth="1"/>
    <col min="14" max="14" width="25.00390625" style="12" hidden="1" customWidth="1"/>
    <col min="15" max="16384" width="9.125" style="12" customWidth="1"/>
  </cols>
  <sheetData>
    <row r="1" spans="1:8" ht="15.75">
      <c r="A1" s="248" t="s">
        <v>1024</v>
      </c>
      <c r="B1" s="248"/>
      <c r="C1" s="248"/>
      <c r="D1" s="248"/>
      <c r="E1" s="248"/>
      <c r="F1" s="248"/>
      <c r="G1" s="248"/>
      <c r="H1" s="248"/>
    </row>
    <row r="2" spans="2:8" ht="15.75" customHeight="1">
      <c r="B2" s="30"/>
      <c r="C2" s="30"/>
      <c r="D2" s="30"/>
      <c r="E2" s="248" t="s">
        <v>642</v>
      </c>
      <c r="F2" s="248"/>
      <c r="G2" s="248"/>
      <c r="H2" s="248"/>
    </row>
    <row r="3" spans="1:8" ht="15.75">
      <c r="A3" s="30"/>
      <c r="B3" s="30"/>
      <c r="C3" s="30"/>
      <c r="D3" s="30"/>
      <c r="E3" s="248" t="s">
        <v>1029</v>
      </c>
      <c r="F3" s="248"/>
      <c r="G3" s="248"/>
      <c r="H3" s="248"/>
    </row>
    <row r="4" spans="3:8" ht="15.75">
      <c r="C4" s="52"/>
      <c r="D4" s="52"/>
      <c r="E4" s="248" t="s">
        <v>1197</v>
      </c>
      <c r="F4" s="248"/>
      <c r="G4" s="248"/>
      <c r="H4" s="248"/>
    </row>
    <row r="5" spans="1:8" ht="62.25" customHeight="1">
      <c r="A5" s="249" t="s">
        <v>825</v>
      </c>
      <c r="B5" s="249"/>
      <c r="C5" s="249"/>
      <c r="D5" s="249"/>
      <c r="E5" s="249"/>
      <c r="F5" s="249"/>
      <c r="G5" s="249"/>
      <c r="H5" s="249"/>
    </row>
    <row r="6" spans="7:8" ht="15.75">
      <c r="G6" s="22"/>
      <c r="H6" s="22" t="s">
        <v>835</v>
      </c>
    </row>
    <row r="7" spans="1:8" ht="139.5" customHeight="1">
      <c r="A7" s="15" t="s">
        <v>1026</v>
      </c>
      <c r="B7" s="15" t="s">
        <v>7</v>
      </c>
      <c r="C7" s="15" t="s">
        <v>837</v>
      </c>
      <c r="D7" s="15" t="s">
        <v>57</v>
      </c>
      <c r="E7" s="15" t="s">
        <v>59</v>
      </c>
      <c r="F7" s="15" t="s">
        <v>58</v>
      </c>
      <c r="G7" s="15" t="s">
        <v>1027</v>
      </c>
      <c r="H7" s="15" t="s">
        <v>677</v>
      </c>
    </row>
    <row r="8" spans="1:8" ht="15.75">
      <c r="A8" s="15">
        <v>1</v>
      </c>
      <c r="B8" s="15">
        <v>2</v>
      </c>
      <c r="C8" s="15">
        <v>3</v>
      </c>
      <c r="D8" s="15">
        <v>4</v>
      </c>
      <c r="E8" s="15">
        <v>5</v>
      </c>
      <c r="F8" s="15">
        <v>6</v>
      </c>
      <c r="G8" s="15">
        <v>7</v>
      </c>
      <c r="H8" s="15">
        <v>8</v>
      </c>
    </row>
    <row r="9" spans="1:8" ht="135" customHeight="1">
      <c r="A9" s="10" t="s">
        <v>1020</v>
      </c>
      <c r="B9" s="11" t="s">
        <v>8</v>
      </c>
      <c r="C9" s="11"/>
      <c r="D9" s="11"/>
      <c r="E9" s="11"/>
      <c r="F9" s="11"/>
      <c r="G9" s="33">
        <f>G10+G36</f>
        <v>7617014.49</v>
      </c>
      <c r="H9" s="35"/>
    </row>
    <row r="10" spans="1:8" ht="31.5">
      <c r="A10" s="1" t="s">
        <v>60</v>
      </c>
      <c r="B10" s="2" t="s">
        <v>8</v>
      </c>
      <c r="C10" s="2" t="s">
        <v>1028</v>
      </c>
      <c r="D10" s="2"/>
      <c r="E10" s="9"/>
      <c r="F10" s="9"/>
      <c r="G10" s="33">
        <f>SUM(G11+G18+G25)</f>
        <v>7342456.49</v>
      </c>
      <c r="H10" s="36"/>
    </row>
    <row r="11" spans="1:10" ht="63">
      <c r="A11" s="1" t="s">
        <v>923</v>
      </c>
      <c r="B11" s="2" t="s">
        <v>8</v>
      </c>
      <c r="C11" s="2" t="s">
        <v>1028</v>
      </c>
      <c r="D11" s="2" t="s">
        <v>46</v>
      </c>
      <c r="E11" s="2"/>
      <c r="F11" s="2"/>
      <c r="G11" s="33">
        <f>SUM(G12)</f>
        <v>2198475</v>
      </c>
      <c r="H11" s="33"/>
      <c r="J11" s="26"/>
    </row>
    <row r="12" spans="1:8" ht="20.25" customHeight="1">
      <c r="A12" s="27" t="s">
        <v>96</v>
      </c>
      <c r="B12" s="4" t="s">
        <v>8</v>
      </c>
      <c r="C12" s="4" t="s">
        <v>1028</v>
      </c>
      <c r="D12" s="4" t="s">
        <v>46</v>
      </c>
      <c r="E12" s="4" t="s">
        <v>826</v>
      </c>
      <c r="F12" s="4"/>
      <c r="G12" s="29">
        <f>SUM(G13+G15)</f>
        <v>2198475</v>
      </c>
      <c r="H12" s="29"/>
    </row>
    <row r="13" spans="1:8" ht="47.25">
      <c r="A13" s="3" t="s">
        <v>658</v>
      </c>
      <c r="B13" s="4" t="s">
        <v>8</v>
      </c>
      <c r="C13" s="4" t="s">
        <v>1028</v>
      </c>
      <c r="D13" s="4" t="s">
        <v>46</v>
      </c>
      <c r="E13" s="4" t="s">
        <v>827</v>
      </c>
      <c r="F13" s="4"/>
      <c r="G13" s="29">
        <f>SUM(G14:G14)</f>
        <v>2173475</v>
      </c>
      <c r="H13" s="29"/>
    </row>
    <row r="14" spans="1:10" ht="110.25">
      <c r="A14" s="3" t="s">
        <v>97</v>
      </c>
      <c r="B14" s="4" t="s">
        <v>8</v>
      </c>
      <c r="C14" s="4" t="s">
        <v>1028</v>
      </c>
      <c r="D14" s="4" t="s">
        <v>46</v>
      </c>
      <c r="E14" s="4" t="s">
        <v>827</v>
      </c>
      <c r="F14" s="4" t="s">
        <v>680</v>
      </c>
      <c r="G14" s="29">
        <v>2173475</v>
      </c>
      <c r="H14" s="29"/>
      <c r="J14" s="26"/>
    </row>
    <row r="15" spans="1:10" ht="126" customHeight="1">
      <c r="A15" s="3" t="s">
        <v>659</v>
      </c>
      <c r="B15" s="4" t="s">
        <v>8</v>
      </c>
      <c r="C15" s="4" t="s">
        <v>1028</v>
      </c>
      <c r="D15" s="4" t="s">
        <v>46</v>
      </c>
      <c r="E15" s="4" t="s">
        <v>781</v>
      </c>
      <c r="F15" s="4"/>
      <c r="G15" s="29">
        <f>SUM(G16:G16)</f>
        <v>25000</v>
      </c>
      <c r="H15" s="29"/>
      <c r="J15" s="26"/>
    </row>
    <row r="16" spans="1:10" ht="137.25" customHeight="1">
      <c r="A16" s="3" t="s">
        <v>97</v>
      </c>
      <c r="B16" s="4" t="s">
        <v>8</v>
      </c>
      <c r="C16" s="4" t="s">
        <v>1028</v>
      </c>
      <c r="D16" s="4" t="s">
        <v>46</v>
      </c>
      <c r="E16" s="4" t="s">
        <v>781</v>
      </c>
      <c r="F16" s="4" t="s">
        <v>680</v>
      </c>
      <c r="G16" s="29">
        <v>25000</v>
      </c>
      <c r="H16" s="29"/>
      <c r="J16" s="26"/>
    </row>
    <row r="17" spans="1:10" ht="78.75">
      <c r="A17" s="1" t="s">
        <v>686</v>
      </c>
      <c r="B17" s="2" t="s">
        <v>8</v>
      </c>
      <c r="C17" s="2" t="s">
        <v>1028</v>
      </c>
      <c r="D17" s="2" t="s">
        <v>48</v>
      </c>
      <c r="E17" s="2"/>
      <c r="F17" s="2"/>
      <c r="G17" s="33">
        <f>G18</f>
        <v>4714723</v>
      </c>
      <c r="H17" s="33"/>
      <c r="J17" s="26"/>
    </row>
    <row r="18" spans="1:8" ht="15.75">
      <c r="A18" s="27" t="s">
        <v>96</v>
      </c>
      <c r="B18" s="4" t="s">
        <v>8</v>
      </c>
      <c r="C18" s="4" t="s">
        <v>1028</v>
      </c>
      <c r="D18" s="4" t="s">
        <v>48</v>
      </c>
      <c r="E18" s="4" t="s">
        <v>826</v>
      </c>
      <c r="F18" s="4"/>
      <c r="G18" s="29">
        <f>SUM(G19+G21+G23)</f>
        <v>4714723</v>
      </c>
      <c r="H18" s="29"/>
    </row>
    <row r="19" spans="1:8" ht="63">
      <c r="A19" s="3" t="s">
        <v>660</v>
      </c>
      <c r="B19" s="4" t="s">
        <v>8</v>
      </c>
      <c r="C19" s="4" t="s">
        <v>1028</v>
      </c>
      <c r="D19" s="4" t="s">
        <v>48</v>
      </c>
      <c r="E19" s="4" t="s">
        <v>782</v>
      </c>
      <c r="F19" s="4"/>
      <c r="G19" s="29">
        <f>SUM(G20)</f>
        <v>1593645</v>
      </c>
      <c r="H19" s="29"/>
    </row>
    <row r="20" spans="1:8" ht="110.25">
      <c r="A20" s="3" t="s">
        <v>97</v>
      </c>
      <c r="B20" s="4" t="s">
        <v>8</v>
      </c>
      <c r="C20" s="4" t="s">
        <v>1028</v>
      </c>
      <c r="D20" s="4" t="s">
        <v>48</v>
      </c>
      <c r="E20" s="4" t="s">
        <v>782</v>
      </c>
      <c r="F20" s="4" t="s">
        <v>680</v>
      </c>
      <c r="G20" s="29">
        <v>1593645</v>
      </c>
      <c r="H20" s="29"/>
    </row>
    <row r="21" spans="1:13" s="25" customFormat="1" ht="47.25">
      <c r="A21" s="3" t="s">
        <v>661</v>
      </c>
      <c r="B21" s="4" t="s">
        <v>8</v>
      </c>
      <c r="C21" s="4" t="s">
        <v>1028</v>
      </c>
      <c r="D21" s="4" t="s">
        <v>48</v>
      </c>
      <c r="E21" s="4" t="s">
        <v>784</v>
      </c>
      <c r="F21" s="4"/>
      <c r="G21" s="29">
        <f>SUM(G22)</f>
        <v>2987578</v>
      </c>
      <c r="H21" s="29"/>
      <c r="I21" s="47"/>
      <c r="M21" s="44"/>
    </row>
    <row r="22" spans="1:13" s="25" customFormat="1" ht="110.25">
      <c r="A22" s="3" t="s">
        <v>97</v>
      </c>
      <c r="B22" s="4" t="s">
        <v>8</v>
      </c>
      <c r="C22" s="4" t="s">
        <v>1028</v>
      </c>
      <c r="D22" s="4" t="s">
        <v>48</v>
      </c>
      <c r="E22" s="4" t="s">
        <v>784</v>
      </c>
      <c r="F22" s="4" t="s">
        <v>680</v>
      </c>
      <c r="G22" s="29">
        <v>2987578</v>
      </c>
      <c r="H22" s="29"/>
      <c r="I22" s="47"/>
      <c r="M22" s="44"/>
    </row>
    <row r="23" spans="1:8" ht="126" customHeight="1">
      <c r="A23" s="3" t="s">
        <v>659</v>
      </c>
      <c r="B23" s="4" t="s">
        <v>8</v>
      </c>
      <c r="C23" s="4" t="s">
        <v>1028</v>
      </c>
      <c r="D23" s="4" t="s">
        <v>48</v>
      </c>
      <c r="E23" s="4" t="s">
        <v>781</v>
      </c>
      <c r="F23" s="4"/>
      <c r="G23" s="29">
        <f>SUM(G24)</f>
        <v>133500</v>
      </c>
      <c r="H23" s="29"/>
    </row>
    <row r="24" spans="1:8" ht="110.25">
      <c r="A24" s="3" t="s">
        <v>575</v>
      </c>
      <c r="B24" s="77" t="s">
        <v>8</v>
      </c>
      <c r="C24" s="4" t="s">
        <v>1028</v>
      </c>
      <c r="D24" s="4" t="s">
        <v>48</v>
      </c>
      <c r="E24" s="4" t="s">
        <v>781</v>
      </c>
      <c r="F24" s="4" t="s">
        <v>680</v>
      </c>
      <c r="G24" s="29">
        <v>133500</v>
      </c>
      <c r="H24" s="29"/>
    </row>
    <row r="25" spans="1:8" ht="31.5">
      <c r="A25" s="1" t="s">
        <v>833</v>
      </c>
      <c r="B25" s="2" t="s">
        <v>8</v>
      </c>
      <c r="C25" s="2" t="s">
        <v>1028</v>
      </c>
      <c r="D25" s="2" t="s">
        <v>678</v>
      </c>
      <c r="E25" s="2"/>
      <c r="F25" s="2"/>
      <c r="G25" s="33">
        <f>SUM(G26)</f>
        <v>429258.49</v>
      </c>
      <c r="H25" s="33"/>
    </row>
    <row r="26" spans="1:10" ht="63">
      <c r="A26" s="27" t="s">
        <v>109</v>
      </c>
      <c r="B26" s="4" t="s">
        <v>8</v>
      </c>
      <c r="C26" s="4" t="s">
        <v>1028</v>
      </c>
      <c r="D26" s="4" t="s">
        <v>678</v>
      </c>
      <c r="E26" s="4" t="s">
        <v>786</v>
      </c>
      <c r="F26" s="4"/>
      <c r="G26" s="29">
        <f>SUM(G27+G31)</f>
        <v>429258.49</v>
      </c>
      <c r="H26" s="29"/>
      <c r="J26" s="26"/>
    </row>
    <row r="27" spans="1:8" ht="47.25">
      <c r="A27" s="3" t="s">
        <v>128</v>
      </c>
      <c r="B27" s="4" t="s">
        <v>8</v>
      </c>
      <c r="C27" s="4" t="s">
        <v>1028</v>
      </c>
      <c r="D27" s="4" t="s">
        <v>678</v>
      </c>
      <c r="E27" s="4" t="s">
        <v>787</v>
      </c>
      <c r="F27" s="4"/>
      <c r="G27" s="29">
        <f>SUM(G28)</f>
        <v>210900</v>
      </c>
      <c r="H27" s="29"/>
    </row>
    <row r="28" spans="1:8" ht="47.25">
      <c r="A28" s="3" t="s">
        <v>790</v>
      </c>
      <c r="B28" s="4" t="s">
        <v>8</v>
      </c>
      <c r="C28" s="4" t="s">
        <v>1028</v>
      </c>
      <c r="D28" s="4" t="s">
        <v>678</v>
      </c>
      <c r="E28" s="4" t="s">
        <v>791</v>
      </c>
      <c r="F28" s="4"/>
      <c r="G28" s="29">
        <f>SUM(G29)</f>
        <v>210900</v>
      </c>
      <c r="H28" s="29"/>
    </row>
    <row r="29" spans="1:13" ht="31.5">
      <c r="A29" s="3" t="s">
        <v>593</v>
      </c>
      <c r="B29" s="4" t="s">
        <v>8</v>
      </c>
      <c r="C29" s="4" t="s">
        <v>1028</v>
      </c>
      <c r="D29" s="4" t="s">
        <v>678</v>
      </c>
      <c r="E29" s="4" t="s">
        <v>788</v>
      </c>
      <c r="F29" s="60"/>
      <c r="G29" s="29">
        <f>SUM(G30)</f>
        <v>210900</v>
      </c>
      <c r="H29" s="29"/>
      <c r="J29" s="26"/>
      <c r="M29" s="163" t="s">
        <v>943</v>
      </c>
    </row>
    <row r="30" spans="1:14" ht="51.75" customHeight="1">
      <c r="A30" s="3" t="s">
        <v>780</v>
      </c>
      <c r="B30" s="4" t="s">
        <v>8</v>
      </c>
      <c r="C30" s="4" t="s">
        <v>1028</v>
      </c>
      <c r="D30" s="4" t="s">
        <v>678</v>
      </c>
      <c r="E30" s="4" t="s">
        <v>788</v>
      </c>
      <c r="F30" s="60">
        <v>200</v>
      </c>
      <c r="G30" s="29">
        <f>277400-66500</f>
        <v>210900</v>
      </c>
      <c r="H30" s="29"/>
      <c r="M30" s="163">
        <f>69900-43900</f>
        <v>26000</v>
      </c>
      <c r="N30" s="26"/>
    </row>
    <row r="31" spans="1:14" ht="54" customHeight="1">
      <c r="A31" s="3" t="s">
        <v>140</v>
      </c>
      <c r="B31" s="4" t="s">
        <v>8</v>
      </c>
      <c r="C31" s="4" t="s">
        <v>1028</v>
      </c>
      <c r="D31" s="4" t="s">
        <v>678</v>
      </c>
      <c r="E31" s="4" t="s">
        <v>789</v>
      </c>
      <c r="F31" s="60"/>
      <c r="G31" s="29">
        <f>SUM(G32)</f>
        <v>218358.49000000002</v>
      </c>
      <c r="H31" s="29"/>
      <c r="M31" s="163">
        <f>28028.95-54028.95</f>
        <v>-25999.999999999996</v>
      </c>
      <c r="N31" s="26"/>
    </row>
    <row r="32" spans="1:8" ht="78.75">
      <c r="A32" s="3" t="s">
        <v>792</v>
      </c>
      <c r="B32" s="4" t="s">
        <v>8</v>
      </c>
      <c r="C32" s="4" t="s">
        <v>1028</v>
      </c>
      <c r="D32" s="4" t="s">
        <v>678</v>
      </c>
      <c r="E32" s="4" t="s">
        <v>751</v>
      </c>
      <c r="F32" s="60"/>
      <c r="G32" s="29">
        <f>SUM(G33)</f>
        <v>218358.49000000002</v>
      </c>
      <c r="H32" s="29"/>
    </row>
    <row r="33" spans="1:8" ht="31.5">
      <c r="A33" s="3" t="s">
        <v>593</v>
      </c>
      <c r="B33" s="4" t="s">
        <v>8</v>
      </c>
      <c r="C33" s="4" t="s">
        <v>1028</v>
      </c>
      <c r="D33" s="4" t="s">
        <v>678</v>
      </c>
      <c r="E33" s="4" t="s">
        <v>793</v>
      </c>
      <c r="F33" s="60"/>
      <c r="G33" s="29">
        <f>SUM(G34+G35)</f>
        <v>218358.49000000002</v>
      </c>
      <c r="H33" s="29"/>
    </row>
    <row r="34" spans="1:13" s="16" customFormat="1" ht="137.25" customHeight="1">
      <c r="A34" s="3" t="s">
        <v>575</v>
      </c>
      <c r="B34" s="4" t="s">
        <v>8</v>
      </c>
      <c r="C34" s="4" t="s">
        <v>1028</v>
      </c>
      <c r="D34" s="4" t="s">
        <v>678</v>
      </c>
      <c r="E34" s="4" t="s">
        <v>793</v>
      </c>
      <c r="F34" s="60">
        <v>100</v>
      </c>
      <c r="G34" s="29">
        <f>114473.33+28500</f>
        <v>142973.33000000002</v>
      </c>
      <c r="H34" s="29"/>
      <c r="I34" s="48"/>
      <c r="M34" s="164"/>
    </row>
    <row r="35" spans="1:8" ht="47.25">
      <c r="A35" s="3" t="s">
        <v>780</v>
      </c>
      <c r="B35" s="4" t="s">
        <v>8</v>
      </c>
      <c r="C35" s="4" t="s">
        <v>1028</v>
      </c>
      <c r="D35" s="4" t="s">
        <v>678</v>
      </c>
      <c r="E35" s="4" t="s">
        <v>793</v>
      </c>
      <c r="F35" s="60">
        <v>200</v>
      </c>
      <c r="G35" s="29">
        <f>37385.16+38000</f>
        <v>75385.16</v>
      </c>
      <c r="H35" s="29"/>
    </row>
    <row r="36" spans="1:8" ht="15.75">
      <c r="A36" s="1" t="s">
        <v>62</v>
      </c>
      <c r="B36" s="2" t="s">
        <v>8</v>
      </c>
      <c r="C36" s="2" t="s">
        <v>51</v>
      </c>
      <c r="D36" s="2"/>
      <c r="E36" s="2"/>
      <c r="F36" s="2"/>
      <c r="G36" s="33">
        <f aca="true" t="shared" si="0" ref="G36:G41">SUM(G37)</f>
        <v>274558</v>
      </c>
      <c r="H36" s="33"/>
    </row>
    <row r="37" spans="1:8" ht="15.75">
      <c r="A37" s="3" t="s">
        <v>673</v>
      </c>
      <c r="B37" s="4" t="s">
        <v>8</v>
      </c>
      <c r="C37" s="4" t="s">
        <v>51</v>
      </c>
      <c r="D37" s="4" t="s">
        <v>49</v>
      </c>
      <c r="E37" s="4"/>
      <c r="F37" s="4"/>
      <c r="G37" s="33">
        <f t="shared" si="0"/>
        <v>274558</v>
      </c>
      <c r="H37" s="29"/>
    </row>
    <row r="38" spans="1:8" ht="47.25">
      <c r="A38" s="3" t="s">
        <v>1147</v>
      </c>
      <c r="B38" s="4" t="s">
        <v>8</v>
      </c>
      <c r="C38" s="4" t="s">
        <v>51</v>
      </c>
      <c r="D38" s="4" t="s">
        <v>49</v>
      </c>
      <c r="E38" s="4" t="s">
        <v>794</v>
      </c>
      <c r="F38" s="4"/>
      <c r="G38" s="29">
        <f t="shared" si="0"/>
        <v>274558</v>
      </c>
      <c r="H38" s="29"/>
    </row>
    <row r="39" spans="1:8" ht="63">
      <c r="A39" s="3" t="s">
        <v>99</v>
      </c>
      <c r="B39" s="4" t="s">
        <v>8</v>
      </c>
      <c r="C39" s="4" t="s">
        <v>51</v>
      </c>
      <c r="D39" s="4" t="s">
        <v>49</v>
      </c>
      <c r="E39" s="4" t="s">
        <v>795</v>
      </c>
      <c r="F39" s="4"/>
      <c r="G39" s="29">
        <f t="shared" si="0"/>
        <v>274558</v>
      </c>
      <c r="H39" s="29"/>
    </row>
    <row r="40" spans="1:8" ht="47.25">
      <c r="A40" s="3" t="s">
        <v>796</v>
      </c>
      <c r="B40" s="4" t="s">
        <v>8</v>
      </c>
      <c r="C40" s="4" t="s">
        <v>51</v>
      </c>
      <c r="D40" s="4" t="s">
        <v>49</v>
      </c>
      <c r="E40" s="4" t="s">
        <v>797</v>
      </c>
      <c r="F40" s="4"/>
      <c r="G40" s="29">
        <f t="shared" si="0"/>
        <v>274558</v>
      </c>
      <c r="H40" s="29"/>
    </row>
    <row r="41" spans="1:8" ht="31.5">
      <c r="A41" s="3" t="s">
        <v>100</v>
      </c>
      <c r="B41" s="4" t="s">
        <v>8</v>
      </c>
      <c r="C41" s="4" t="s">
        <v>51</v>
      </c>
      <c r="D41" s="4" t="s">
        <v>49</v>
      </c>
      <c r="E41" s="4" t="s">
        <v>798</v>
      </c>
      <c r="F41" s="4"/>
      <c r="G41" s="29">
        <f t="shared" si="0"/>
        <v>274558</v>
      </c>
      <c r="H41" s="29"/>
    </row>
    <row r="42" spans="1:8" ht="47.25">
      <c r="A42" s="6" t="s">
        <v>780</v>
      </c>
      <c r="B42" s="7" t="s">
        <v>8</v>
      </c>
      <c r="C42" s="7" t="s">
        <v>51</v>
      </c>
      <c r="D42" s="7" t="s">
        <v>49</v>
      </c>
      <c r="E42" s="7" t="s">
        <v>798</v>
      </c>
      <c r="F42" s="7" t="s">
        <v>681</v>
      </c>
      <c r="G42" s="31">
        <v>274558</v>
      </c>
      <c r="H42" s="31"/>
    </row>
    <row r="43" spans="1:14" ht="144" customHeight="1">
      <c r="A43" s="10" t="s">
        <v>1021</v>
      </c>
      <c r="B43" s="11" t="s">
        <v>9</v>
      </c>
      <c r="C43" s="11"/>
      <c r="D43" s="11"/>
      <c r="E43" s="11"/>
      <c r="F43" s="11"/>
      <c r="G43" s="35">
        <f>G44+G134+G158+G214+G229</f>
        <v>181714701.27</v>
      </c>
      <c r="H43" s="35">
        <f>H44+H134+H158+H214+H229</f>
        <v>5178400</v>
      </c>
      <c r="J43" s="26"/>
      <c r="M43" s="163">
        <f>176435799.7-176241599.7</f>
        <v>194200</v>
      </c>
      <c r="N43" s="26"/>
    </row>
    <row r="44" spans="1:14" ht="31.5">
      <c r="A44" s="1" t="s">
        <v>60</v>
      </c>
      <c r="B44" s="2" t="s">
        <v>9</v>
      </c>
      <c r="C44" s="2" t="s">
        <v>1028</v>
      </c>
      <c r="D44" s="9"/>
      <c r="E44" s="9"/>
      <c r="F44" s="9"/>
      <c r="G44" s="36">
        <f>G45+G57+G65+G61</f>
        <v>90985303</v>
      </c>
      <c r="H44" s="36">
        <f>H45+H57+H65</f>
        <v>1058000</v>
      </c>
      <c r="J44" s="26"/>
      <c r="M44" s="163">
        <f>90634542.28-90685622.28</f>
        <v>-51080</v>
      </c>
      <c r="N44" s="26"/>
    </row>
    <row r="45" spans="1:10" ht="94.5">
      <c r="A45" s="1" t="s">
        <v>675</v>
      </c>
      <c r="B45" s="2" t="s">
        <v>9</v>
      </c>
      <c r="C45" s="2" t="s">
        <v>1028</v>
      </c>
      <c r="D45" s="2" t="s">
        <v>51</v>
      </c>
      <c r="E45" s="2"/>
      <c r="F45" s="2"/>
      <c r="G45" s="33">
        <f>G46</f>
        <v>27646428</v>
      </c>
      <c r="H45" s="33"/>
      <c r="J45" s="26"/>
    </row>
    <row r="46" spans="1:10" ht="63">
      <c r="A46" s="27" t="s">
        <v>109</v>
      </c>
      <c r="B46" s="4" t="s">
        <v>9</v>
      </c>
      <c r="C46" s="4" t="s">
        <v>1028</v>
      </c>
      <c r="D46" s="4" t="s">
        <v>51</v>
      </c>
      <c r="E46" s="4" t="s">
        <v>786</v>
      </c>
      <c r="F46" s="4"/>
      <c r="G46" s="29">
        <f>G47</f>
        <v>27646428</v>
      </c>
      <c r="H46" s="29"/>
      <c r="J46" s="26"/>
    </row>
    <row r="47" spans="1:10" ht="47.25">
      <c r="A47" s="27" t="s">
        <v>101</v>
      </c>
      <c r="B47" s="4" t="s">
        <v>9</v>
      </c>
      <c r="C47" s="4" t="s">
        <v>1028</v>
      </c>
      <c r="D47" s="4" t="s">
        <v>51</v>
      </c>
      <c r="E47" s="4" t="s">
        <v>799</v>
      </c>
      <c r="F47" s="4"/>
      <c r="G47" s="29">
        <f>G48</f>
        <v>27646428</v>
      </c>
      <c r="H47" s="29"/>
      <c r="J47" s="26"/>
    </row>
    <row r="48" spans="1:10" ht="94.5">
      <c r="A48" s="27" t="s">
        <v>800</v>
      </c>
      <c r="B48" s="4" t="s">
        <v>9</v>
      </c>
      <c r="C48" s="4" t="s">
        <v>1028</v>
      </c>
      <c r="D48" s="4" t="s">
        <v>51</v>
      </c>
      <c r="E48" s="4" t="s">
        <v>801</v>
      </c>
      <c r="F48" s="4"/>
      <c r="G48" s="29">
        <f>G49+G51+G53+G55</f>
        <v>27646428</v>
      </c>
      <c r="H48" s="29"/>
      <c r="J48" s="26"/>
    </row>
    <row r="49" spans="1:10" ht="47.25">
      <c r="A49" s="27" t="s">
        <v>666</v>
      </c>
      <c r="B49" s="4" t="s">
        <v>9</v>
      </c>
      <c r="C49" s="4" t="s">
        <v>1028</v>
      </c>
      <c r="D49" s="4" t="s">
        <v>51</v>
      </c>
      <c r="E49" s="4" t="s">
        <v>802</v>
      </c>
      <c r="F49" s="4"/>
      <c r="G49" s="29">
        <f>G50</f>
        <v>1940779</v>
      </c>
      <c r="H49" s="29"/>
      <c r="J49" s="26"/>
    </row>
    <row r="50" spans="1:10" ht="110.25">
      <c r="A50" s="27" t="s">
        <v>665</v>
      </c>
      <c r="B50" s="4" t="s">
        <v>9</v>
      </c>
      <c r="C50" s="4" t="s">
        <v>1028</v>
      </c>
      <c r="D50" s="4" t="s">
        <v>51</v>
      </c>
      <c r="E50" s="4" t="s">
        <v>802</v>
      </c>
      <c r="F50" s="4" t="s">
        <v>680</v>
      </c>
      <c r="G50" s="29">
        <v>1940779</v>
      </c>
      <c r="H50" s="29"/>
      <c r="J50" s="26"/>
    </row>
    <row r="51" spans="1:10" ht="47.25">
      <c r="A51" s="27" t="s">
        <v>661</v>
      </c>
      <c r="B51" s="4" t="s">
        <v>9</v>
      </c>
      <c r="C51" s="4" t="s">
        <v>1028</v>
      </c>
      <c r="D51" s="4" t="s">
        <v>51</v>
      </c>
      <c r="E51" s="4" t="s">
        <v>804</v>
      </c>
      <c r="F51" s="4"/>
      <c r="G51" s="29">
        <f>G52</f>
        <v>25304641</v>
      </c>
      <c r="H51" s="29"/>
      <c r="J51" s="26"/>
    </row>
    <row r="52" spans="1:10" ht="110.25">
      <c r="A52" s="27" t="s">
        <v>665</v>
      </c>
      <c r="B52" s="4" t="s">
        <v>9</v>
      </c>
      <c r="C52" s="4" t="s">
        <v>1028</v>
      </c>
      <c r="D52" s="4" t="s">
        <v>51</v>
      </c>
      <c r="E52" s="4" t="s">
        <v>804</v>
      </c>
      <c r="F52" s="4" t="s">
        <v>680</v>
      </c>
      <c r="G52" s="29">
        <v>25304641</v>
      </c>
      <c r="H52" s="29"/>
      <c r="J52" s="26"/>
    </row>
    <row r="53" spans="1:10" ht="47.25">
      <c r="A53" s="27" t="s">
        <v>662</v>
      </c>
      <c r="B53" s="4" t="s">
        <v>9</v>
      </c>
      <c r="C53" s="4" t="s">
        <v>1028</v>
      </c>
      <c r="D53" s="4" t="s">
        <v>51</v>
      </c>
      <c r="E53" s="4" t="s">
        <v>805</v>
      </c>
      <c r="F53" s="4"/>
      <c r="G53" s="29">
        <f>G54</f>
        <v>3360</v>
      </c>
      <c r="H53" s="29"/>
      <c r="J53" s="26"/>
    </row>
    <row r="54" spans="1:10" ht="110.25">
      <c r="A54" s="27" t="s">
        <v>665</v>
      </c>
      <c r="B54" s="4" t="s">
        <v>9</v>
      </c>
      <c r="C54" s="4" t="s">
        <v>1028</v>
      </c>
      <c r="D54" s="4" t="s">
        <v>51</v>
      </c>
      <c r="E54" s="4" t="s">
        <v>805</v>
      </c>
      <c r="F54" s="4" t="s">
        <v>680</v>
      </c>
      <c r="G54" s="29">
        <v>3360</v>
      </c>
      <c r="H54" s="29"/>
      <c r="J54" s="26"/>
    </row>
    <row r="55" spans="1:10" ht="94.5">
      <c r="A55" s="27" t="s">
        <v>659</v>
      </c>
      <c r="B55" s="4" t="s">
        <v>9</v>
      </c>
      <c r="C55" s="4" t="s">
        <v>1028</v>
      </c>
      <c r="D55" s="4" t="s">
        <v>51</v>
      </c>
      <c r="E55" s="4" t="s">
        <v>806</v>
      </c>
      <c r="F55" s="4"/>
      <c r="G55" s="29">
        <f>G56</f>
        <v>397648</v>
      </c>
      <c r="H55" s="29"/>
      <c r="J55" s="26"/>
    </row>
    <row r="56" spans="1:10" ht="110.25">
      <c r="A56" s="208" t="s">
        <v>665</v>
      </c>
      <c r="B56" s="7" t="s">
        <v>9</v>
      </c>
      <c r="C56" s="7" t="s">
        <v>1028</v>
      </c>
      <c r="D56" s="7" t="s">
        <v>51</v>
      </c>
      <c r="E56" s="7" t="s">
        <v>806</v>
      </c>
      <c r="F56" s="7" t="s">
        <v>680</v>
      </c>
      <c r="G56" s="31">
        <v>397648</v>
      </c>
      <c r="H56" s="31"/>
      <c r="J56" s="26"/>
    </row>
    <row r="57" spans="1:8" ht="15.75">
      <c r="A57" s="50" t="s">
        <v>859</v>
      </c>
      <c r="B57" s="5" t="s">
        <v>9</v>
      </c>
      <c r="C57" s="5" t="s">
        <v>1028</v>
      </c>
      <c r="D57" s="5" t="s">
        <v>43</v>
      </c>
      <c r="E57" s="4"/>
      <c r="F57" s="4"/>
      <c r="G57" s="33">
        <f>G59</f>
        <v>38000</v>
      </c>
      <c r="H57" s="33">
        <f>H58</f>
        <v>38000</v>
      </c>
    </row>
    <row r="58" spans="1:8" ht="15.75">
      <c r="A58" s="3" t="s">
        <v>96</v>
      </c>
      <c r="B58" s="4" t="s">
        <v>9</v>
      </c>
      <c r="C58" s="4" t="s">
        <v>1028</v>
      </c>
      <c r="D58" s="4" t="s">
        <v>43</v>
      </c>
      <c r="E58" s="4" t="s">
        <v>826</v>
      </c>
      <c r="F58" s="4"/>
      <c r="G58" s="29">
        <f>G59</f>
        <v>38000</v>
      </c>
      <c r="H58" s="29">
        <f>H59</f>
        <v>38000</v>
      </c>
    </row>
    <row r="59" spans="1:8" ht="94.5">
      <c r="A59" s="3" t="s">
        <v>106</v>
      </c>
      <c r="B59" s="4" t="s">
        <v>9</v>
      </c>
      <c r="C59" s="4" t="s">
        <v>1028</v>
      </c>
      <c r="D59" s="4" t="s">
        <v>43</v>
      </c>
      <c r="E59" s="4" t="s">
        <v>230</v>
      </c>
      <c r="F59" s="4"/>
      <c r="G59" s="29">
        <f>G60</f>
        <v>38000</v>
      </c>
      <c r="H59" s="29">
        <f>H60</f>
        <v>38000</v>
      </c>
    </row>
    <row r="60" spans="1:8" ht="47.25">
      <c r="A60" s="3" t="s">
        <v>780</v>
      </c>
      <c r="B60" s="4" t="s">
        <v>9</v>
      </c>
      <c r="C60" s="4" t="s">
        <v>1028</v>
      </c>
      <c r="D60" s="4" t="s">
        <v>43</v>
      </c>
      <c r="E60" s="4" t="s">
        <v>230</v>
      </c>
      <c r="F60" s="4" t="s">
        <v>681</v>
      </c>
      <c r="G60" s="29">
        <v>38000</v>
      </c>
      <c r="H60" s="29">
        <v>38000</v>
      </c>
    </row>
    <row r="61" spans="1:8" ht="31.5">
      <c r="A61" s="13" t="s">
        <v>1185</v>
      </c>
      <c r="B61" s="5" t="s">
        <v>9</v>
      </c>
      <c r="C61" s="5" t="s">
        <v>1028</v>
      </c>
      <c r="D61" s="5" t="s">
        <v>44</v>
      </c>
      <c r="E61" s="5"/>
      <c r="F61" s="5"/>
      <c r="G61" s="28">
        <f>G62</f>
        <v>650000</v>
      </c>
      <c r="H61" s="110"/>
    </row>
    <row r="62" spans="1:8" ht="15.75">
      <c r="A62" s="3" t="s">
        <v>96</v>
      </c>
      <c r="B62" s="4" t="s">
        <v>9</v>
      </c>
      <c r="C62" s="4" t="s">
        <v>1028</v>
      </c>
      <c r="D62" s="4" t="s">
        <v>44</v>
      </c>
      <c r="E62" s="4" t="s">
        <v>826</v>
      </c>
      <c r="F62" s="4"/>
      <c r="G62" s="29">
        <f>G63</f>
        <v>650000</v>
      </c>
      <c r="H62" s="29"/>
    </row>
    <row r="63" spans="1:8" ht="47.25">
      <c r="A63" s="3" t="s">
        <v>1186</v>
      </c>
      <c r="B63" s="4" t="s">
        <v>9</v>
      </c>
      <c r="C63" s="4" t="s">
        <v>1028</v>
      </c>
      <c r="D63" s="4" t="s">
        <v>44</v>
      </c>
      <c r="E63" s="4" t="s">
        <v>1187</v>
      </c>
      <c r="F63" s="4"/>
      <c r="G63" s="29">
        <f>G64</f>
        <v>650000</v>
      </c>
      <c r="H63" s="29"/>
    </row>
    <row r="64" spans="1:8" ht="47.25">
      <c r="A64" s="3" t="s">
        <v>780</v>
      </c>
      <c r="B64" s="4" t="s">
        <v>9</v>
      </c>
      <c r="C64" s="4" t="s">
        <v>1028</v>
      </c>
      <c r="D64" s="4" t="s">
        <v>44</v>
      </c>
      <c r="E64" s="4" t="s">
        <v>1187</v>
      </c>
      <c r="F64" s="4" t="s">
        <v>681</v>
      </c>
      <c r="G64" s="29">
        <f>650000</f>
        <v>650000</v>
      </c>
      <c r="H64" s="29"/>
    </row>
    <row r="65" spans="1:14" ht="31.5">
      <c r="A65" s="13" t="s">
        <v>833</v>
      </c>
      <c r="B65" s="5" t="s">
        <v>9</v>
      </c>
      <c r="C65" s="5" t="s">
        <v>1028</v>
      </c>
      <c r="D65" s="5" t="s">
        <v>678</v>
      </c>
      <c r="E65" s="23"/>
      <c r="F65" s="23"/>
      <c r="G65" s="28">
        <f>G66+G74+G79+G128</f>
        <v>62650875</v>
      </c>
      <c r="H65" s="28">
        <f>H66+H74+H79+H128</f>
        <v>1020000</v>
      </c>
      <c r="M65" s="163">
        <f>60804578.03-60855658.03</f>
        <v>-51080</v>
      </c>
      <c r="N65" s="26"/>
    </row>
    <row r="66" spans="1:8" ht="63">
      <c r="A66" s="3" t="s">
        <v>110</v>
      </c>
      <c r="B66" s="4" t="s">
        <v>9</v>
      </c>
      <c r="C66" s="4" t="s">
        <v>1028</v>
      </c>
      <c r="D66" s="4" t="s">
        <v>678</v>
      </c>
      <c r="E66" s="4" t="s">
        <v>807</v>
      </c>
      <c r="F66" s="4"/>
      <c r="G66" s="29">
        <f>G67+G71</f>
        <v>1463000</v>
      </c>
      <c r="H66" s="29"/>
    </row>
    <row r="67" spans="1:8" ht="31.5">
      <c r="A67" s="3" t="s">
        <v>231</v>
      </c>
      <c r="B67" s="4" t="s">
        <v>9</v>
      </c>
      <c r="C67" s="4" t="s">
        <v>1028</v>
      </c>
      <c r="D67" s="4" t="s">
        <v>678</v>
      </c>
      <c r="E67" s="4" t="s">
        <v>232</v>
      </c>
      <c r="F67" s="4"/>
      <c r="G67" s="29">
        <f>G68</f>
        <v>1163000</v>
      </c>
      <c r="H67" s="29"/>
    </row>
    <row r="68" spans="1:8" ht="31.5">
      <c r="A68" s="3" t="s">
        <v>593</v>
      </c>
      <c r="B68" s="4" t="s">
        <v>9</v>
      </c>
      <c r="C68" s="4" t="s">
        <v>1028</v>
      </c>
      <c r="D68" s="4" t="s">
        <v>678</v>
      </c>
      <c r="E68" s="4" t="s">
        <v>233</v>
      </c>
      <c r="F68" s="4"/>
      <c r="G68" s="29">
        <f>G69+G70</f>
        <v>1163000</v>
      </c>
      <c r="H68" s="29"/>
    </row>
    <row r="69" spans="1:8" ht="47.25">
      <c r="A69" s="3" t="s">
        <v>780</v>
      </c>
      <c r="B69" s="4" t="s">
        <v>9</v>
      </c>
      <c r="C69" s="4" t="s">
        <v>1028</v>
      </c>
      <c r="D69" s="4" t="s">
        <v>678</v>
      </c>
      <c r="E69" s="4" t="s">
        <v>233</v>
      </c>
      <c r="F69" s="4" t="s">
        <v>681</v>
      </c>
      <c r="G69" s="29">
        <v>57000</v>
      </c>
      <c r="H69" s="29"/>
    </row>
    <row r="70" spans="1:10" ht="31.5">
      <c r="A70" s="3" t="s">
        <v>637</v>
      </c>
      <c r="B70" s="4" t="s">
        <v>9</v>
      </c>
      <c r="C70" s="4" t="s">
        <v>1028</v>
      </c>
      <c r="D70" s="4" t="s">
        <v>678</v>
      </c>
      <c r="E70" s="4" t="s">
        <v>233</v>
      </c>
      <c r="F70" s="4" t="s">
        <v>638</v>
      </c>
      <c r="G70" s="29">
        <f>613000+493000</f>
        <v>1106000</v>
      </c>
      <c r="H70" s="29"/>
      <c r="J70" s="26"/>
    </row>
    <row r="71" spans="1:8" ht="78.75">
      <c r="A71" s="3" t="s">
        <v>234</v>
      </c>
      <c r="B71" s="4" t="s">
        <v>9</v>
      </c>
      <c r="C71" s="4" t="s">
        <v>1028</v>
      </c>
      <c r="D71" s="4" t="s">
        <v>678</v>
      </c>
      <c r="E71" s="4" t="s">
        <v>235</v>
      </c>
      <c r="F71" s="4"/>
      <c r="G71" s="29">
        <f>G72</f>
        <v>300000</v>
      </c>
      <c r="H71" s="29"/>
    </row>
    <row r="72" spans="1:13" ht="47.25">
      <c r="A72" s="59" t="s">
        <v>236</v>
      </c>
      <c r="B72" s="4" t="s">
        <v>9</v>
      </c>
      <c r="C72" s="4" t="s">
        <v>1028</v>
      </c>
      <c r="D72" s="4" t="s">
        <v>678</v>
      </c>
      <c r="E72" s="4" t="s">
        <v>237</v>
      </c>
      <c r="F72" s="4"/>
      <c r="G72" s="29">
        <f>G73</f>
        <v>300000</v>
      </c>
      <c r="H72" s="29"/>
      <c r="J72" s="26"/>
      <c r="M72" s="163">
        <f>43343.34</f>
        <v>43343.34</v>
      </c>
    </row>
    <row r="73" spans="1:10" ht="63">
      <c r="A73" s="3" t="s">
        <v>595</v>
      </c>
      <c r="B73" s="4" t="s">
        <v>9</v>
      </c>
      <c r="C73" s="4" t="s">
        <v>1028</v>
      </c>
      <c r="D73" s="4" t="s">
        <v>678</v>
      </c>
      <c r="E73" s="4" t="s">
        <v>237</v>
      </c>
      <c r="F73" s="4" t="s">
        <v>685</v>
      </c>
      <c r="G73" s="29">
        <v>300000</v>
      </c>
      <c r="H73" s="29"/>
      <c r="J73" s="26"/>
    </row>
    <row r="74" spans="1:8" ht="47.25">
      <c r="A74" s="3" t="s">
        <v>1147</v>
      </c>
      <c r="B74" s="4" t="s">
        <v>9</v>
      </c>
      <c r="C74" s="4" t="s">
        <v>1028</v>
      </c>
      <c r="D74" s="4" t="s">
        <v>678</v>
      </c>
      <c r="E74" s="4" t="s">
        <v>794</v>
      </c>
      <c r="F74" s="4"/>
      <c r="G74" s="29">
        <f>G75</f>
        <v>19815186</v>
      </c>
      <c r="H74" s="29"/>
    </row>
    <row r="75" spans="1:8" ht="78.75">
      <c r="A75" s="59" t="s">
        <v>597</v>
      </c>
      <c r="B75" s="4" t="s">
        <v>9</v>
      </c>
      <c r="C75" s="4" t="s">
        <v>1028</v>
      </c>
      <c r="D75" s="4" t="s">
        <v>678</v>
      </c>
      <c r="E75" s="4" t="s">
        <v>816</v>
      </c>
      <c r="F75" s="4"/>
      <c r="G75" s="29">
        <f>G76</f>
        <v>19815186</v>
      </c>
      <c r="H75" s="29"/>
    </row>
    <row r="76" spans="1:8" ht="47.25">
      <c r="A76" s="59" t="s">
        <v>817</v>
      </c>
      <c r="B76" s="4" t="s">
        <v>9</v>
      </c>
      <c r="C76" s="4" t="s">
        <v>1028</v>
      </c>
      <c r="D76" s="4" t="s">
        <v>678</v>
      </c>
      <c r="E76" s="4" t="s">
        <v>818</v>
      </c>
      <c r="F76" s="4"/>
      <c r="G76" s="29">
        <f>G77</f>
        <v>19815186</v>
      </c>
      <c r="H76" s="29"/>
    </row>
    <row r="77" spans="1:8" ht="94.5">
      <c r="A77" s="3" t="s">
        <v>842</v>
      </c>
      <c r="B77" s="4" t="s">
        <v>9</v>
      </c>
      <c r="C77" s="4" t="s">
        <v>1028</v>
      </c>
      <c r="D77" s="4" t="s">
        <v>678</v>
      </c>
      <c r="E77" s="4" t="s">
        <v>819</v>
      </c>
      <c r="F77" s="4"/>
      <c r="G77" s="29">
        <f>G78</f>
        <v>19815186</v>
      </c>
      <c r="H77" s="29"/>
    </row>
    <row r="78" spans="1:8" ht="63">
      <c r="A78" s="3" t="s">
        <v>595</v>
      </c>
      <c r="B78" s="4" t="s">
        <v>9</v>
      </c>
      <c r="C78" s="4" t="s">
        <v>1028</v>
      </c>
      <c r="D78" s="4" t="s">
        <v>678</v>
      </c>
      <c r="E78" s="4" t="s">
        <v>819</v>
      </c>
      <c r="F78" s="4" t="s">
        <v>685</v>
      </c>
      <c r="G78" s="29">
        <v>19815186</v>
      </c>
      <c r="H78" s="29"/>
    </row>
    <row r="79" spans="1:8" ht="63">
      <c r="A79" s="27" t="s">
        <v>109</v>
      </c>
      <c r="B79" s="4" t="s">
        <v>9</v>
      </c>
      <c r="C79" s="4" t="s">
        <v>1028</v>
      </c>
      <c r="D79" s="4" t="s">
        <v>678</v>
      </c>
      <c r="E79" s="4" t="s">
        <v>786</v>
      </c>
      <c r="F79" s="4"/>
      <c r="G79" s="29">
        <f>G80+G87+G94+G116</f>
        <v>40854297.35</v>
      </c>
      <c r="H79" s="29">
        <f>H80</f>
        <v>1020000</v>
      </c>
    </row>
    <row r="80" spans="1:8" ht="47.25">
      <c r="A80" s="27" t="s">
        <v>101</v>
      </c>
      <c r="B80" s="4" t="s">
        <v>9</v>
      </c>
      <c r="C80" s="4" t="s">
        <v>1028</v>
      </c>
      <c r="D80" s="4" t="s">
        <v>678</v>
      </c>
      <c r="E80" s="4" t="s">
        <v>799</v>
      </c>
      <c r="F80" s="4"/>
      <c r="G80" s="29">
        <f>G81</f>
        <v>1020000</v>
      </c>
      <c r="H80" s="29">
        <f>H81</f>
        <v>1020000</v>
      </c>
    </row>
    <row r="81" spans="1:8" ht="47.25">
      <c r="A81" s="3" t="s">
        <v>820</v>
      </c>
      <c r="B81" s="4" t="s">
        <v>9</v>
      </c>
      <c r="C81" s="4" t="s">
        <v>1028</v>
      </c>
      <c r="D81" s="4" t="s">
        <v>678</v>
      </c>
      <c r="E81" s="4" t="s">
        <v>821</v>
      </c>
      <c r="F81" s="4"/>
      <c r="G81" s="29">
        <f>G82+G84</f>
        <v>1020000</v>
      </c>
      <c r="H81" s="29">
        <f>H82+H84</f>
        <v>1020000</v>
      </c>
    </row>
    <row r="82" spans="1:8" ht="189">
      <c r="A82" s="3" t="s">
        <v>0</v>
      </c>
      <c r="B82" s="4" t="s">
        <v>9</v>
      </c>
      <c r="C82" s="4" t="s">
        <v>1028</v>
      </c>
      <c r="D82" s="4" t="s">
        <v>678</v>
      </c>
      <c r="E82" s="4" t="s">
        <v>822</v>
      </c>
      <c r="F82" s="4"/>
      <c r="G82" s="29">
        <f>G83</f>
        <v>6000</v>
      </c>
      <c r="H82" s="29">
        <f>H83</f>
        <v>6000</v>
      </c>
    </row>
    <row r="83" spans="1:13" ht="47.25">
      <c r="A83" s="3" t="s">
        <v>780</v>
      </c>
      <c r="B83" s="4" t="s">
        <v>9</v>
      </c>
      <c r="C83" s="4" t="s">
        <v>1028</v>
      </c>
      <c r="D83" s="4" t="s">
        <v>678</v>
      </c>
      <c r="E83" s="4" t="s">
        <v>822</v>
      </c>
      <c r="F83" s="4" t="s">
        <v>681</v>
      </c>
      <c r="G83" s="29">
        <v>6000</v>
      </c>
      <c r="H83" s="29">
        <v>6000</v>
      </c>
      <c r="M83" s="163">
        <f>-43343.34</f>
        <v>-43343.34</v>
      </c>
    </row>
    <row r="84" spans="1:8" ht="47.25">
      <c r="A84" s="3" t="s">
        <v>823</v>
      </c>
      <c r="B84" s="4" t="s">
        <v>9</v>
      </c>
      <c r="C84" s="4" t="s">
        <v>1028</v>
      </c>
      <c r="D84" s="4" t="s">
        <v>678</v>
      </c>
      <c r="E84" s="4" t="s">
        <v>824</v>
      </c>
      <c r="F84" s="4"/>
      <c r="G84" s="29">
        <f>G85+G86</f>
        <v>1014000</v>
      </c>
      <c r="H84" s="29">
        <f>H85+H86</f>
        <v>1014000</v>
      </c>
    </row>
    <row r="85" spans="1:8" ht="110.25">
      <c r="A85" s="3" t="s">
        <v>97</v>
      </c>
      <c r="B85" s="4" t="s">
        <v>9</v>
      </c>
      <c r="C85" s="4" t="s">
        <v>1028</v>
      </c>
      <c r="D85" s="4" t="s">
        <v>678</v>
      </c>
      <c r="E85" s="4" t="s">
        <v>824</v>
      </c>
      <c r="F85" s="4" t="s">
        <v>680</v>
      </c>
      <c r="G85" s="29">
        <v>849376.4</v>
      </c>
      <c r="H85" s="29">
        <v>849376.4</v>
      </c>
    </row>
    <row r="86" spans="1:8" ht="47.25">
      <c r="A86" s="3" t="s">
        <v>780</v>
      </c>
      <c r="B86" s="4" t="s">
        <v>9</v>
      </c>
      <c r="C86" s="4" t="s">
        <v>1028</v>
      </c>
      <c r="D86" s="4" t="s">
        <v>678</v>
      </c>
      <c r="E86" s="4" t="s">
        <v>824</v>
      </c>
      <c r="F86" s="4" t="s">
        <v>681</v>
      </c>
      <c r="G86" s="29">
        <v>164623.6</v>
      </c>
      <c r="H86" s="29">
        <v>164623.6</v>
      </c>
    </row>
    <row r="87" spans="1:8" ht="31.5">
      <c r="A87" s="3" t="s">
        <v>127</v>
      </c>
      <c r="B87" s="4" t="s">
        <v>9</v>
      </c>
      <c r="C87" s="4" t="s">
        <v>1028</v>
      </c>
      <c r="D87" s="4" t="s">
        <v>678</v>
      </c>
      <c r="E87" s="4" t="s">
        <v>742</v>
      </c>
      <c r="F87" s="4"/>
      <c r="G87" s="29">
        <f>G88</f>
        <v>7413479</v>
      </c>
      <c r="H87" s="29"/>
    </row>
    <row r="88" spans="1:8" ht="47.25">
      <c r="A88" s="3" t="s">
        <v>743</v>
      </c>
      <c r="B88" s="4" t="s">
        <v>9</v>
      </c>
      <c r="C88" s="4" t="s">
        <v>1028</v>
      </c>
      <c r="D88" s="4" t="s">
        <v>678</v>
      </c>
      <c r="E88" s="4" t="s">
        <v>744</v>
      </c>
      <c r="F88" s="4"/>
      <c r="G88" s="29">
        <f>G89+G92</f>
        <v>7413479</v>
      </c>
      <c r="H88" s="29"/>
    </row>
    <row r="89" spans="1:8" ht="94.5">
      <c r="A89" s="3" t="s">
        <v>842</v>
      </c>
      <c r="B89" s="4" t="s">
        <v>9</v>
      </c>
      <c r="C89" s="4" t="s">
        <v>1028</v>
      </c>
      <c r="D89" s="4" t="s">
        <v>678</v>
      </c>
      <c r="E89" s="4" t="s">
        <v>745</v>
      </c>
      <c r="F89" s="4"/>
      <c r="G89" s="29">
        <f>G90+G91</f>
        <v>7318569</v>
      </c>
      <c r="H89" s="29"/>
    </row>
    <row r="90" spans="1:10" ht="110.25">
      <c r="A90" s="3" t="s">
        <v>97</v>
      </c>
      <c r="B90" s="4" t="s">
        <v>9</v>
      </c>
      <c r="C90" s="4" t="s">
        <v>1028</v>
      </c>
      <c r="D90" s="4" t="s">
        <v>678</v>
      </c>
      <c r="E90" s="4" t="s">
        <v>745</v>
      </c>
      <c r="F90" s="4" t="s">
        <v>680</v>
      </c>
      <c r="G90" s="29">
        <f>5159339.18+1800+890125</f>
        <v>6051264.18</v>
      </c>
      <c r="H90" s="29"/>
      <c r="J90" s="26"/>
    </row>
    <row r="91" spans="1:10" ht="47.25">
      <c r="A91" s="3" t="s">
        <v>780</v>
      </c>
      <c r="B91" s="4" t="s">
        <v>9</v>
      </c>
      <c r="C91" s="4" t="s">
        <v>1028</v>
      </c>
      <c r="D91" s="4" t="s">
        <v>678</v>
      </c>
      <c r="E91" s="4" t="s">
        <v>745</v>
      </c>
      <c r="F91" s="4" t="s">
        <v>681</v>
      </c>
      <c r="G91" s="29">
        <v>1267304.82</v>
      </c>
      <c r="H91" s="29"/>
      <c r="J91" s="26"/>
    </row>
    <row r="92" spans="1:8" ht="94.5">
      <c r="A92" s="3" t="s">
        <v>659</v>
      </c>
      <c r="B92" s="4" t="s">
        <v>9</v>
      </c>
      <c r="C92" s="4" t="s">
        <v>1028</v>
      </c>
      <c r="D92" s="4" t="s">
        <v>678</v>
      </c>
      <c r="E92" s="4" t="s">
        <v>746</v>
      </c>
      <c r="F92" s="4"/>
      <c r="G92" s="29">
        <f>G93</f>
        <v>94910</v>
      </c>
      <c r="H92" s="29"/>
    </row>
    <row r="93" spans="1:8" ht="110.25">
      <c r="A93" s="3" t="s">
        <v>665</v>
      </c>
      <c r="B93" s="4" t="s">
        <v>9</v>
      </c>
      <c r="C93" s="4" t="s">
        <v>1028</v>
      </c>
      <c r="D93" s="4" t="s">
        <v>678</v>
      </c>
      <c r="E93" s="4" t="s">
        <v>746</v>
      </c>
      <c r="F93" s="4" t="s">
        <v>680</v>
      </c>
      <c r="G93" s="29">
        <v>94910</v>
      </c>
      <c r="H93" s="29"/>
    </row>
    <row r="94" spans="1:8" ht="47.25">
      <c r="A94" s="3" t="s">
        <v>128</v>
      </c>
      <c r="B94" s="4" t="s">
        <v>9</v>
      </c>
      <c r="C94" s="4" t="s">
        <v>1028</v>
      </c>
      <c r="D94" s="4" t="s">
        <v>678</v>
      </c>
      <c r="E94" s="4" t="s">
        <v>787</v>
      </c>
      <c r="F94" s="4"/>
      <c r="G94" s="29">
        <f>G95+G102+G109+G113</f>
        <v>31598508.35</v>
      </c>
      <c r="H94" s="29"/>
    </row>
    <row r="95" spans="1:8" ht="47.25">
      <c r="A95" s="3" t="s">
        <v>747</v>
      </c>
      <c r="B95" s="4" t="s">
        <v>9</v>
      </c>
      <c r="C95" s="4" t="s">
        <v>1028</v>
      </c>
      <c r="D95" s="4" t="s">
        <v>678</v>
      </c>
      <c r="E95" s="4" t="s">
        <v>748</v>
      </c>
      <c r="F95" s="4"/>
      <c r="G95" s="29">
        <f>G96+G100</f>
        <v>9231665.89</v>
      </c>
      <c r="H95" s="29"/>
    </row>
    <row r="96" spans="1:8" ht="94.5">
      <c r="A96" s="3" t="s">
        <v>842</v>
      </c>
      <c r="B96" s="4" t="s">
        <v>9</v>
      </c>
      <c r="C96" s="4" t="s">
        <v>1028</v>
      </c>
      <c r="D96" s="4" t="s">
        <v>678</v>
      </c>
      <c r="E96" s="4" t="s">
        <v>749</v>
      </c>
      <c r="F96" s="4"/>
      <c r="G96" s="29">
        <f>G97+G98+G99</f>
        <v>9149165.89</v>
      </c>
      <c r="H96" s="29"/>
    </row>
    <row r="97" spans="1:8" ht="110.25">
      <c r="A97" s="3" t="s">
        <v>97</v>
      </c>
      <c r="B97" s="4" t="s">
        <v>9</v>
      </c>
      <c r="C97" s="4" t="s">
        <v>1028</v>
      </c>
      <c r="D97" s="4" t="s">
        <v>678</v>
      </c>
      <c r="E97" s="4" t="s">
        <v>749</v>
      </c>
      <c r="F97" s="4" t="s">
        <v>680</v>
      </c>
      <c r="G97" s="29">
        <f>6334496.89</f>
        <v>6334496.89</v>
      </c>
      <c r="H97" s="29"/>
    </row>
    <row r="98" spans="1:8" ht="47.25">
      <c r="A98" s="3" t="s">
        <v>780</v>
      </c>
      <c r="B98" s="4" t="s">
        <v>9</v>
      </c>
      <c r="C98" s="4" t="s">
        <v>1028</v>
      </c>
      <c r="D98" s="4" t="s">
        <v>678</v>
      </c>
      <c r="E98" s="4" t="s">
        <v>749</v>
      </c>
      <c r="F98" s="4" t="s">
        <v>681</v>
      </c>
      <c r="G98" s="29">
        <f>26400+2744470</f>
        <v>2770870</v>
      </c>
      <c r="H98" s="29"/>
    </row>
    <row r="99" spans="1:8" ht="15.75">
      <c r="A99" s="3" t="s">
        <v>1153</v>
      </c>
      <c r="B99" s="4" t="s">
        <v>9</v>
      </c>
      <c r="C99" s="4" t="s">
        <v>1028</v>
      </c>
      <c r="D99" s="4" t="s">
        <v>678</v>
      </c>
      <c r="E99" s="4" t="s">
        <v>749</v>
      </c>
      <c r="F99" s="60">
        <v>800</v>
      </c>
      <c r="G99" s="29">
        <v>43799</v>
      </c>
      <c r="H99" s="29"/>
    </row>
    <row r="100" spans="1:8" ht="94.5">
      <c r="A100" s="3" t="s">
        <v>659</v>
      </c>
      <c r="B100" s="4" t="s">
        <v>9</v>
      </c>
      <c r="C100" s="4" t="s">
        <v>1028</v>
      </c>
      <c r="D100" s="4" t="s">
        <v>678</v>
      </c>
      <c r="E100" s="4" t="s">
        <v>238</v>
      </c>
      <c r="F100" s="4"/>
      <c r="G100" s="29">
        <f>G101</f>
        <v>82500</v>
      </c>
      <c r="H100" s="29"/>
    </row>
    <row r="101" spans="1:8" ht="110.25">
      <c r="A101" s="3" t="s">
        <v>665</v>
      </c>
      <c r="B101" s="4" t="s">
        <v>9</v>
      </c>
      <c r="C101" s="4" t="s">
        <v>1028</v>
      </c>
      <c r="D101" s="4" t="s">
        <v>678</v>
      </c>
      <c r="E101" s="4" t="s">
        <v>238</v>
      </c>
      <c r="F101" s="4" t="s">
        <v>680</v>
      </c>
      <c r="G101" s="29">
        <v>82500</v>
      </c>
      <c r="H101" s="29"/>
    </row>
    <row r="102" spans="1:8" ht="63">
      <c r="A102" s="3" t="s">
        <v>239</v>
      </c>
      <c r="B102" s="4" t="s">
        <v>9</v>
      </c>
      <c r="C102" s="4" t="s">
        <v>1028</v>
      </c>
      <c r="D102" s="4" t="s">
        <v>678</v>
      </c>
      <c r="E102" s="4" t="s">
        <v>240</v>
      </c>
      <c r="F102" s="4"/>
      <c r="G102" s="29">
        <f>G103+G107</f>
        <v>19681320.85</v>
      </c>
      <c r="H102" s="29"/>
    </row>
    <row r="103" spans="1:14" ht="94.5">
      <c r="A103" s="3" t="s">
        <v>842</v>
      </c>
      <c r="B103" s="4" t="s">
        <v>9</v>
      </c>
      <c r="C103" s="4" t="s">
        <v>1028</v>
      </c>
      <c r="D103" s="4" t="s">
        <v>678</v>
      </c>
      <c r="E103" s="4" t="s">
        <v>241</v>
      </c>
      <c r="F103" s="4"/>
      <c r="G103" s="29">
        <f>G104+G105+G106</f>
        <v>19513820.85</v>
      </c>
      <c r="H103" s="29"/>
      <c r="I103" s="166"/>
      <c r="J103" s="26"/>
      <c r="M103" s="163">
        <f>-100000+214088.83+14868.39</f>
        <v>128957.21999999999</v>
      </c>
      <c r="N103" s="26"/>
    </row>
    <row r="104" spans="1:14" ht="110.25">
      <c r="A104" s="3" t="s">
        <v>97</v>
      </c>
      <c r="B104" s="4" t="s">
        <v>9</v>
      </c>
      <c r="C104" s="4" t="s">
        <v>1028</v>
      </c>
      <c r="D104" s="4" t="s">
        <v>678</v>
      </c>
      <c r="E104" s="4" t="s">
        <v>241</v>
      </c>
      <c r="F104" s="4" t="s">
        <v>680</v>
      </c>
      <c r="G104" s="29">
        <f>9866082.53+9420</f>
        <v>9875502.53</v>
      </c>
      <c r="H104" s="29"/>
      <c r="M104" s="163">
        <f>174717.5-74717.5</f>
        <v>100000</v>
      </c>
      <c r="N104" s="26"/>
    </row>
    <row r="105" spans="1:8" ht="47.25">
      <c r="A105" s="3" t="s">
        <v>780</v>
      </c>
      <c r="B105" s="4" t="s">
        <v>9</v>
      </c>
      <c r="C105" s="4" t="s">
        <v>1028</v>
      </c>
      <c r="D105" s="4" t="s">
        <v>678</v>
      </c>
      <c r="E105" s="4" t="s">
        <v>241</v>
      </c>
      <c r="F105" s="4" t="s">
        <v>681</v>
      </c>
      <c r="G105" s="29">
        <f>92950+9597781.97-79501.65</f>
        <v>9611230.32</v>
      </c>
      <c r="H105" s="29"/>
    </row>
    <row r="106" spans="1:8" ht="15.75">
      <c r="A106" s="3" t="s">
        <v>1153</v>
      </c>
      <c r="B106" s="4" t="s">
        <v>9</v>
      </c>
      <c r="C106" s="4" t="s">
        <v>1028</v>
      </c>
      <c r="D106" s="4" t="s">
        <v>678</v>
      </c>
      <c r="E106" s="4" t="s">
        <v>241</v>
      </c>
      <c r="F106" s="60">
        <v>800</v>
      </c>
      <c r="G106" s="29">
        <v>27088</v>
      </c>
      <c r="H106" s="29"/>
    </row>
    <row r="107" spans="1:8" ht="94.5">
      <c r="A107" s="3" t="s">
        <v>659</v>
      </c>
      <c r="B107" s="4" t="s">
        <v>9</v>
      </c>
      <c r="C107" s="4" t="s">
        <v>1028</v>
      </c>
      <c r="D107" s="4" t="s">
        <v>678</v>
      </c>
      <c r="E107" s="4" t="s">
        <v>750</v>
      </c>
      <c r="F107" s="4"/>
      <c r="G107" s="29">
        <f>G108</f>
        <v>167500</v>
      </c>
      <c r="H107" s="29"/>
    </row>
    <row r="108" spans="1:8" ht="110.25">
      <c r="A108" s="3" t="s">
        <v>665</v>
      </c>
      <c r="B108" s="4" t="s">
        <v>9</v>
      </c>
      <c r="C108" s="4" t="s">
        <v>1028</v>
      </c>
      <c r="D108" s="4" t="s">
        <v>678</v>
      </c>
      <c r="E108" s="4" t="s">
        <v>750</v>
      </c>
      <c r="F108" s="4" t="s">
        <v>680</v>
      </c>
      <c r="G108" s="29">
        <v>167500</v>
      </c>
      <c r="H108" s="29"/>
    </row>
    <row r="109" spans="1:8" ht="78.75">
      <c r="A109" s="3" t="s">
        <v>242</v>
      </c>
      <c r="B109" s="4" t="s">
        <v>9</v>
      </c>
      <c r="C109" s="4" t="s">
        <v>1028</v>
      </c>
      <c r="D109" s="4" t="s">
        <v>678</v>
      </c>
      <c r="E109" s="4" t="s">
        <v>243</v>
      </c>
      <c r="F109" s="4"/>
      <c r="G109" s="29">
        <f>G110</f>
        <v>2138020.31</v>
      </c>
      <c r="H109" s="29"/>
    </row>
    <row r="110" spans="1:8" ht="94.5">
      <c r="A110" s="3" t="s">
        <v>842</v>
      </c>
      <c r="B110" s="4" t="s">
        <v>9</v>
      </c>
      <c r="C110" s="4" t="s">
        <v>1028</v>
      </c>
      <c r="D110" s="4" t="s">
        <v>678</v>
      </c>
      <c r="E110" s="4" t="s">
        <v>244</v>
      </c>
      <c r="F110" s="4"/>
      <c r="G110" s="29">
        <f>G111+G112</f>
        <v>2138020.31</v>
      </c>
      <c r="H110" s="29"/>
    </row>
    <row r="111" spans="1:8" ht="110.25">
      <c r="A111" s="3" t="s">
        <v>97</v>
      </c>
      <c r="B111" s="4" t="s">
        <v>9</v>
      </c>
      <c r="C111" s="4" t="s">
        <v>1028</v>
      </c>
      <c r="D111" s="4" t="s">
        <v>678</v>
      </c>
      <c r="E111" s="4" t="s">
        <v>244</v>
      </c>
      <c r="F111" s="4" t="s">
        <v>680</v>
      </c>
      <c r="G111" s="29">
        <v>1346590.31</v>
      </c>
      <c r="H111" s="29"/>
    </row>
    <row r="112" spans="1:8" ht="47.25">
      <c r="A112" s="3" t="s">
        <v>780</v>
      </c>
      <c r="B112" s="4" t="s">
        <v>9</v>
      </c>
      <c r="C112" s="4" t="s">
        <v>1028</v>
      </c>
      <c r="D112" s="4" t="s">
        <v>678</v>
      </c>
      <c r="E112" s="4" t="s">
        <v>244</v>
      </c>
      <c r="F112" s="4" t="s">
        <v>681</v>
      </c>
      <c r="G112" s="29">
        <v>791430</v>
      </c>
      <c r="H112" s="29"/>
    </row>
    <row r="113" spans="1:8" ht="47.25">
      <c r="A113" s="3" t="s">
        <v>790</v>
      </c>
      <c r="B113" s="4" t="s">
        <v>9</v>
      </c>
      <c r="C113" s="4" t="s">
        <v>1028</v>
      </c>
      <c r="D113" s="4" t="s">
        <v>678</v>
      </c>
      <c r="E113" s="4" t="s">
        <v>791</v>
      </c>
      <c r="F113" s="4"/>
      <c r="G113" s="29">
        <f>G115</f>
        <v>547501.3</v>
      </c>
      <c r="H113" s="29"/>
    </row>
    <row r="114" spans="1:8" ht="31.5">
      <c r="A114" s="3" t="s">
        <v>593</v>
      </c>
      <c r="B114" s="4" t="s">
        <v>9</v>
      </c>
      <c r="C114" s="4" t="s">
        <v>1028</v>
      </c>
      <c r="D114" s="4" t="s">
        <v>678</v>
      </c>
      <c r="E114" s="4" t="s">
        <v>788</v>
      </c>
      <c r="F114" s="4"/>
      <c r="G114" s="29">
        <f>G115</f>
        <v>547501.3</v>
      </c>
      <c r="H114" s="29"/>
    </row>
    <row r="115" spans="1:8" ht="47.25">
      <c r="A115" s="3" t="s">
        <v>780</v>
      </c>
      <c r="B115" s="4" t="s">
        <v>9</v>
      </c>
      <c r="C115" s="4" t="s">
        <v>1028</v>
      </c>
      <c r="D115" s="4" t="s">
        <v>678</v>
      </c>
      <c r="E115" s="4" t="s">
        <v>788</v>
      </c>
      <c r="F115" s="4" t="s">
        <v>681</v>
      </c>
      <c r="G115" s="29">
        <v>547501.3</v>
      </c>
      <c r="H115" s="29"/>
    </row>
    <row r="116" spans="1:8" ht="47.25">
      <c r="A116" s="3" t="s">
        <v>140</v>
      </c>
      <c r="B116" s="4" t="s">
        <v>9</v>
      </c>
      <c r="C116" s="4" t="s">
        <v>1028</v>
      </c>
      <c r="D116" s="4" t="s">
        <v>678</v>
      </c>
      <c r="E116" s="4" t="s">
        <v>789</v>
      </c>
      <c r="F116" s="60"/>
      <c r="G116" s="29">
        <f>G117+G121+G124</f>
        <v>822310</v>
      </c>
      <c r="H116" s="29"/>
    </row>
    <row r="117" spans="1:14" ht="78.75">
      <c r="A117" s="3" t="s">
        <v>792</v>
      </c>
      <c r="B117" s="4" t="s">
        <v>9</v>
      </c>
      <c r="C117" s="4" t="s">
        <v>1028</v>
      </c>
      <c r="D117" s="4" t="s">
        <v>678</v>
      </c>
      <c r="E117" s="4" t="s">
        <v>751</v>
      </c>
      <c r="F117" s="60"/>
      <c r="G117" s="29">
        <f>G118</f>
        <v>97570</v>
      </c>
      <c r="H117" s="29"/>
      <c r="M117" s="163">
        <f>38708758.5-38514558.5</f>
        <v>194200</v>
      </c>
      <c r="N117" s="26"/>
    </row>
    <row r="118" spans="1:8" ht="31.5">
      <c r="A118" s="3" t="s">
        <v>593</v>
      </c>
      <c r="B118" s="4" t="s">
        <v>9</v>
      </c>
      <c r="C118" s="4" t="s">
        <v>1028</v>
      </c>
      <c r="D118" s="4" t="s">
        <v>678</v>
      </c>
      <c r="E118" s="4" t="s">
        <v>793</v>
      </c>
      <c r="F118" s="60"/>
      <c r="G118" s="29">
        <f>G119+G120</f>
        <v>97570</v>
      </c>
      <c r="H118" s="29"/>
    </row>
    <row r="119" spans="1:8" ht="110.25">
      <c r="A119" s="3" t="s">
        <v>665</v>
      </c>
      <c r="B119" s="4" t="s">
        <v>9</v>
      </c>
      <c r="C119" s="4" t="s">
        <v>1028</v>
      </c>
      <c r="D119" s="4" t="s">
        <v>678</v>
      </c>
      <c r="E119" s="4" t="s">
        <v>793</v>
      </c>
      <c r="F119" s="60">
        <v>100</v>
      </c>
      <c r="G119" s="29">
        <v>42000</v>
      </c>
      <c r="H119" s="29"/>
    </row>
    <row r="120" spans="1:8" ht="47.25">
      <c r="A120" s="3" t="s">
        <v>780</v>
      </c>
      <c r="B120" s="4" t="s">
        <v>9</v>
      </c>
      <c r="C120" s="4" t="s">
        <v>1028</v>
      </c>
      <c r="D120" s="4" t="s">
        <v>678</v>
      </c>
      <c r="E120" s="4" t="s">
        <v>793</v>
      </c>
      <c r="F120" s="60">
        <v>200</v>
      </c>
      <c r="G120" s="29">
        <v>55570</v>
      </c>
      <c r="H120" s="29"/>
    </row>
    <row r="121" spans="1:8" ht="31.5">
      <c r="A121" s="3" t="s">
        <v>245</v>
      </c>
      <c r="B121" s="4" t="s">
        <v>9</v>
      </c>
      <c r="C121" s="4" t="s">
        <v>1028</v>
      </c>
      <c r="D121" s="4" t="s">
        <v>678</v>
      </c>
      <c r="E121" s="4" t="s">
        <v>246</v>
      </c>
      <c r="F121" s="60"/>
      <c r="G121" s="29">
        <f>G122</f>
        <v>143100</v>
      </c>
      <c r="H121" s="29"/>
    </row>
    <row r="122" spans="1:8" ht="31.5">
      <c r="A122" s="3" t="s">
        <v>593</v>
      </c>
      <c r="B122" s="4" t="s">
        <v>9</v>
      </c>
      <c r="C122" s="4" t="s">
        <v>1028</v>
      </c>
      <c r="D122" s="4" t="s">
        <v>678</v>
      </c>
      <c r="E122" s="4" t="s">
        <v>247</v>
      </c>
      <c r="F122" s="60"/>
      <c r="G122" s="29">
        <f>G123</f>
        <v>143100</v>
      </c>
      <c r="H122" s="29"/>
    </row>
    <row r="123" spans="1:14" ht="47.25">
      <c r="A123" s="3" t="s">
        <v>780</v>
      </c>
      <c r="B123" s="4" t="s">
        <v>9</v>
      </c>
      <c r="C123" s="4" t="s">
        <v>1028</v>
      </c>
      <c r="D123" s="4" t="s">
        <v>678</v>
      </c>
      <c r="E123" s="4" t="s">
        <v>247</v>
      </c>
      <c r="F123" s="60">
        <v>200</v>
      </c>
      <c r="G123" s="29">
        <v>143100</v>
      </c>
      <c r="H123" s="29"/>
      <c r="M123" s="163" t="s">
        <v>944</v>
      </c>
      <c r="N123" s="26"/>
    </row>
    <row r="124" spans="1:8" ht="63">
      <c r="A124" s="3" t="s">
        <v>248</v>
      </c>
      <c r="B124" s="4" t="s">
        <v>9</v>
      </c>
      <c r="C124" s="4" t="s">
        <v>1028</v>
      </c>
      <c r="D124" s="4" t="s">
        <v>678</v>
      </c>
      <c r="E124" s="4" t="s">
        <v>249</v>
      </c>
      <c r="F124" s="60"/>
      <c r="G124" s="29">
        <f>G125</f>
        <v>581640</v>
      </c>
      <c r="H124" s="29"/>
    </row>
    <row r="125" spans="1:8" ht="31.5">
      <c r="A125" s="3" t="s">
        <v>593</v>
      </c>
      <c r="B125" s="4" t="s">
        <v>9</v>
      </c>
      <c r="C125" s="4" t="s">
        <v>1028</v>
      </c>
      <c r="D125" s="4" t="s">
        <v>678</v>
      </c>
      <c r="E125" s="4" t="s">
        <v>250</v>
      </c>
      <c r="F125" s="60"/>
      <c r="G125" s="29">
        <f>G126+G127</f>
        <v>581640</v>
      </c>
      <c r="H125" s="29"/>
    </row>
    <row r="126" spans="1:8" ht="110.25">
      <c r="A126" s="3" t="s">
        <v>665</v>
      </c>
      <c r="B126" s="4" t="s">
        <v>9</v>
      </c>
      <c r="C126" s="4" t="s">
        <v>1028</v>
      </c>
      <c r="D126" s="4" t="s">
        <v>678</v>
      </c>
      <c r="E126" s="4" t="s">
        <v>250</v>
      </c>
      <c r="F126" s="60">
        <v>100</v>
      </c>
      <c r="G126" s="29">
        <v>249357</v>
      </c>
      <c r="H126" s="29"/>
    </row>
    <row r="127" spans="1:8" ht="47.25">
      <c r="A127" s="3" t="s">
        <v>780</v>
      </c>
      <c r="B127" s="4" t="s">
        <v>9</v>
      </c>
      <c r="C127" s="4" t="s">
        <v>1028</v>
      </c>
      <c r="D127" s="4" t="s">
        <v>678</v>
      </c>
      <c r="E127" s="4" t="s">
        <v>250</v>
      </c>
      <c r="F127" s="60">
        <v>200</v>
      </c>
      <c r="G127" s="29">
        <v>332283</v>
      </c>
      <c r="H127" s="29"/>
    </row>
    <row r="128" spans="1:8" ht="15.75">
      <c r="A128" s="3" t="s">
        <v>96</v>
      </c>
      <c r="B128" s="4" t="s">
        <v>9</v>
      </c>
      <c r="C128" s="4" t="s">
        <v>1028</v>
      </c>
      <c r="D128" s="4" t="s">
        <v>678</v>
      </c>
      <c r="E128" s="4" t="s">
        <v>826</v>
      </c>
      <c r="F128" s="4"/>
      <c r="G128" s="29">
        <f>G129+G131</f>
        <v>518391.65</v>
      </c>
      <c r="H128" s="29"/>
    </row>
    <row r="129" spans="1:8" ht="31.5">
      <c r="A129" s="3" t="s">
        <v>839</v>
      </c>
      <c r="B129" s="4" t="s">
        <v>9</v>
      </c>
      <c r="C129" s="4" t="s">
        <v>1028</v>
      </c>
      <c r="D129" s="4" t="s">
        <v>678</v>
      </c>
      <c r="E129" s="4" t="s">
        <v>752</v>
      </c>
      <c r="F129" s="4"/>
      <c r="G129" s="29">
        <f>G130</f>
        <v>438890</v>
      </c>
      <c r="H129" s="29"/>
    </row>
    <row r="130" spans="1:8" ht="15.75">
      <c r="A130" s="3" t="s">
        <v>1153</v>
      </c>
      <c r="B130" s="4" t="s">
        <v>9</v>
      </c>
      <c r="C130" s="4" t="s">
        <v>1028</v>
      </c>
      <c r="D130" s="4" t="s">
        <v>678</v>
      </c>
      <c r="E130" s="4" t="s">
        <v>752</v>
      </c>
      <c r="F130" s="60">
        <v>800</v>
      </c>
      <c r="G130" s="29">
        <v>438890</v>
      </c>
      <c r="H130" s="29"/>
    </row>
    <row r="131" spans="1:8" ht="31.5">
      <c r="A131" s="3" t="s">
        <v>1031</v>
      </c>
      <c r="B131" s="4" t="s">
        <v>9</v>
      </c>
      <c r="C131" s="4" t="s">
        <v>1028</v>
      </c>
      <c r="D131" s="4" t="s">
        <v>678</v>
      </c>
      <c r="E131" s="4" t="s">
        <v>1032</v>
      </c>
      <c r="F131" s="60"/>
      <c r="G131" s="29">
        <f>G132+G133</f>
        <v>79501.65</v>
      </c>
      <c r="H131" s="29"/>
    </row>
    <row r="132" spans="1:8" ht="47.25">
      <c r="A132" s="3" t="s">
        <v>780</v>
      </c>
      <c r="B132" s="4" t="s">
        <v>9</v>
      </c>
      <c r="C132" s="4" t="s">
        <v>1028</v>
      </c>
      <c r="D132" s="4" t="s">
        <v>678</v>
      </c>
      <c r="E132" s="4" t="s">
        <v>1032</v>
      </c>
      <c r="F132" s="60">
        <v>200</v>
      </c>
      <c r="G132" s="29">
        <f>32501.65</f>
        <v>32501.65</v>
      </c>
      <c r="H132" s="29"/>
    </row>
    <row r="133" spans="1:8" ht="15.75">
      <c r="A133" s="3" t="s">
        <v>1153</v>
      </c>
      <c r="B133" s="4" t="s">
        <v>9</v>
      </c>
      <c r="C133" s="4" t="s">
        <v>1028</v>
      </c>
      <c r="D133" s="4" t="s">
        <v>678</v>
      </c>
      <c r="E133" s="4" t="s">
        <v>1032</v>
      </c>
      <c r="F133" s="60">
        <v>800</v>
      </c>
      <c r="G133" s="29">
        <f>47000</f>
        <v>47000</v>
      </c>
      <c r="H133" s="29"/>
    </row>
    <row r="134" spans="1:8" ht="56.25">
      <c r="A134" s="10" t="s">
        <v>61</v>
      </c>
      <c r="B134" s="11" t="s">
        <v>9</v>
      </c>
      <c r="C134" s="11" t="s">
        <v>48</v>
      </c>
      <c r="D134" s="11"/>
      <c r="E134" s="11"/>
      <c r="F134" s="23"/>
      <c r="G134" s="28">
        <f>G136+G142</f>
        <v>38458472</v>
      </c>
      <c r="H134" s="28">
        <f>H135</f>
        <v>1758900</v>
      </c>
    </row>
    <row r="135" spans="1:8" ht="18.75">
      <c r="A135" s="8" t="s">
        <v>679</v>
      </c>
      <c r="B135" s="9" t="s">
        <v>9</v>
      </c>
      <c r="C135" s="9" t="s">
        <v>48</v>
      </c>
      <c r="D135" s="9" t="s">
        <v>51</v>
      </c>
      <c r="E135" s="9"/>
      <c r="F135" s="4"/>
      <c r="G135" s="33">
        <f aca="true" t="shared" si="1" ref="G135:H138">G136</f>
        <v>1758900</v>
      </c>
      <c r="H135" s="33">
        <f t="shared" si="1"/>
        <v>1758900</v>
      </c>
    </row>
    <row r="136" spans="1:8" ht="63">
      <c r="A136" s="27" t="s">
        <v>109</v>
      </c>
      <c r="B136" s="4" t="s">
        <v>9</v>
      </c>
      <c r="C136" s="4" t="s">
        <v>48</v>
      </c>
      <c r="D136" s="4" t="s">
        <v>51</v>
      </c>
      <c r="E136" s="4" t="s">
        <v>786</v>
      </c>
      <c r="F136" s="4"/>
      <c r="G136" s="29">
        <f t="shared" si="1"/>
        <v>1758900</v>
      </c>
      <c r="H136" s="29">
        <f t="shared" si="1"/>
        <v>1758900</v>
      </c>
    </row>
    <row r="137" spans="1:8" ht="47.25">
      <c r="A137" s="27" t="s">
        <v>101</v>
      </c>
      <c r="B137" s="4" t="s">
        <v>9</v>
      </c>
      <c r="C137" s="4" t="s">
        <v>48</v>
      </c>
      <c r="D137" s="4" t="s">
        <v>51</v>
      </c>
      <c r="E137" s="4" t="s">
        <v>799</v>
      </c>
      <c r="F137" s="4"/>
      <c r="G137" s="29">
        <f t="shared" si="1"/>
        <v>1758900</v>
      </c>
      <c r="H137" s="29">
        <f t="shared" si="1"/>
        <v>1758900</v>
      </c>
    </row>
    <row r="138" spans="1:8" ht="63">
      <c r="A138" s="27" t="s">
        <v>509</v>
      </c>
      <c r="B138" s="4" t="s">
        <v>9</v>
      </c>
      <c r="C138" s="4" t="s">
        <v>48</v>
      </c>
      <c r="D138" s="4" t="s">
        <v>51</v>
      </c>
      <c r="E138" s="4" t="s">
        <v>510</v>
      </c>
      <c r="F138" s="4"/>
      <c r="G138" s="29">
        <f t="shared" si="1"/>
        <v>1758900</v>
      </c>
      <c r="H138" s="29">
        <f t="shared" si="1"/>
        <v>1758900</v>
      </c>
    </row>
    <row r="139" spans="1:8" ht="141.75">
      <c r="A139" s="3" t="s">
        <v>511</v>
      </c>
      <c r="B139" s="4" t="s">
        <v>9</v>
      </c>
      <c r="C139" s="4" t="s">
        <v>48</v>
      </c>
      <c r="D139" s="4" t="s">
        <v>51</v>
      </c>
      <c r="E139" s="4" t="s">
        <v>512</v>
      </c>
      <c r="F139" s="4"/>
      <c r="G139" s="29">
        <f>G140+G141</f>
        <v>1758900</v>
      </c>
      <c r="H139" s="29">
        <f>H140+H141</f>
        <v>1758900</v>
      </c>
    </row>
    <row r="140" spans="1:8" ht="110.25">
      <c r="A140" s="3" t="s">
        <v>97</v>
      </c>
      <c r="B140" s="4" t="s">
        <v>9</v>
      </c>
      <c r="C140" s="4" t="s">
        <v>48</v>
      </c>
      <c r="D140" s="4" t="s">
        <v>51</v>
      </c>
      <c r="E140" s="4" t="s">
        <v>512</v>
      </c>
      <c r="F140" s="4" t="s">
        <v>680</v>
      </c>
      <c r="G140" s="29">
        <v>1659283.14</v>
      </c>
      <c r="H140" s="29">
        <v>1659283.14</v>
      </c>
    </row>
    <row r="141" spans="1:8" ht="47.25">
      <c r="A141" s="3" t="s">
        <v>780</v>
      </c>
      <c r="B141" s="4" t="s">
        <v>9</v>
      </c>
      <c r="C141" s="4" t="s">
        <v>48</v>
      </c>
      <c r="D141" s="4" t="s">
        <v>51</v>
      </c>
      <c r="E141" s="4" t="s">
        <v>512</v>
      </c>
      <c r="F141" s="4" t="s">
        <v>681</v>
      </c>
      <c r="G141" s="29">
        <v>99616.86</v>
      </c>
      <c r="H141" s="29">
        <v>99616.86</v>
      </c>
    </row>
    <row r="142" spans="1:8" ht="93.75">
      <c r="A142" s="8" t="s">
        <v>5</v>
      </c>
      <c r="B142" s="9" t="s">
        <v>9</v>
      </c>
      <c r="C142" s="9" t="s">
        <v>48</v>
      </c>
      <c r="D142" s="9" t="s">
        <v>47</v>
      </c>
      <c r="E142" s="9"/>
      <c r="F142" s="9"/>
      <c r="G142" s="36">
        <f>G143</f>
        <v>36699572</v>
      </c>
      <c r="H142" s="36"/>
    </row>
    <row r="143" spans="1:8" ht="63">
      <c r="A143" s="3" t="s">
        <v>113</v>
      </c>
      <c r="B143" s="4" t="s">
        <v>9</v>
      </c>
      <c r="C143" s="4" t="s">
        <v>48</v>
      </c>
      <c r="D143" s="4" t="s">
        <v>47</v>
      </c>
      <c r="E143" s="4" t="s">
        <v>708</v>
      </c>
      <c r="F143" s="4"/>
      <c r="G143" s="29">
        <f>G144</f>
        <v>36699572</v>
      </c>
      <c r="H143" s="29"/>
    </row>
    <row r="144" spans="1:8" ht="78.75">
      <c r="A144" s="3" t="s">
        <v>139</v>
      </c>
      <c r="B144" s="4" t="s">
        <v>9</v>
      </c>
      <c r="C144" s="4" t="s">
        <v>48</v>
      </c>
      <c r="D144" s="4" t="s">
        <v>47</v>
      </c>
      <c r="E144" s="4" t="s">
        <v>513</v>
      </c>
      <c r="F144" s="4"/>
      <c r="G144" s="29">
        <f>G145+G148+G155</f>
        <v>36699572</v>
      </c>
      <c r="H144" s="29"/>
    </row>
    <row r="145" spans="1:8" ht="63">
      <c r="A145" s="3" t="s">
        <v>514</v>
      </c>
      <c r="B145" s="4" t="s">
        <v>9</v>
      </c>
      <c r="C145" s="4" t="s">
        <v>48</v>
      </c>
      <c r="D145" s="4" t="s">
        <v>47</v>
      </c>
      <c r="E145" s="4" t="s">
        <v>114</v>
      </c>
      <c r="F145" s="4"/>
      <c r="G145" s="29">
        <f>G146</f>
        <v>190060.8</v>
      </c>
      <c r="H145" s="29"/>
    </row>
    <row r="146" spans="1:8" ht="31.5">
      <c r="A146" s="3" t="s">
        <v>593</v>
      </c>
      <c r="B146" s="4" t="s">
        <v>9</v>
      </c>
      <c r="C146" s="4" t="s">
        <v>48</v>
      </c>
      <c r="D146" s="4" t="s">
        <v>47</v>
      </c>
      <c r="E146" s="4" t="s">
        <v>115</v>
      </c>
      <c r="F146" s="4"/>
      <c r="G146" s="29">
        <f>G147</f>
        <v>190060.8</v>
      </c>
      <c r="H146" s="29"/>
    </row>
    <row r="147" spans="1:8" ht="47.25">
      <c r="A147" s="3" t="s">
        <v>780</v>
      </c>
      <c r="B147" s="4" t="s">
        <v>9</v>
      </c>
      <c r="C147" s="4" t="s">
        <v>48</v>
      </c>
      <c r="D147" s="4" t="s">
        <v>47</v>
      </c>
      <c r="E147" s="4" t="s">
        <v>115</v>
      </c>
      <c r="F147" s="4" t="s">
        <v>681</v>
      </c>
      <c r="G147" s="29">
        <v>190060.8</v>
      </c>
      <c r="H147" s="29"/>
    </row>
    <row r="148" spans="1:8" ht="78.75">
      <c r="A148" s="3" t="s">
        <v>116</v>
      </c>
      <c r="B148" s="4" t="s">
        <v>9</v>
      </c>
      <c r="C148" s="4" t="s">
        <v>48</v>
      </c>
      <c r="D148" s="4" t="s">
        <v>47</v>
      </c>
      <c r="E148" s="4" t="s">
        <v>117</v>
      </c>
      <c r="F148" s="4"/>
      <c r="G148" s="29">
        <f>G149+G153</f>
        <v>35329834.53</v>
      </c>
      <c r="H148" s="29"/>
    </row>
    <row r="149" spans="1:8" ht="94.5">
      <c r="A149" s="3" t="s">
        <v>842</v>
      </c>
      <c r="B149" s="4" t="s">
        <v>9</v>
      </c>
      <c r="C149" s="4" t="s">
        <v>48</v>
      </c>
      <c r="D149" s="4" t="s">
        <v>47</v>
      </c>
      <c r="E149" s="4" t="s">
        <v>104</v>
      </c>
      <c r="F149" s="4"/>
      <c r="G149" s="29">
        <f>G150+G151+G152</f>
        <v>34641324.53</v>
      </c>
      <c r="H149" s="29"/>
    </row>
    <row r="150" spans="1:13" ht="110.25">
      <c r="A150" s="3" t="s">
        <v>97</v>
      </c>
      <c r="B150" s="4" t="s">
        <v>9</v>
      </c>
      <c r="C150" s="4" t="s">
        <v>48</v>
      </c>
      <c r="D150" s="4" t="s">
        <v>47</v>
      </c>
      <c r="E150" s="4" t="s">
        <v>104</v>
      </c>
      <c r="F150" s="4" t="s">
        <v>680</v>
      </c>
      <c r="G150" s="29">
        <f>29047439.5+395552</f>
        <v>29442991.5</v>
      </c>
      <c r="H150" s="29"/>
      <c r="M150" s="163">
        <f>-121723.83-262964</f>
        <v>-384687.83</v>
      </c>
    </row>
    <row r="151" spans="1:8" ht="47.25">
      <c r="A151" s="3" t="s">
        <v>780</v>
      </c>
      <c r="B151" s="4" t="s">
        <v>9</v>
      </c>
      <c r="C151" s="4" t="s">
        <v>48</v>
      </c>
      <c r="D151" s="4" t="s">
        <v>47</v>
      </c>
      <c r="E151" s="4" t="s">
        <v>104</v>
      </c>
      <c r="F151" s="4" t="s">
        <v>681</v>
      </c>
      <c r="G151" s="29">
        <f>1301907.57+209407.68+3665291.28</f>
        <v>5176606.529999999</v>
      </c>
      <c r="H151" s="29"/>
    </row>
    <row r="152" spans="1:8" ht="15.75">
      <c r="A152" s="3" t="s">
        <v>1153</v>
      </c>
      <c r="B152" s="4" t="s">
        <v>9</v>
      </c>
      <c r="C152" s="4" t="s">
        <v>48</v>
      </c>
      <c r="D152" s="4" t="s">
        <v>47</v>
      </c>
      <c r="E152" s="4" t="s">
        <v>104</v>
      </c>
      <c r="F152" s="4" t="s">
        <v>684</v>
      </c>
      <c r="G152" s="29">
        <v>21726.5</v>
      </c>
      <c r="H152" s="29"/>
    </row>
    <row r="153" spans="1:8" ht="94.5">
      <c r="A153" s="3" t="s">
        <v>659</v>
      </c>
      <c r="B153" s="4" t="s">
        <v>9</v>
      </c>
      <c r="C153" s="4" t="s">
        <v>48</v>
      </c>
      <c r="D153" s="4" t="s">
        <v>47</v>
      </c>
      <c r="E153" s="4" t="s">
        <v>118</v>
      </c>
      <c r="F153" s="4"/>
      <c r="G153" s="29">
        <f>G154</f>
        <v>688510</v>
      </c>
      <c r="H153" s="29"/>
    </row>
    <row r="154" spans="1:8" ht="110.25">
      <c r="A154" s="3" t="s">
        <v>665</v>
      </c>
      <c r="B154" s="4" t="s">
        <v>9</v>
      </c>
      <c r="C154" s="4" t="s">
        <v>48</v>
      </c>
      <c r="D154" s="4" t="s">
        <v>47</v>
      </c>
      <c r="E154" s="4" t="s">
        <v>118</v>
      </c>
      <c r="F154" s="4" t="s">
        <v>680</v>
      </c>
      <c r="G154" s="29">
        <v>688510</v>
      </c>
      <c r="H154" s="29"/>
    </row>
    <row r="155" spans="1:8" ht="31.5">
      <c r="A155" s="3" t="s">
        <v>119</v>
      </c>
      <c r="B155" s="4" t="s">
        <v>9</v>
      </c>
      <c r="C155" s="4" t="s">
        <v>48</v>
      </c>
      <c r="D155" s="4" t="s">
        <v>47</v>
      </c>
      <c r="E155" s="4" t="s">
        <v>120</v>
      </c>
      <c r="F155" s="4"/>
      <c r="G155" s="29">
        <f>G156</f>
        <v>1179676.67</v>
      </c>
      <c r="H155" s="29"/>
    </row>
    <row r="156" spans="1:8" ht="31.5">
      <c r="A156" s="3" t="s">
        <v>593</v>
      </c>
      <c r="B156" s="4" t="s">
        <v>9</v>
      </c>
      <c r="C156" s="4" t="s">
        <v>48</v>
      </c>
      <c r="D156" s="4" t="s">
        <v>47</v>
      </c>
      <c r="E156" s="4" t="s">
        <v>121</v>
      </c>
      <c r="F156" s="4"/>
      <c r="G156" s="29">
        <f>G157</f>
        <v>1179676.67</v>
      </c>
      <c r="H156" s="29"/>
    </row>
    <row r="157" spans="1:8" ht="47.25">
      <c r="A157" s="3" t="s">
        <v>780</v>
      </c>
      <c r="B157" s="4" t="s">
        <v>9</v>
      </c>
      <c r="C157" s="4" t="s">
        <v>48</v>
      </c>
      <c r="D157" s="4" t="s">
        <v>47</v>
      </c>
      <c r="E157" s="4" t="s">
        <v>121</v>
      </c>
      <c r="F157" s="4" t="s">
        <v>681</v>
      </c>
      <c r="G157" s="29">
        <f>393068.16+786608.51</f>
        <v>1179676.67</v>
      </c>
      <c r="H157" s="29"/>
    </row>
    <row r="158" spans="1:8" ht="18.75">
      <c r="A158" s="10" t="s">
        <v>62</v>
      </c>
      <c r="B158" s="11" t="s">
        <v>9</v>
      </c>
      <c r="C158" s="11" t="s">
        <v>51</v>
      </c>
      <c r="D158" s="56"/>
      <c r="E158" s="23"/>
      <c r="F158" s="23"/>
      <c r="G158" s="28">
        <f>G159+G168+G208</f>
        <v>42892795.65</v>
      </c>
      <c r="H158" s="28">
        <f>H159+H168+H208</f>
        <v>991700</v>
      </c>
    </row>
    <row r="159" spans="1:8" ht="15.75">
      <c r="A159" s="20" t="s">
        <v>63</v>
      </c>
      <c r="B159" s="2" t="s">
        <v>9</v>
      </c>
      <c r="C159" s="2" t="s">
        <v>51</v>
      </c>
      <c r="D159" s="2" t="s">
        <v>45</v>
      </c>
      <c r="E159" s="4"/>
      <c r="F159" s="4"/>
      <c r="G159" s="33">
        <f>G160</f>
        <v>29502479</v>
      </c>
      <c r="H159" s="33">
        <f>H160</f>
        <v>942100</v>
      </c>
    </row>
    <row r="160" spans="1:8" ht="78.75">
      <c r="A160" s="3" t="s">
        <v>1148</v>
      </c>
      <c r="B160" s="4" t="s">
        <v>9</v>
      </c>
      <c r="C160" s="4" t="s">
        <v>51</v>
      </c>
      <c r="D160" s="4" t="s">
        <v>45</v>
      </c>
      <c r="E160" s="4" t="s">
        <v>1088</v>
      </c>
      <c r="F160" s="4"/>
      <c r="G160" s="29">
        <f>G161</f>
        <v>29502479</v>
      </c>
      <c r="H160" s="29">
        <f>H161</f>
        <v>942100</v>
      </c>
    </row>
    <row r="161" spans="1:8" ht="47.25">
      <c r="A161" s="3" t="s">
        <v>1</v>
      </c>
      <c r="B161" s="4" t="s">
        <v>9</v>
      </c>
      <c r="C161" s="4" t="s">
        <v>51</v>
      </c>
      <c r="D161" s="4" t="s">
        <v>45</v>
      </c>
      <c r="E161" s="4" t="s">
        <v>1089</v>
      </c>
      <c r="F161" s="4"/>
      <c r="G161" s="29">
        <f>G162+G165</f>
        <v>29502479</v>
      </c>
      <c r="H161" s="29">
        <f>H165</f>
        <v>942100</v>
      </c>
    </row>
    <row r="162" spans="1:8" ht="94.5">
      <c r="A162" s="3" t="s">
        <v>1090</v>
      </c>
      <c r="B162" s="4" t="s">
        <v>9</v>
      </c>
      <c r="C162" s="4" t="s">
        <v>51</v>
      </c>
      <c r="D162" s="4" t="s">
        <v>45</v>
      </c>
      <c r="E162" s="4" t="s">
        <v>1091</v>
      </c>
      <c r="F162" s="4"/>
      <c r="G162" s="29">
        <f>G163</f>
        <v>28560379</v>
      </c>
      <c r="H162" s="29"/>
    </row>
    <row r="163" spans="1:8" ht="63">
      <c r="A163" s="3" t="s">
        <v>847</v>
      </c>
      <c r="B163" s="4" t="s">
        <v>9</v>
      </c>
      <c r="C163" s="4" t="s">
        <v>51</v>
      </c>
      <c r="D163" s="4" t="s">
        <v>45</v>
      </c>
      <c r="E163" s="4" t="s">
        <v>1092</v>
      </c>
      <c r="F163" s="4"/>
      <c r="G163" s="29">
        <f>G164</f>
        <v>28560379</v>
      </c>
      <c r="H163" s="29"/>
    </row>
    <row r="164" spans="1:8" ht="15.75">
      <c r="A164" s="3" t="s">
        <v>1153</v>
      </c>
      <c r="B164" s="4" t="s">
        <v>9</v>
      </c>
      <c r="C164" s="4" t="s">
        <v>51</v>
      </c>
      <c r="D164" s="4" t="s">
        <v>45</v>
      </c>
      <c r="E164" s="4" t="s">
        <v>1092</v>
      </c>
      <c r="F164" s="4" t="s">
        <v>684</v>
      </c>
      <c r="G164" s="29">
        <f>29450504-890125</f>
        <v>28560379</v>
      </c>
      <c r="H164" s="29"/>
    </row>
    <row r="165" spans="1:8" ht="94.5">
      <c r="A165" s="3" t="s">
        <v>1093</v>
      </c>
      <c r="B165" s="4" t="s">
        <v>9</v>
      </c>
      <c r="C165" s="4" t="s">
        <v>51</v>
      </c>
      <c r="D165" s="4" t="s">
        <v>45</v>
      </c>
      <c r="E165" s="4" t="s">
        <v>1094</v>
      </c>
      <c r="F165" s="4"/>
      <c r="G165" s="29">
        <f>G166</f>
        <v>942100</v>
      </c>
      <c r="H165" s="29">
        <f>H166</f>
        <v>942100</v>
      </c>
    </row>
    <row r="166" spans="1:8" ht="157.5">
      <c r="A166" s="3" t="s">
        <v>1095</v>
      </c>
      <c r="B166" s="4" t="s">
        <v>9</v>
      </c>
      <c r="C166" s="4" t="s">
        <v>51</v>
      </c>
      <c r="D166" s="4" t="s">
        <v>45</v>
      </c>
      <c r="E166" s="4" t="s">
        <v>1096</v>
      </c>
      <c r="F166" s="4"/>
      <c r="G166" s="29">
        <f>G167</f>
        <v>942100</v>
      </c>
      <c r="H166" s="29">
        <f>H167</f>
        <v>942100</v>
      </c>
    </row>
    <row r="167" spans="1:8" ht="15.75">
      <c r="A167" s="3" t="s">
        <v>1153</v>
      </c>
      <c r="B167" s="4" t="s">
        <v>9</v>
      </c>
      <c r="C167" s="4" t="s">
        <v>51</v>
      </c>
      <c r="D167" s="4" t="s">
        <v>45</v>
      </c>
      <c r="E167" s="4" t="s">
        <v>1096</v>
      </c>
      <c r="F167" s="4" t="s">
        <v>684</v>
      </c>
      <c r="G167" s="29">
        <v>942100</v>
      </c>
      <c r="H167" s="29">
        <v>942100</v>
      </c>
    </row>
    <row r="168" spans="1:13" ht="15.75">
      <c r="A168" s="1" t="s">
        <v>673</v>
      </c>
      <c r="B168" s="2" t="s">
        <v>9</v>
      </c>
      <c r="C168" s="2" t="s">
        <v>51</v>
      </c>
      <c r="D168" s="2" t="s">
        <v>49</v>
      </c>
      <c r="E168" s="2"/>
      <c r="F168" s="2"/>
      <c r="G168" s="33">
        <f>G169</f>
        <v>13352116.649999999</v>
      </c>
      <c r="H168" s="33">
        <f>H169</f>
        <v>11400</v>
      </c>
      <c r="M168" s="163">
        <f>-14868.39</f>
        <v>-14868.39</v>
      </c>
    </row>
    <row r="169" spans="1:8" ht="47.25">
      <c r="A169" s="3" t="s">
        <v>1147</v>
      </c>
      <c r="B169" s="4" t="s">
        <v>9</v>
      </c>
      <c r="C169" s="4" t="s">
        <v>51</v>
      </c>
      <c r="D169" s="4" t="s">
        <v>49</v>
      </c>
      <c r="E169" s="4" t="s">
        <v>794</v>
      </c>
      <c r="F169" s="4"/>
      <c r="G169" s="29">
        <f>G170+G177</f>
        <v>13352116.649999999</v>
      </c>
      <c r="H169" s="29">
        <f>H177</f>
        <v>11400</v>
      </c>
    </row>
    <row r="170" spans="1:8" ht="63">
      <c r="A170" s="3" t="s">
        <v>927</v>
      </c>
      <c r="B170" s="4" t="s">
        <v>9</v>
      </c>
      <c r="C170" s="4" t="s">
        <v>51</v>
      </c>
      <c r="D170" s="4" t="s">
        <v>49</v>
      </c>
      <c r="E170" s="4" t="s">
        <v>1097</v>
      </c>
      <c r="F170" s="4"/>
      <c r="G170" s="29">
        <f>G171</f>
        <v>10037861.7</v>
      </c>
      <c r="H170" s="29"/>
    </row>
    <row r="171" spans="1:8" ht="110.25">
      <c r="A171" s="3" t="s">
        <v>1098</v>
      </c>
      <c r="B171" s="4" t="s">
        <v>9</v>
      </c>
      <c r="C171" s="4" t="s">
        <v>51</v>
      </c>
      <c r="D171" s="4" t="s">
        <v>49</v>
      </c>
      <c r="E171" s="4" t="s">
        <v>1099</v>
      </c>
      <c r="F171" s="4"/>
      <c r="G171" s="29">
        <f>G172+G175</f>
        <v>10037861.7</v>
      </c>
      <c r="H171" s="29"/>
    </row>
    <row r="172" spans="1:8" ht="94.5">
      <c r="A172" s="3" t="s">
        <v>842</v>
      </c>
      <c r="B172" s="4" t="s">
        <v>9</v>
      </c>
      <c r="C172" s="4" t="s">
        <v>51</v>
      </c>
      <c r="D172" s="4" t="s">
        <v>49</v>
      </c>
      <c r="E172" s="4" t="s">
        <v>1100</v>
      </c>
      <c r="F172" s="4"/>
      <c r="G172" s="29">
        <f>G173+G174</f>
        <v>9737861.7</v>
      </c>
      <c r="H172" s="29"/>
    </row>
    <row r="173" spans="1:8" ht="110.25">
      <c r="A173" s="3" t="s">
        <v>97</v>
      </c>
      <c r="B173" s="4" t="s">
        <v>9</v>
      </c>
      <c r="C173" s="4" t="s">
        <v>51</v>
      </c>
      <c r="D173" s="4" t="s">
        <v>49</v>
      </c>
      <c r="E173" s="4" t="s">
        <v>1100</v>
      </c>
      <c r="F173" s="4" t="s">
        <v>680</v>
      </c>
      <c r="G173" s="29">
        <f>9660693.7+4404</f>
        <v>9665097.7</v>
      </c>
      <c r="H173" s="29"/>
    </row>
    <row r="174" spans="1:8" ht="47.25">
      <c r="A174" s="3" t="s">
        <v>780</v>
      </c>
      <c r="B174" s="4" t="s">
        <v>9</v>
      </c>
      <c r="C174" s="4" t="s">
        <v>51</v>
      </c>
      <c r="D174" s="4" t="s">
        <v>49</v>
      </c>
      <c r="E174" s="4" t="s">
        <v>1100</v>
      </c>
      <c r="F174" s="4" t="s">
        <v>681</v>
      </c>
      <c r="G174" s="29">
        <f>37060+35704</f>
        <v>72764</v>
      </c>
      <c r="H174" s="29"/>
    </row>
    <row r="175" spans="1:8" ht="94.5">
      <c r="A175" s="3" t="s">
        <v>659</v>
      </c>
      <c r="B175" s="4" t="s">
        <v>9</v>
      </c>
      <c r="C175" s="4" t="s">
        <v>51</v>
      </c>
      <c r="D175" s="4" t="s">
        <v>49</v>
      </c>
      <c r="E175" s="4" t="s">
        <v>1101</v>
      </c>
      <c r="F175" s="4"/>
      <c r="G175" s="29">
        <f>G176</f>
        <v>300000</v>
      </c>
      <c r="H175" s="29"/>
    </row>
    <row r="176" spans="1:8" ht="110.25">
      <c r="A176" s="3" t="s">
        <v>97</v>
      </c>
      <c r="B176" s="4" t="s">
        <v>9</v>
      </c>
      <c r="C176" s="4" t="s">
        <v>51</v>
      </c>
      <c r="D176" s="4" t="s">
        <v>49</v>
      </c>
      <c r="E176" s="4" t="s">
        <v>1101</v>
      </c>
      <c r="F176" s="4" t="s">
        <v>680</v>
      </c>
      <c r="G176" s="29">
        <v>300000</v>
      </c>
      <c r="H176" s="29"/>
    </row>
    <row r="177" spans="1:8" ht="63">
      <c r="A177" s="3" t="s">
        <v>99</v>
      </c>
      <c r="B177" s="4" t="s">
        <v>9</v>
      </c>
      <c r="C177" s="4" t="s">
        <v>51</v>
      </c>
      <c r="D177" s="4" t="s">
        <v>49</v>
      </c>
      <c r="E177" s="4" t="s">
        <v>795</v>
      </c>
      <c r="F177" s="4"/>
      <c r="G177" s="29">
        <f>G178+G182+G185+G195+G199+G202+G205+G192</f>
        <v>3314254.95</v>
      </c>
      <c r="H177" s="29">
        <f>H188</f>
        <v>11400</v>
      </c>
    </row>
    <row r="178" spans="1:8" ht="31.5">
      <c r="A178" s="3" t="s">
        <v>1102</v>
      </c>
      <c r="B178" s="4" t="s">
        <v>9</v>
      </c>
      <c r="C178" s="4" t="s">
        <v>51</v>
      </c>
      <c r="D178" s="4" t="s">
        <v>49</v>
      </c>
      <c r="E178" s="4" t="s">
        <v>1103</v>
      </c>
      <c r="F178" s="4"/>
      <c r="G178" s="29">
        <f>G179</f>
        <v>606426.36</v>
      </c>
      <c r="H178" s="29"/>
    </row>
    <row r="179" spans="1:8" ht="31.5">
      <c r="A179" s="3" t="s">
        <v>593</v>
      </c>
      <c r="B179" s="4" t="s">
        <v>9</v>
      </c>
      <c r="C179" s="4" t="s">
        <v>51</v>
      </c>
      <c r="D179" s="4" t="s">
        <v>49</v>
      </c>
      <c r="E179" s="4" t="s">
        <v>1104</v>
      </c>
      <c r="F179" s="4"/>
      <c r="G179" s="29">
        <f>G180+G181</f>
        <v>606426.36</v>
      </c>
      <c r="H179" s="29"/>
    </row>
    <row r="180" spans="1:8" ht="47.25">
      <c r="A180" s="3" t="s">
        <v>780</v>
      </c>
      <c r="B180" s="4" t="s">
        <v>9</v>
      </c>
      <c r="C180" s="4" t="s">
        <v>51</v>
      </c>
      <c r="D180" s="4" t="s">
        <v>49</v>
      </c>
      <c r="E180" s="4" t="s">
        <v>1104</v>
      </c>
      <c r="F180" s="4" t="s">
        <v>681</v>
      </c>
      <c r="G180" s="29">
        <v>261906.36</v>
      </c>
      <c r="H180" s="29"/>
    </row>
    <row r="181" spans="1:8" ht="63">
      <c r="A181" s="3" t="s">
        <v>595</v>
      </c>
      <c r="B181" s="4" t="s">
        <v>9</v>
      </c>
      <c r="C181" s="4" t="s">
        <v>51</v>
      </c>
      <c r="D181" s="4" t="s">
        <v>49</v>
      </c>
      <c r="E181" s="4" t="s">
        <v>1104</v>
      </c>
      <c r="F181" s="4" t="s">
        <v>685</v>
      </c>
      <c r="G181" s="29">
        <v>344520</v>
      </c>
      <c r="H181" s="29"/>
    </row>
    <row r="182" spans="1:8" ht="63">
      <c r="A182" s="3" t="s">
        <v>328</v>
      </c>
      <c r="B182" s="4" t="s">
        <v>9</v>
      </c>
      <c r="C182" s="4" t="s">
        <v>51</v>
      </c>
      <c r="D182" s="4" t="s">
        <v>49</v>
      </c>
      <c r="E182" s="4" t="s">
        <v>329</v>
      </c>
      <c r="F182" s="4"/>
      <c r="G182" s="29">
        <f>G183</f>
        <v>13214.03</v>
      </c>
      <c r="H182" s="29"/>
    </row>
    <row r="183" spans="1:8" ht="31.5">
      <c r="A183" s="3" t="s">
        <v>593</v>
      </c>
      <c r="B183" s="4" t="s">
        <v>9</v>
      </c>
      <c r="C183" s="4" t="s">
        <v>51</v>
      </c>
      <c r="D183" s="4" t="s">
        <v>49</v>
      </c>
      <c r="E183" s="4" t="s">
        <v>330</v>
      </c>
      <c r="F183" s="4"/>
      <c r="G183" s="29">
        <f>G184</f>
        <v>13214.03</v>
      </c>
      <c r="H183" s="29"/>
    </row>
    <row r="184" spans="1:8" ht="47.25">
      <c r="A184" s="3" t="s">
        <v>780</v>
      </c>
      <c r="B184" s="4" t="s">
        <v>9</v>
      </c>
      <c r="C184" s="4" t="s">
        <v>51</v>
      </c>
      <c r="D184" s="4" t="s">
        <v>49</v>
      </c>
      <c r="E184" s="4" t="s">
        <v>330</v>
      </c>
      <c r="F184" s="4" t="s">
        <v>681</v>
      </c>
      <c r="G184" s="29">
        <v>13214.03</v>
      </c>
      <c r="H184" s="29"/>
    </row>
    <row r="185" spans="1:8" ht="47.25">
      <c r="A185" s="3" t="s">
        <v>331</v>
      </c>
      <c r="B185" s="4" t="s">
        <v>9</v>
      </c>
      <c r="C185" s="4" t="s">
        <v>51</v>
      </c>
      <c r="D185" s="4" t="s">
        <v>49</v>
      </c>
      <c r="E185" s="4" t="s">
        <v>332</v>
      </c>
      <c r="F185" s="4"/>
      <c r="G185" s="29">
        <f>G186+G188+G190</f>
        <v>615050.65</v>
      </c>
      <c r="H185" s="29"/>
    </row>
    <row r="186" spans="1:8" ht="31.5">
      <c r="A186" s="3" t="s">
        <v>593</v>
      </c>
      <c r="B186" s="4" t="s">
        <v>9</v>
      </c>
      <c r="C186" s="4" t="s">
        <v>51</v>
      </c>
      <c r="D186" s="4" t="s">
        <v>49</v>
      </c>
      <c r="E186" s="4" t="s">
        <v>333</v>
      </c>
      <c r="F186" s="4"/>
      <c r="G186" s="29">
        <f>G187</f>
        <v>603050.65</v>
      </c>
      <c r="H186" s="29"/>
    </row>
    <row r="187" spans="1:8" ht="47.25">
      <c r="A187" s="3" t="s">
        <v>780</v>
      </c>
      <c r="B187" s="4" t="s">
        <v>9</v>
      </c>
      <c r="C187" s="4" t="s">
        <v>51</v>
      </c>
      <c r="D187" s="4" t="s">
        <v>49</v>
      </c>
      <c r="E187" s="4" t="s">
        <v>333</v>
      </c>
      <c r="F187" s="4" t="s">
        <v>681</v>
      </c>
      <c r="G187" s="29">
        <f>510242.65+93408-600</f>
        <v>603050.65</v>
      </c>
      <c r="H187" s="29"/>
    </row>
    <row r="188" spans="1:8" ht="78.75">
      <c r="A188" s="3" t="s">
        <v>334</v>
      </c>
      <c r="B188" s="4" t="s">
        <v>9</v>
      </c>
      <c r="C188" s="4" t="s">
        <v>51</v>
      </c>
      <c r="D188" s="4" t="s">
        <v>49</v>
      </c>
      <c r="E188" s="4" t="s">
        <v>335</v>
      </c>
      <c r="F188" s="4"/>
      <c r="G188" s="29">
        <f>G189</f>
        <v>11400</v>
      </c>
      <c r="H188" s="29">
        <f>H189</f>
        <v>11400</v>
      </c>
    </row>
    <row r="189" spans="1:8" ht="47.25">
      <c r="A189" s="3" t="s">
        <v>780</v>
      </c>
      <c r="B189" s="4" t="s">
        <v>9</v>
      </c>
      <c r="C189" s="4" t="s">
        <v>51</v>
      </c>
      <c r="D189" s="4" t="s">
        <v>49</v>
      </c>
      <c r="E189" s="4" t="s">
        <v>335</v>
      </c>
      <c r="F189" s="4" t="s">
        <v>681</v>
      </c>
      <c r="G189" s="29">
        <f>11400</f>
        <v>11400</v>
      </c>
      <c r="H189" s="29">
        <f>G189</f>
        <v>11400</v>
      </c>
    </row>
    <row r="190" spans="1:8" ht="78.75">
      <c r="A190" s="3" t="s">
        <v>334</v>
      </c>
      <c r="B190" s="4" t="s">
        <v>9</v>
      </c>
      <c r="C190" s="4" t="s">
        <v>51</v>
      </c>
      <c r="D190" s="4" t="s">
        <v>49</v>
      </c>
      <c r="E190" s="4" t="s">
        <v>336</v>
      </c>
      <c r="F190" s="4"/>
      <c r="G190" s="29">
        <f>G191</f>
        <v>600</v>
      </c>
      <c r="H190" s="29"/>
    </row>
    <row r="191" spans="1:8" ht="47.25">
      <c r="A191" s="3" t="s">
        <v>780</v>
      </c>
      <c r="B191" s="4" t="s">
        <v>9</v>
      </c>
      <c r="C191" s="4" t="s">
        <v>51</v>
      </c>
      <c r="D191" s="4" t="s">
        <v>49</v>
      </c>
      <c r="E191" s="4" t="s">
        <v>336</v>
      </c>
      <c r="F191" s="4" t="s">
        <v>681</v>
      </c>
      <c r="G191" s="29">
        <f>600</f>
        <v>600</v>
      </c>
      <c r="H191" s="29"/>
    </row>
    <row r="192" spans="1:8" ht="63">
      <c r="A192" s="3" t="s">
        <v>340</v>
      </c>
      <c r="B192" s="4" t="s">
        <v>9</v>
      </c>
      <c r="C192" s="4" t="s">
        <v>51</v>
      </c>
      <c r="D192" s="4" t="s">
        <v>49</v>
      </c>
      <c r="E192" s="4" t="s">
        <v>341</v>
      </c>
      <c r="F192" s="4"/>
      <c r="G192" s="29">
        <f>G193</f>
        <v>14000</v>
      </c>
      <c r="H192" s="29"/>
    </row>
    <row r="193" spans="1:8" ht="31.5">
      <c r="A193" s="3" t="s">
        <v>593</v>
      </c>
      <c r="B193" s="4" t="s">
        <v>9</v>
      </c>
      <c r="C193" s="4" t="s">
        <v>51</v>
      </c>
      <c r="D193" s="4" t="s">
        <v>49</v>
      </c>
      <c r="E193" s="4" t="s">
        <v>105</v>
      </c>
      <c r="F193" s="4"/>
      <c r="G193" s="29">
        <f>G194</f>
        <v>14000</v>
      </c>
      <c r="H193" s="29"/>
    </row>
    <row r="194" spans="1:8" ht="47.25">
      <c r="A194" s="3" t="s">
        <v>780</v>
      </c>
      <c r="B194" s="4" t="s">
        <v>9</v>
      </c>
      <c r="C194" s="4" t="s">
        <v>51</v>
      </c>
      <c r="D194" s="4" t="s">
        <v>49</v>
      </c>
      <c r="E194" s="4" t="s">
        <v>105</v>
      </c>
      <c r="F194" s="4" t="s">
        <v>681</v>
      </c>
      <c r="G194" s="29">
        <v>14000</v>
      </c>
      <c r="H194" s="29"/>
    </row>
    <row r="195" spans="1:8" ht="47.25">
      <c r="A195" s="3" t="s">
        <v>345</v>
      </c>
      <c r="B195" s="4" t="s">
        <v>9</v>
      </c>
      <c r="C195" s="4" t="s">
        <v>51</v>
      </c>
      <c r="D195" s="4" t="s">
        <v>49</v>
      </c>
      <c r="E195" s="4" t="s">
        <v>346</v>
      </c>
      <c r="F195" s="4"/>
      <c r="G195" s="29">
        <f>G196</f>
        <v>1709089.02</v>
      </c>
      <c r="H195" s="29"/>
    </row>
    <row r="196" spans="1:8" ht="31.5">
      <c r="A196" s="3" t="s">
        <v>593</v>
      </c>
      <c r="B196" s="4" t="s">
        <v>9</v>
      </c>
      <c r="C196" s="4" t="s">
        <v>51</v>
      </c>
      <c r="D196" s="4" t="s">
        <v>49</v>
      </c>
      <c r="E196" s="4" t="s">
        <v>347</v>
      </c>
      <c r="F196" s="4"/>
      <c r="G196" s="29">
        <f>G197+G198</f>
        <v>1709089.02</v>
      </c>
      <c r="H196" s="29"/>
    </row>
    <row r="197" spans="1:8" ht="47.25">
      <c r="A197" s="3" t="s">
        <v>780</v>
      </c>
      <c r="B197" s="4" t="s">
        <v>9</v>
      </c>
      <c r="C197" s="4" t="s">
        <v>51</v>
      </c>
      <c r="D197" s="4" t="s">
        <v>49</v>
      </c>
      <c r="E197" s="4" t="s">
        <v>347</v>
      </c>
      <c r="F197" s="4" t="s">
        <v>681</v>
      </c>
      <c r="G197" s="29">
        <f>1122939.02+55670</f>
        <v>1178609.02</v>
      </c>
      <c r="H197" s="29"/>
    </row>
    <row r="198" spans="1:8" ht="63">
      <c r="A198" s="3" t="s">
        <v>595</v>
      </c>
      <c r="B198" s="4" t="s">
        <v>9</v>
      </c>
      <c r="C198" s="4" t="s">
        <v>51</v>
      </c>
      <c r="D198" s="4" t="s">
        <v>49</v>
      </c>
      <c r="E198" s="4" t="s">
        <v>347</v>
      </c>
      <c r="F198" s="4" t="s">
        <v>685</v>
      </c>
      <c r="G198" s="29">
        <v>530480</v>
      </c>
      <c r="H198" s="29"/>
    </row>
    <row r="199" spans="1:8" ht="31.5">
      <c r="A199" s="3" t="s">
        <v>348</v>
      </c>
      <c r="B199" s="4" t="s">
        <v>9</v>
      </c>
      <c r="C199" s="4" t="s">
        <v>51</v>
      </c>
      <c r="D199" s="4" t="s">
        <v>49</v>
      </c>
      <c r="E199" s="4" t="s">
        <v>349</v>
      </c>
      <c r="F199" s="4"/>
      <c r="G199" s="29">
        <f>G200</f>
        <v>150646.89</v>
      </c>
      <c r="H199" s="29"/>
    </row>
    <row r="200" spans="1:8" ht="31.5">
      <c r="A200" s="3" t="s">
        <v>593</v>
      </c>
      <c r="B200" s="4" t="s">
        <v>9</v>
      </c>
      <c r="C200" s="4" t="s">
        <v>51</v>
      </c>
      <c r="D200" s="4" t="s">
        <v>49</v>
      </c>
      <c r="E200" s="4" t="s">
        <v>350</v>
      </c>
      <c r="F200" s="4"/>
      <c r="G200" s="29">
        <f>G201</f>
        <v>150646.89</v>
      </c>
      <c r="H200" s="29"/>
    </row>
    <row r="201" spans="1:8" ht="47.25">
      <c r="A201" s="3" t="s">
        <v>780</v>
      </c>
      <c r="B201" s="4" t="s">
        <v>9</v>
      </c>
      <c r="C201" s="4" t="s">
        <v>51</v>
      </c>
      <c r="D201" s="4" t="s">
        <v>49</v>
      </c>
      <c r="E201" s="4" t="s">
        <v>350</v>
      </c>
      <c r="F201" s="4" t="s">
        <v>681</v>
      </c>
      <c r="G201" s="29">
        <v>150646.89</v>
      </c>
      <c r="H201" s="29"/>
    </row>
    <row r="202" spans="1:8" ht="31.5">
      <c r="A202" s="3" t="s">
        <v>351</v>
      </c>
      <c r="B202" s="4" t="s">
        <v>9</v>
      </c>
      <c r="C202" s="4" t="s">
        <v>51</v>
      </c>
      <c r="D202" s="4" t="s">
        <v>49</v>
      </c>
      <c r="E202" s="4" t="s">
        <v>352</v>
      </c>
      <c r="F202" s="4"/>
      <c r="G202" s="29">
        <f>G203</f>
        <v>160000</v>
      </c>
      <c r="H202" s="29"/>
    </row>
    <row r="203" spans="1:8" ht="31.5">
      <c r="A203" s="3" t="s">
        <v>593</v>
      </c>
      <c r="B203" s="4" t="s">
        <v>9</v>
      </c>
      <c r="C203" s="4" t="s">
        <v>51</v>
      </c>
      <c r="D203" s="4" t="s">
        <v>49</v>
      </c>
      <c r="E203" s="4" t="s">
        <v>353</v>
      </c>
      <c r="F203" s="4"/>
      <c r="G203" s="29">
        <f>G204</f>
        <v>160000</v>
      </c>
      <c r="H203" s="29"/>
    </row>
    <row r="204" spans="1:8" ht="47.25">
      <c r="A204" s="3" t="s">
        <v>780</v>
      </c>
      <c r="B204" s="4" t="s">
        <v>9</v>
      </c>
      <c r="C204" s="4" t="s">
        <v>51</v>
      </c>
      <c r="D204" s="4" t="s">
        <v>49</v>
      </c>
      <c r="E204" s="4" t="s">
        <v>353</v>
      </c>
      <c r="F204" s="4" t="s">
        <v>681</v>
      </c>
      <c r="G204" s="29">
        <v>160000</v>
      </c>
      <c r="H204" s="29"/>
    </row>
    <row r="205" spans="1:8" ht="31.5">
      <c r="A205" s="3" t="s">
        <v>354</v>
      </c>
      <c r="B205" s="4" t="s">
        <v>9</v>
      </c>
      <c r="C205" s="4" t="s">
        <v>51</v>
      </c>
      <c r="D205" s="4" t="s">
        <v>49</v>
      </c>
      <c r="E205" s="4" t="s">
        <v>355</v>
      </c>
      <c r="F205" s="4"/>
      <c r="G205" s="29">
        <f>G206</f>
        <v>45828</v>
      </c>
      <c r="H205" s="29"/>
    </row>
    <row r="206" spans="1:8" ht="31.5">
      <c r="A206" s="3" t="s">
        <v>593</v>
      </c>
      <c r="B206" s="4" t="s">
        <v>9</v>
      </c>
      <c r="C206" s="4" t="s">
        <v>51</v>
      </c>
      <c r="D206" s="4" t="s">
        <v>49</v>
      </c>
      <c r="E206" s="4" t="s">
        <v>609</v>
      </c>
      <c r="F206" s="4"/>
      <c r="G206" s="29">
        <f>G207</f>
        <v>45828</v>
      </c>
      <c r="H206" s="29"/>
    </row>
    <row r="207" spans="1:8" ht="47.25">
      <c r="A207" s="3" t="s">
        <v>780</v>
      </c>
      <c r="B207" s="4" t="s">
        <v>9</v>
      </c>
      <c r="C207" s="4" t="s">
        <v>51</v>
      </c>
      <c r="D207" s="4" t="s">
        <v>49</v>
      </c>
      <c r="E207" s="4" t="s">
        <v>609</v>
      </c>
      <c r="F207" s="4" t="s">
        <v>681</v>
      </c>
      <c r="G207" s="29">
        <v>45828</v>
      </c>
      <c r="H207" s="29"/>
    </row>
    <row r="208" spans="1:8" ht="31.5">
      <c r="A208" s="1" t="s">
        <v>64</v>
      </c>
      <c r="B208" s="2" t="s">
        <v>9</v>
      </c>
      <c r="C208" s="2" t="s">
        <v>51</v>
      </c>
      <c r="D208" s="2" t="s">
        <v>676</v>
      </c>
      <c r="E208" s="4"/>
      <c r="F208" s="4"/>
      <c r="G208" s="33">
        <f aca="true" t="shared" si="2" ref="G208:H212">G209</f>
        <v>38200</v>
      </c>
      <c r="H208" s="33">
        <f t="shared" si="2"/>
        <v>38200</v>
      </c>
    </row>
    <row r="209" spans="1:8" ht="63">
      <c r="A209" s="27" t="s">
        <v>109</v>
      </c>
      <c r="B209" s="4" t="s">
        <v>9</v>
      </c>
      <c r="C209" s="4" t="s">
        <v>51</v>
      </c>
      <c r="D209" s="4" t="s">
        <v>676</v>
      </c>
      <c r="E209" s="4" t="s">
        <v>786</v>
      </c>
      <c r="F209" s="4"/>
      <c r="G209" s="29">
        <f t="shared" si="2"/>
        <v>38200</v>
      </c>
      <c r="H209" s="29">
        <f t="shared" si="2"/>
        <v>38200</v>
      </c>
    </row>
    <row r="210" spans="1:8" ht="47.25">
      <c r="A210" s="27" t="s">
        <v>101</v>
      </c>
      <c r="B210" s="4" t="s">
        <v>9</v>
      </c>
      <c r="C210" s="4" t="s">
        <v>51</v>
      </c>
      <c r="D210" s="4" t="s">
        <v>676</v>
      </c>
      <c r="E210" s="4" t="s">
        <v>799</v>
      </c>
      <c r="F210" s="4"/>
      <c r="G210" s="29">
        <f t="shared" si="2"/>
        <v>38200</v>
      </c>
      <c r="H210" s="29">
        <f t="shared" si="2"/>
        <v>38200</v>
      </c>
    </row>
    <row r="211" spans="1:14" ht="78.75">
      <c r="A211" s="3" t="s">
        <v>356</v>
      </c>
      <c r="B211" s="4" t="s">
        <v>9</v>
      </c>
      <c r="C211" s="4" t="s">
        <v>51</v>
      </c>
      <c r="D211" s="4" t="s">
        <v>676</v>
      </c>
      <c r="E211" s="4" t="s">
        <v>357</v>
      </c>
      <c r="F211" s="4"/>
      <c r="G211" s="29">
        <f t="shared" si="2"/>
        <v>38200</v>
      </c>
      <c r="H211" s="29">
        <f t="shared" si="2"/>
        <v>38200</v>
      </c>
      <c r="M211" s="163">
        <f>2300486-2249406</f>
        <v>51080</v>
      </c>
      <c r="N211" s="26"/>
    </row>
    <row r="212" spans="1:8" ht="141.75">
      <c r="A212" s="3" t="s">
        <v>1151</v>
      </c>
      <c r="B212" s="4" t="s">
        <v>9</v>
      </c>
      <c r="C212" s="4" t="s">
        <v>51</v>
      </c>
      <c r="D212" s="4" t="s">
        <v>676</v>
      </c>
      <c r="E212" s="4" t="s">
        <v>358</v>
      </c>
      <c r="F212" s="4"/>
      <c r="G212" s="29">
        <f t="shared" si="2"/>
        <v>38200</v>
      </c>
      <c r="H212" s="29">
        <f t="shared" si="2"/>
        <v>38200</v>
      </c>
    </row>
    <row r="213" spans="1:8" ht="110.25">
      <c r="A213" s="3" t="s">
        <v>97</v>
      </c>
      <c r="B213" s="4" t="s">
        <v>9</v>
      </c>
      <c r="C213" s="4" t="s">
        <v>51</v>
      </c>
      <c r="D213" s="4" t="s">
        <v>676</v>
      </c>
      <c r="E213" s="4" t="s">
        <v>358</v>
      </c>
      <c r="F213" s="4" t="s">
        <v>680</v>
      </c>
      <c r="G213" s="29">
        <v>38200</v>
      </c>
      <c r="H213" s="29">
        <v>38200</v>
      </c>
    </row>
    <row r="214" spans="1:8" ht="18.75">
      <c r="A214" s="10" t="s">
        <v>55</v>
      </c>
      <c r="B214" s="11" t="s">
        <v>9</v>
      </c>
      <c r="C214" s="11" t="s">
        <v>49</v>
      </c>
      <c r="D214" s="5"/>
      <c r="E214" s="5"/>
      <c r="F214" s="23"/>
      <c r="G214" s="28">
        <f>G215+G219</f>
        <v>7953130.62</v>
      </c>
      <c r="H214" s="28">
        <f>H219</f>
        <v>1369800</v>
      </c>
    </row>
    <row r="215" spans="1:14" ht="15.75">
      <c r="A215" s="1" t="s">
        <v>836</v>
      </c>
      <c r="B215" s="2" t="s">
        <v>9</v>
      </c>
      <c r="C215" s="2" t="s">
        <v>49</v>
      </c>
      <c r="D215" s="2" t="s">
        <v>1028</v>
      </c>
      <c r="E215" s="2"/>
      <c r="F215" s="4"/>
      <c r="G215" s="33">
        <f>G216</f>
        <v>6583330.62</v>
      </c>
      <c r="H215" s="33"/>
      <c r="M215" s="163">
        <f>955386-904306</f>
        <v>51080</v>
      </c>
      <c r="N215" s="26"/>
    </row>
    <row r="216" spans="1:8" ht="15.75">
      <c r="A216" s="3" t="s">
        <v>96</v>
      </c>
      <c r="B216" s="4" t="s">
        <v>9</v>
      </c>
      <c r="C216" s="4" t="s">
        <v>49</v>
      </c>
      <c r="D216" s="4" t="s">
        <v>1028</v>
      </c>
      <c r="E216" s="4" t="s">
        <v>826</v>
      </c>
      <c r="F216" s="4"/>
      <c r="G216" s="29">
        <f>G217</f>
        <v>6583330.62</v>
      </c>
      <c r="H216" s="29"/>
    </row>
    <row r="217" spans="1:8" ht="126">
      <c r="A217" s="3" t="s">
        <v>142</v>
      </c>
      <c r="B217" s="4" t="s">
        <v>9</v>
      </c>
      <c r="C217" s="4" t="s">
        <v>49</v>
      </c>
      <c r="D217" s="4" t="s">
        <v>1028</v>
      </c>
      <c r="E217" s="4" t="s">
        <v>359</v>
      </c>
      <c r="F217" s="4"/>
      <c r="G217" s="29">
        <f>G218</f>
        <v>6583330.62</v>
      </c>
      <c r="H217" s="29"/>
    </row>
    <row r="218" spans="1:8" ht="31.5">
      <c r="A218" s="3" t="s">
        <v>637</v>
      </c>
      <c r="B218" s="4" t="s">
        <v>9</v>
      </c>
      <c r="C218" s="4" t="s">
        <v>49</v>
      </c>
      <c r="D218" s="4" t="s">
        <v>1028</v>
      </c>
      <c r="E218" s="4" t="s">
        <v>359</v>
      </c>
      <c r="F218" s="4" t="s">
        <v>638</v>
      </c>
      <c r="G218" s="29">
        <v>6583330.62</v>
      </c>
      <c r="H218" s="29"/>
    </row>
    <row r="219" spans="1:8" ht="15.75">
      <c r="A219" s="1" t="s">
        <v>506</v>
      </c>
      <c r="B219" s="2" t="s">
        <v>9</v>
      </c>
      <c r="C219" s="2" t="s">
        <v>49</v>
      </c>
      <c r="D219" s="2" t="s">
        <v>51</v>
      </c>
      <c r="E219" s="2"/>
      <c r="F219" s="2"/>
      <c r="G219" s="33">
        <f>G220</f>
        <v>1369800</v>
      </c>
      <c r="H219" s="33">
        <f>H220</f>
        <v>1369800</v>
      </c>
    </row>
    <row r="220" spans="1:8" ht="63">
      <c r="A220" s="27" t="s">
        <v>109</v>
      </c>
      <c r="B220" s="4" t="s">
        <v>9</v>
      </c>
      <c r="C220" s="4" t="s">
        <v>49</v>
      </c>
      <c r="D220" s="4" t="s">
        <v>51</v>
      </c>
      <c r="E220" s="4" t="s">
        <v>786</v>
      </c>
      <c r="F220" s="4"/>
      <c r="G220" s="29">
        <f>G221</f>
        <v>1369800</v>
      </c>
      <c r="H220" s="29">
        <f>H221</f>
        <v>1369800</v>
      </c>
    </row>
    <row r="221" spans="1:8" ht="47.25">
      <c r="A221" s="27" t="s">
        <v>101</v>
      </c>
      <c r="B221" s="4" t="s">
        <v>9</v>
      </c>
      <c r="C221" s="4" t="s">
        <v>49</v>
      </c>
      <c r="D221" s="4" t="s">
        <v>51</v>
      </c>
      <c r="E221" s="4" t="s">
        <v>799</v>
      </c>
      <c r="F221" s="4"/>
      <c r="G221" s="29">
        <f>G222+G226</f>
        <v>1369800</v>
      </c>
      <c r="H221" s="29">
        <f>H222+H226</f>
        <v>1369800</v>
      </c>
    </row>
    <row r="222" spans="1:8" ht="63">
      <c r="A222" s="59" t="s">
        <v>505</v>
      </c>
      <c r="B222" s="4" t="s">
        <v>9</v>
      </c>
      <c r="C222" s="4" t="s">
        <v>49</v>
      </c>
      <c r="D222" s="4" t="s">
        <v>51</v>
      </c>
      <c r="E222" s="4" t="s">
        <v>361</v>
      </c>
      <c r="F222" s="4"/>
      <c r="G222" s="29">
        <f>G223</f>
        <v>1233400</v>
      </c>
      <c r="H222" s="29">
        <f>H223</f>
        <v>1233400</v>
      </c>
    </row>
    <row r="223" spans="1:8" ht="78.75">
      <c r="A223" s="59" t="s">
        <v>690</v>
      </c>
      <c r="B223" s="4" t="s">
        <v>9</v>
      </c>
      <c r="C223" s="4" t="s">
        <v>49</v>
      </c>
      <c r="D223" s="4" t="s">
        <v>51</v>
      </c>
      <c r="E223" s="4" t="s">
        <v>691</v>
      </c>
      <c r="F223" s="4"/>
      <c r="G223" s="29">
        <f>G224+G225</f>
        <v>1233400</v>
      </c>
      <c r="H223" s="29">
        <f>H224+H225</f>
        <v>1233400</v>
      </c>
    </row>
    <row r="224" spans="1:8" ht="110.25">
      <c r="A224" s="3" t="s">
        <v>97</v>
      </c>
      <c r="B224" s="4" t="s">
        <v>9</v>
      </c>
      <c r="C224" s="4" t="s">
        <v>49</v>
      </c>
      <c r="D224" s="4" t="s">
        <v>51</v>
      </c>
      <c r="E224" s="4" t="s">
        <v>691</v>
      </c>
      <c r="F224" s="4" t="s">
        <v>680</v>
      </c>
      <c r="G224" s="29">
        <v>1081469.03</v>
      </c>
      <c r="H224" s="29">
        <v>1081469.03</v>
      </c>
    </row>
    <row r="225" spans="1:8" ht="47.25">
      <c r="A225" s="3" t="s">
        <v>780</v>
      </c>
      <c r="B225" s="4" t="s">
        <v>9</v>
      </c>
      <c r="C225" s="4" t="s">
        <v>49</v>
      </c>
      <c r="D225" s="4" t="s">
        <v>51</v>
      </c>
      <c r="E225" s="4" t="s">
        <v>691</v>
      </c>
      <c r="F225" s="4" t="s">
        <v>681</v>
      </c>
      <c r="G225" s="29">
        <v>151930.97</v>
      </c>
      <c r="H225" s="29">
        <v>151930.97</v>
      </c>
    </row>
    <row r="226" spans="1:8" ht="141.75">
      <c r="A226" s="3" t="s">
        <v>602</v>
      </c>
      <c r="B226" s="4" t="s">
        <v>9</v>
      </c>
      <c r="C226" s="4" t="s">
        <v>49</v>
      </c>
      <c r="D226" s="4" t="s">
        <v>51</v>
      </c>
      <c r="E226" s="4" t="s">
        <v>360</v>
      </c>
      <c r="F226" s="4"/>
      <c r="G226" s="29">
        <f>G227</f>
        <v>136400</v>
      </c>
      <c r="H226" s="29">
        <f>H227</f>
        <v>136400</v>
      </c>
    </row>
    <row r="227" spans="1:8" ht="157.5">
      <c r="A227" s="3" t="s">
        <v>692</v>
      </c>
      <c r="B227" s="4" t="s">
        <v>9</v>
      </c>
      <c r="C227" s="4" t="s">
        <v>49</v>
      </c>
      <c r="D227" s="4" t="s">
        <v>51</v>
      </c>
      <c r="E227" s="4" t="s">
        <v>693</v>
      </c>
      <c r="F227" s="4"/>
      <c r="G227" s="29">
        <f>G228</f>
        <v>136400</v>
      </c>
      <c r="H227" s="29">
        <f>H228</f>
        <v>136400</v>
      </c>
    </row>
    <row r="228" spans="1:8" ht="110.25">
      <c r="A228" s="3" t="s">
        <v>97</v>
      </c>
      <c r="B228" s="4" t="s">
        <v>9</v>
      </c>
      <c r="C228" s="4" t="s">
        <v>49</v>
      </c>
      <c r="D228" s="4" t="s">
        <v>51</v>
      </c>
      <c r="E228" s="4" t="s">
        <v>693</v>
      </c>
      <c r="F228" s="4" t="s">
        <v>680</v>
      </c>
      <c r="G228" s="29">
        <v>136400</v>
      </c>
      <c r="H228" s="29">
        <v>136400</v>
      </c>
    </row>
    <row r="229" spans="1:8" ht="31.5">
      <c r="A229" s="13" t="s">
        <v>672</v>
      </c>
      <c r="B229" s="5" t="s">
        <v>9</v>
      </c>
      <c r="C229" s="5" t="s">
        <v>676</v>
      </c>
      <c r="D229" s="5" t="s">
        <v>834</v>
      </c>
      <c r="E229" s="5"/>
      <c r="F229" s="5"/>
      <c r="G229" s="28">
        <f aca="true" t="shared" si="3" ref="G229:G234">G230</f>
        <v>1425000</v>
      </c>
      <c r="H229" s="28"/>
    </row>
    <row r="230" spans="1:8" ht="31.5">
      <c r="A230" s="3" t="s">
        <v>151</v>
      </c>
      <c r="B230" s="4" t="s">
        <v>9</v>
      </c>
      <c r="C230" s="4" t="s">
        <v>676</v>
      </c>
      <c r="D230" s="4" t="s">
        <v>46</v>
      </c>
      <c r="E230" s="4"/>
      <c r="F230" s="4"/>
      <c r="G230" s="29">
        <f t="shared" si="3"/>
        <v>1425000</v>
      </c>
      <c r="H230" s="29"/>
    </row>
    <row r="231" spans="1:8" ht="47.25">
      <c r="A231" s="3" t="s">
        <v>1147</v>
      </c>
      <c r="B231" s="4" t="s">
        <v>9</v>
      </c>
      <c r="C231" s="4" t="s">
        <v>676</v>
      </c>
      <c r="D231" s="4" t="s">
        <v>46</v>
      </c>
      <c r="E231" s="4" t="s">
        <v>794</v>
      </c>
      <c r="F231" s="4"/>
      <c r="G231" s="29">
        <f t="shared" si="3"/>
        <v>1425000</v>
      </c>
      <c r="H231" s="29"/>
    </row>
    <row r="232" spans="1:8" ht="94.5">
      <c r="A232" s="3" t="s">
        <v>125</v>
      </c>
      <c r="B232" s="4" t="s">
        <v>9</v>
      </c>
      <c r="C232" s="4" t="s">
        <v>676</v>
      </c>
      <c r="D232" s="4" t="s">
        <v>46</v>
      </c>
      <c r="E232" s="4" t="s">
        <v>694</v>
      </c>
      <c r="F232" s="4"/>
      <c r="G232" s="29">
        <f t="shared" si="3"/>
        <v>1425000</v>
      </c>
      <c r="H232" s="29"/>
    </row>
    <row r="233" spans="1:14" ht="63">
      <c r="A233" s="3" t="s">
        <v>695</v>
      </c>
      <c r="B233" s="4" t="s">
        <v>9</v>
      </c>
      <c r="C233" s="4" t="s">
        <v>676</v>
      </c>
      <c r="D233" s="4" t="s">
        <v>46</v>
      </c>
      <c r="E233" s="4" t="s">
        <v>696</v>
      </c>
      <c r="F233" s="4"/>
      <c r="G233" s="29">
        <f t="shared" si="3"/>
        <v>1425000</v>
      </c>
      <c r="H233" s="29"/>
      <c r="J233" s="26"/>
      <c r="K233" s="26"/>
      <c r="M233" s="163">
        <f>614988998.59-(78473773+11767127)-524765718.59</f>
        <v>-17619.999999940395</v>
      </c>
      <c r="N233" s="26"/>
    </row>
    <row r="234" spans="1:14" ht="47.25">
      <c r="A234" s="3" t="s">
        <v>697</v>
      </c>
      <c r="B234" s="4" t="s">
        <v>9</v>
      </c>
      <c r="C234" s="4" t="s">
        <v>676</v>
      </c>
      <c r="D234" s="4" t="s">
        <v>46</v>
      </c>
      <c r="E234" s="4" t="s">
        <v>698</v>
      </c>
      <c r="F234" s="4"/>
      <c r="G234" s="29">
        <f t="shared" si="3"/>
        <v>1425000</v>
      </c>
      <c r="H234" s="29"/>
      <c r="J234" s="26"/>
      <c r="K234" s="26"/>
      <c r="M234" s="163">
        <f>43312323.22-43109334.05</f>
        <v>202989.1700000018</v>
      </c>
      <c r="N234" s="26"/>
    </row>
    <row r="235" spans="1:10" ht="15.75">
      <c r="A235" s="6" t="s">
        <v>1153</v>
      </c>
      <c r="B235" s="7" t="s">
        <v>9</v>
      </c>
      <c r="C235" s="7" t="s">
        <v>676</v>
      </c>
      <c r="D235" s="7" t="s">
        <v>46</v>
      </c>
      <c r="E235" s="7" t="s">
        <v>698</v>
      </c>
      <c r="F235" s="7" t="s">
        <v>684</v>
      </c>
      <c r="G235" s="31">
        <v>1425000</v>
      </c>
      <c r="H235" s="31"/>
      <c r="J235" s="26"/>
    </row>
    <row r="236" spans="1:10" ht="47.25">
      <c r="A236" s="13" t="s">
        <v>1022</v>
      </c>
      <c r="B236" s="209" t="s">
        <v>10</v>
      </c>
      <c r="C236" s="23"/>
      <c r="D236" s="23"/>
      <c r="E236" s="23"/>
      <c r="F236" s="23"/>
      <c r="G236" s="28">
        <f>G237+G320+G371+G450+G459+G490</f>
        <v>330552021.36</v>
      </c>
      <c r="H236" s="28">
        <f>H237+H320+H371+H450+H459+H490</f>
        <v>1760542.6</v>
      </c>
      <c r="J236" s="26"/>
    </row>
    <row r="237" spans="1:10" ht="31.5">
      <c r="A237" s="1" t="s">
        <v>60</v>
      </c>
      <c r="B237" s="216" t="s">
        <v>10</v>
      </c>
      <c r="C237" s="2" t="s">
        <v>1028</v>
      </c>
      <c r="D237" s="4"/>
      <c r="E237" s="4"/>
      <c r="F237" s="4"/>
      <c r="G237" s="33">
        <f>G238+G248</f>
        <v>42689865.79000001</v>
      </c>
      <c r="H237" s="33"/>
      <c r="J237" s="26"/>
    </row>
    <row r="238" spans="1:10" ht="94.5">
      <c r="A238" s="1" t="s">
        <v>675</v>
      </c>
      <c r="B238" s="216" t="s">
        <v>10</v>
      </c>
      <c r="C238" s="2" t="s">
        <v>1028</v>
      </c>
      <c r="D238" s="2" t="s">
        <v>51</v>
      </c>
      <c r="E238" s="2"/>
      <c r="F238" s="4"/>
      <c r="G238" s="33">
        <f>G239</f>
        <v>11049312</v>
      </c>
      <c r="H238" s="33"/>
      <c r="J238" s="26"/>
    </row>
    <row r="239" spans="1:10" ht="63">
      <c r="A239" s="50" t="s">
        <v>109</v>
      </c>
      <c r="B239" s="216" t="s">
        <v>10</v>
      </c>
      <c r="C239" s="2" t="s">
        <v>1028</v>
      </c>
      <c r="D239" s="2" t="s">
        <v>51</v>
      </c>
      <c r="E239" s="2" t="s">
        <v>786</v>
      </c>
      <c r="F239" s="2"/>
      <c r="G239" s="33">
        <f>G240</f>
        <v>11049312</v>
      </c>
      <c r="H239" s="33"/>
      <c r="J239" s="26"/>
    </row>
    <row r="240" spans="1:10" ht="63">
      <c r="A240" s="27" t="s">
        <v>126</v>
      </c>
      <c r="B240" s="77" t="s">
        <v>10</v>
      </c>
      <c r="C240" s="4" t="s">
        <v>1028</v>
      </c>
      <c r="D240" s="4" t="s">
        <v>51</v>
      </c>
      <c r="E240" s="4" t="s">
        <v>699</v>
      </c>
      <c r="F240" s="4"/>
      <c r="G240" s="29">
        <f>G241</f>
        <v>11049312</v>
      </c>
      <c r="H240" s="33"/>
      <c r="J240" s="26"/>
    </row>
    <row r="241" spans="1:10" ht="47.25">
      <c r="A241" s="27" t="s">
        <v>700</v>
      </c>
      <c r="B241" s="77" t="s">
        <v>10</v>
      </c>
      <c r="C241" s="4" t="s">
        <v>1028</v>
      </c>
      <c r="D241" s="4" t="s">
        <v>51</v>
      </c>
      <c r="E241" s="4" t="s">
        <v>701</v>
      </c>
      <c r="F241" s="4"/>
      <c r="G241" s="29">
        <f>G242+G244+G246</f>
        <v>11049312</v>
      </c>
      <c r="H241" s="33"/>
      <c r="J241" s="26"/>
    </row>
    <row r="242" spans="1:10" ht="47.25">
      <c r="A242" s="27" t="s">
        <v>661</v>
      </c>
      <c r="B242" s="77" t="s">
        <v>10</v>
      </c>
      <c r="C242" s="4" t="s">
        <v>1028</v>
      </c>
      <c r="D242" s="4" t="s">
        <v>51</v>
      </c>
      <c r="E242" s="4" t="s">
        <v>702</v>
      </c>
      <c r="F242" s="4"/>
      <c r="G242" s="29">
        <f>G243</f>
        <v>10799597</v>
      </c>
      <c r="H242" s="33"/>
      <c r="J242" s="26"/>
    </row>
    <row r="243" spans="1:10" ht="110.25">
      <c r="A243" s="27" t="s">
        <v>665</v>
      </c>
      <c r="B243" s="77" t="s">
        <v>10</v>
      </c>
      <c r="C243" s="4" t="s">
        <v>1028</v>
      </c>
      <c r="D243" s="4" t="s">
        <v>51</v>
      </c>
      <c r="E243" s="4" t="s">
        <v>702</v>
      </c>
      <c r="F243" s="4" t="s">
        <v>680</v>
      </c>
      <c r="G243" s="29">
        <v>10799597</v>
      </c>
      <c r="H243" s="33"/>
      <c r="J243" s="26"/>
    </row>
    <row r="244" spans="1:10" ht="47.25">
      <c r="A244" s="27" t="s">
        <v>662</v>
      </c>
      <c r="B244" s="77" t="s">
        <v>10</v>
      </c>
      <c r="C244" s="4" t="s">
        <v>1028</v>
      </c>
      <c r="D244" s="4" t="s">
        <v>51</v>
      </c>
      <c r="E244" s="4" t="s">
        <v>703</v>
      </c>
      <c r="F244" s="4"/>
      <c r="G244" s="29">
        <f>G245</f>
        <v>750</v>
      </c>
      <c r="H244" s="33"/>
      <c r="J244" s="26"/>
    </row>
    <row r="245" spans="1:10" ht="110.25">
      <c r="A245" s="27" t="s">
        <v>665</v>
      </c>
      <c r="B245" s="77" t="s">
        <v>10</v>
      </c>
      <c r="C245" s="4" t="s">
        <v>1028</v>
      </c>
      <c r="D245" s="4" t="s">
        <v>51</v>
      </c>
      <c r="E245" s="4" t="s">
        <v>703</v>
      </c>
      <c r="F245" s="4" t="s">
        <v>680</v>
      </c>
      <c r="G245" s="29">
        <v>750</v>
      </c>
      <c r="H245" s="33"/>
      <c r="J245" s="26"/>
    </row>
    <row r="246" spans="1:10" ht="94.5">
      <c r="A246" s="27" t="s">
        <v>659</v>
      </c>
      <c r="B246" s="77" t="s">
        <v>10</v>
      </c>
      <c r="C246" s="4" t="s">
        <v>1028</v>
      </c>
      <c r="D246" s="4" t="s">
        <v>51</v>
      </c>
      <c r="E246" s="4" t="s">
        <v>704</v>
      </c>
      <c r="F246" s="4"/>
      <c r="G246" s="29">
        <f>G247</f>
        <v>248965</v>
      </c>
      <c r="H246" s="33"/>
      <c r="J246" s="26"/>
    </row>
    <row r="247" spans="1:10" ht="110.25">
      <c r="A247" s="27" t="s">
        <v>665</v>
      </c>
      <c r="B247" s="77" t="s">
        <v>10</v>
      </c>
      <c r="C247" s="4" t="s">
        <v>1028</v>
      </c>
      <c r="D247" s="4" t="s">
        <v>51</v>
      </c>
      <c r="E247" s="4" t="s">
        <v>704</v>
      </c>
      <c r="F247" s="4" t="s">
        <v>680</v>
      </c>
      <c r="G247" s="29">
        <f>249715-750</f>
        <v>248965</v>
      </c>
      <c r="H247" s="33"/>
      <c r="J247" s="26"/>
    </row>
    <row r="248" spans="1:10" ht="31.5">
      <c r="A248" s="1" t="s">
        <v>833</v>
      </c>
      <c r="B248" s="216" t="s">
        <v>10</v>
      </c>
      <c r="C248" s="2" t="s">
        <v>1028</v>
      </c>
      <c r="D248" s="2" t="s">
        <v>678</v>
      </c>
      <c r="E248" s="2"/>
      <c r="F248" s="2"/>
      <c r="G248" s="33">
        <f>G249+G253+G261+G268+G315</f>
        <v>31640553.790000003</v>
      </c>
      <c r="H248" s="33"/>
      <c r="J248" s="26"/>
    </row>
    <row r="249" spans="1:10" ht="78.75">
      <c r="A249" s="1" t="s">
        <v>110</v>
      </c>
      <c r="B249" s="216" t="s">
        <v>10</v>
      </c>
      <c r="C249" s="2" t="s">
        <v>1028</v>
      </c>
      <c r="D249" s="2" t="s">
        <v>678</v>
      </c>
      <c r="E249" s="2" t="s">
        <v>807</v>
      </c>
      <c r="F249" s="2"/>
      <c r="G249" s="33">
        <f>G250</f>
        <v>485450</v>
      </c>
      <c r="H249" s="33"/>
      <c r="J249" s="26"/>
    </row>
    <row r="250" spans="1:10" ht="47.25">
      <c r="A250" s="3" t="s">
        <v>705</v>
      </c>
      <c r="B250" s="77" t="s">
        <v>10</v>
      </c>
      <c r="C250" s="4" t="s">
        <v>1028</v>
      </c>
      <c r="D250" s="4" t="s">
        <v>678</v>
      </c>
      <c r="E250" s="4" t="s">
        <v>706</v>
      </c>
      <c r="F250" s="4"/>
      <c r="G250" s="29">
        <f>G251</f>
        <v>485450</v>
      </c>
      <c r="H250" s="29"/>
      <c r="J250" s="26"/>
    </row>
    <row r="251" spans="1:10" ht="47.25">
      <c r="A251" s="3" t="s">
        <v>849</v>
      </c>
      <c r="B251" s="77" t="s">
        <v>10</v>
      </c>
      <c r="C251" s="4" t="s">
        <v>1028</v>
      </c>
      <c r="D251" s="4" t="s">
        <v>678</v>
      </c>
      <c r="E251" s="4" t="s">
        <v>707</v>
      </c>
      <c r="F251" s="4"/>
      <c r="G251" s="29">
        <f>G252</f>
        <v>485450</v>
      </c>
      <c r="H251" s="29"/>
      <c r="J251" s="26"/>
    </row>
    <row r="252" spans="1:10" ht="47.25">
      <c r="A252" s="3" t="s">
        <v>780</v>
      </c>
      <c r="B252" s="77" t="s">
        <v>10</v>
      </c>
      <c r="C252" s="4" t="s">
        <v>1028</v>
      </c>
      <c r="D252" s="4" t="s">
        <v>678</v>
      </c>
      <c r="E252" s="4" t="s">
        <v>707</v>
      </c>
      <c r="F252" s="4" t="s">
        <v>681</v>
      </c>
      <c r="G252" s="29">
        <f>485450</f>
        <v>485450</v>
      </c>
      <c r="H252" s="29"/>
      <c r="J252" s="26"/>
    </row>
    <row r="253" spans="1:10" ht="78.75">
      <c r="A253" s="1" t="s">
        <v>113</v>
      </c>
      <c r="B253" s="216" t="s">
        <v>10</v>
      </c>
      <c r="C253" s="2" t="s">
        <v>1028</v>
      </c>
      <c r="D253" s="2" t="s">
        <v>678</v>
      </c>
      <c r="E253" s="2" t="s">
        <v>708</v>
      </c>
      <c r="F253" s="2"/>
      <c r="G253" s="33">
        <f>G254</f>
        <v>2900000</v>
      </c>
      <c r="H253" s="33"/>
      <c r="J253" s="26"/>
    </row>
    <row r="254" spans="1:10" ht="63">
      <c r="A254" s="3" t="s">
        <v>136</v>
      </c>
      <c r="B254" s="77" t="s">
        <v>10</v>
      </c>
      <c r="C254" s="4" t="s">
        <v>1028</v>
      </c>
      <c r="D254" s="4" t="s">
        <v>678</v>
      </c>
      <c r="E254" s="4" t="s">
        <v>709</v>
      </c>
      <c r="F254" s="4"/>
      <c r="G254" s="29">
        <f>G255+G258</f>
        <v>2900000</v>
      </c>
      <c r="H254" s="29"/>
      <c r="J254" s="26"/>
    </row>
    <row r="255" spans="1:10" ht="47.25">
      <c r="A255" s="3" t="s">
        <v>310</v>
      </c>
      <c r="B255" s="77" t="s">
        <v>10</v>
      </c>
      <c r="C255" s="4" t="s">
        <v>1028</v>
      </c>
      <c r="D255" s="4" t="s">
        <v>678</v>
      </c>
      <c r="E255" s="4" t="s">
        <v>251</v>
      </c>
      <c r="F255" s="4"/>
      <c r="G255" s="29">
        <f>G256</f>
        <v>400000</v>
      </c>
      <c r="H255" s="29"/>
      <c r="J255" s="26"/>
    </row>
    <row r="256" spans="1:10" ht="31.5">
      <c r="A256" s="3" t="s">
        <v>593</v>
      </c>
      <c r="B256" s="77" t="s">
        <v>10</v>
      </c>
      <c r="C256" s="4" t="s">
        <v>1028</v>
      </c>
      <c r="D256" s="4" t="s">
        <v>678</v>
      </c>
      <c r="E256" s="4" t="s">
        <v>252</v>
      </c>
      <c r="F256" s="4"/>
      <c r="G256" s="29">
        <f>G257</f>
        <v>400000</v>
      </c>
      <c r="H256" s="29"/>
      <c r="J256" s="26"/>
    </row>
    <row r="257" spans="1:10" ht="47.25">
      <c r="A257" s="3" t="s">
        <v>780</v>
      </c>
      <c r="B257" s="77" t="s">
        <v>10</v>
      </c>
      <c r="C257" s="4" t="s">
        <v>1028</v>
      </c>
      <c r="D257" s="4" t="s">
        <v>678</v>
      </c>
      <c r="E257" s="4" t="s">
        <v>252</v>
      </c>
      <c r="F257" s="4" t="s">
        <v>681</v>
      </c>
      <c r="G257" s="29">
        <f>3000000-2600000</f>
        <v>400000</v>
      </c>
      <c r="H257" s="29"/>
      <c r="J257" s="26"/>
    </row>
    <row r="258" spans="1:10" ht="31.5">
      <c r="A258" s="3" t="s">
        <v>311</v>
      </c>
      <c r="B258" s="77" t="s">
        <v>10</v>
      </c>
      <c r="C258" s="4" t="s">
        <v>1028</v>
      </c>
      <c r="D258" s="4" t="s">
        <v>678</v>
      </c>
      <c r="E258" s="4" t="s">
        <v>312</v>
      </c>
      <c r="F258" s="4"/>
      <c r="G258" s="29">
        <f>G259</f>
        <v>2500000</v>
      </c>
      <c r="H258" s="29"/>
      <c r="J258" s="26"/>
    </row>
    <row r="259" spans="1:10" ht="31.5">
      <c r="A259" s="3" t="s">
        <v>593</v>
      </c>
      <c r="B259" s="77" t="s">
        <v>10</v>
      </c>
      <c r="C259" s="4" t="s">
        <v>1028</v>
      </c>
      <c r="D259" s="4" t="s">
        <v>678</v>
      </c>
      <c r="E259" s="4" t="s">
        <v>313</v>
      </c>
      <c r="F259" s="4"/>
      <c r="G259" s="29">
        <f>G260</f>
        <v>2500000</v>
      </c>
      <c r="H259" s="29"/>
      <c r="J259" s="26"/>
    </row>
    <row r="260" spans="1:10" ht="47.25">
      <c r="A260" s="3" t="s">
        <v>780</v>
      </c>
      <c r="B260" s="77" t="s">
        <v>10</v>
      </c>
      <c r="C260" s="4" t="s">
        <v>1028</v>
      </c>
      <c r="D260" s="4" t="s">
        <v>678</v>
      </c>
      <c r="E260" s="4" t="s">
        <v>313</v>
      </c>
      <c r="F260" s="4" t="s">
        <v>681</v>
      </c>
      <c r="G260" s="29">
        <f>2500000</f>
        <v>2500000</v>
      </c>
      <c r="H260" s="29"/>
      <c r="J260" s="26"/>
    </row>
    <row r="261" spans="1:10" ht="78.75">
      <c r="A261" s="1" t="s">
        <v>95</v>
      </c>
      <c r="B261" s="216" t="s">
        <v>10</v>
      </c>
      <c r="C261" s="2" t="s">
        <v>1028</v>
      </c>
      <c r="D261" s="2" t="s">
        <v>678</v>
      </c>
      <c r="E261" s="2" t="s">
        <v>200</v>
      </c>
      <c r="F261" s="2"/>
      <c r="G261" s="33">
        <f>G262+G265</f>
        <v>182875</v>
      </c>
      <c r="H261" s="33"/>
      <c r="J261" s="26"/>
    </row>
    <row r="262" spans="1:10" ht="47.25">
      <c r="A262" s="3" t="s">
        <v>201</v>
      </c>
      <c r="B262" s="77" t="s">
        <v>10</v>
      </c>
      <c r="C262" s="4" t="s">
        <v>1028</v>
      </c>
      <c r="D262" s="4" t="s">
        <v>678</v>
      </c>
      <c r="E262" s="4" t="s">
        <v>202</v>
      </c>
      <c r="F262" s="4"/>
      <c r="G262" s="29">
        <f>G263</f>
        <v>135375</v>
      </c>
      <c r="H262" s="29"/>
      <c r="J262" s="26"/>
    </row>
    <row r="263" spans="1:10" ht="31.5">
      <c r="A263" s="3" t="s">
        <v>593</v>
      </c>
      <c r="B263" s="77" t="s">
        <v>10</v>
      </c>
      <c r="C263" s="4" t="s">
        <v>1028</v>
      </c>
      <c r="D263" s="4" t="s">
        <v>678</v>
      </c>
      <c r="E263" s="4" t="s">
        <v>203</v>
      </c>
      <c r="F263" s="4"/>
      <c r="G263" s="29">
        <f>G264</f>
        <v>135375</v>
      </c>
      <c r="H263" s="29"/>
      <c r="J263" s="26"/>
    </row>
    <row r="264" spans="1:10" ht="47.25">
      <c r="A264" s="3" t="s">
        <v>780</v>
      </c>
      <c r="B264" s="77" t="s">
        <v>10</v>
      </c>
      <c r="C264" s="4" t="s">
        <v>1028</v>
      </c>
      <c r="D264" s="4" t="s">
        <v>678</v>
      </c>
      <c r="E264" s="4" t="s">
        <v>203</v>
      </c>
      <c r="F264" s="4" t="s">
        <v>681</v>
      </c>
      <c r="G264" s="29">
        <v>135375</v>
      </c>
      <c r="H264" s="29"/>
      <c r="J264" s="26"/>
    </row>
    <row r="265" spans="1:10" ht="78.75">
      <c r="A265" s="3" t="s">
        <v>1030</v>
      </c>
      <c r="B265" s="77" t="s">
        <v>10</v>
      </c>
      <c r="C265" s="4" t="s">
        <v>1028</v>
      </c>
      <c r="D265" s="4" t="s">
        <v>678</v>
      </c>
      <c r="E265" s="4" t="s">
        <v>253</v>
      </c>
      <c r="F265" s="4"/>
      <c r="G265" s="29">
        <f>G266</f>
        <v>47500</v>
      </c>
      <c r="H265" s="29"/>
      <c r="J265" s="26"/>
    </row>
    <row r="266" spans="1:10" ht="31.5">
      <c r="A266" s="3" t="s">
        <v>593</v>
      </c>
      <c r="B266" s="77" t="s">
        <v>10</v>
      </c>
      <c r="C266" s="4" t="s">
        <v>1028</v>
      </c>
      <c r="D266" s="4" t="s">
        <v>678</v>
      </c>
      <c r="E266" s="4" t="s">
        <v>254</v>
      </c>
      <c r="F266" s="4"/>
      <c r="G266" s="29">
        <f>G267</f>
        <v>47500</v>
      </c>
      <c r="H266" s="29"/>
      <c r="J266" s="26"/>
    </row>
    <row r="267" spans="1:10" ht="15.75">
      <c r="A267" s="3" t="s">
        <v>1153</v>
      </c>
      <c r="B267" s="77" t="s">
        <v>10</v>
      </c>
      <c r="C267" s="4" t="s">
        <v>1028</v>
      </c>
      <c r="D267" s="4" t="s">
        <v>678</v>
      </c>
      <c r="E267" s="4" t="s">
        <v>254</v>
      </c>
      <c r="F267" s="4" t="s">
        <v>684</v>
      </c>
      <c r="G267" s="29">
        <v>47500</v>
      </c>
      <c r="H267" s="29"/>
      <c r="J267" s="26"/>
    </row>
    <row r="268" spans="1:10" ht="63">
      <c r="A268" s="50" t="s">
        <v>109</v>
      </c>
      <c r="B268" s="216" t="s">
        <v>10</v>
      </c>
      <c r="C268" s="2" t="s">
        <v>1028</v>
      </c>
      <c r="D268" s="2" t="s">
        <v>678</v>
      </c>
      <c r="E268" s="2" t="s">
        <v>786</v>
      </c>
      <c r="F268" s="2"/>
      <c r="G268" s="33">
        <f>G269+G276+G303</f>
        <v>27739183.140000004</v>
      </c>
      <c r="H268" s="33"/>
      <c r="J268" s="26"/>
    </row>
    <row r="269" spans="1:10" ht="63">
      <c r="A269" s="27" t="s">
        <v>126</v>
      </c>
      <c r="B269" s="77" t="s">
        <v>10</v>
      </c>
      <c r="C269" s="4" t="s">
        <v>1028</v>
      </c>
      <c r="D269" s="4" t="s">
        <v>678</v>
      </c>
      <c r="E269" s="4" t="s">
        <v>699</v>
      </c>
      <c r="F269" s="4"/>
      <c r="G269" s="29">
        <f>G270+G273</f>
        <v>1691498.71</v>
      </c>
      <c r="H269" s="29"/>
      <c r="J269" s="26"/>
    </row>
    <row r="270" spans="1:10" ht="94.5">
      <c r="A270" s="27" t="s">
        <v>207</v>
      </c>
      <c r="B270" s="77" t="s">
        <v>10</v>
      </c>
      <c r="C270" s="4" t="s">
        <v>1028</v>
      </c>
      <c r="D270" s="4" t="s">
        <v>678</v>
      </c>
      <c r="E270" s="4" t="s">
        <v>208</v>
      </c>
      <c r="F270" s="4"/>
      <c r="G270" s="29">
        <f>G271</f>
        <v>1164998.71</v>
      </c>
      <c r="H270" s="29"/>
      <c r="J270" s="26"/>
    </row>
    <row r="271" spans="1:10" ht="63">
      <c r="A271" s="27" t="s">
        <v>1025</v>
      </c>
      <c r="B271" s="77" t="s">
        <v>10</v>
      </c>
      <c r="C271" s="4" t="s">
        <v>1028</v>
      </c>
      <c r="D271" s="4" t="s">
        <v>678</v>
      </c>
      <c r="E271" s="4" t="s">
        <v>209</v>
      </c>
      <c r="F271" s="4"/>
      <c r="G271" s="29">
        <f>G272</f>
        <v>1164998.71</v>
      </c>
      <c r="H271" s="29"/>
      <c r="J271" s="26"/>
    </row>
    <row r="272" spans="1:10" ht="47.25">
      <c r="A272" s="3" t="s">
        <v>780</v>
      </c>
      <c r="B272" s="77" t="s">
        <v>10</v>
      </c>
      <c r="C272" s="4" t="s">
        <v>1028</v>
      </c>
      <c r="D272" s="4" t="s">
        <v>678</v>
      </c>
      <c r="E272" s="4" t="s">
        <v>209</v>
      </c>
      <c r="F272" s="4" t="s">
        <v>681</v>
      </c>
      <c r="G272" s="29">
        <v>1164998.71</v>
      </c>
      <c r="H272" s="29"/>
      <c r="J272" s="26"/>
    </row>
    <row r="273" spans="1:10" ht="78.75">
      <c r="A273" s="3" t="s">
        <v>255</v>
      </c>
      <c r="B273" s="77" t="s">
        <v>10</v>
      </c>
      <c r="C273" s="4" t="s">
        <v>1028</v>
      </c>
      <c r="D273" s="4" t="s">
        <v>678</v>
      </c>
      <c r="E273" s="4" t="s">
        <v>282</v>
      </c>
      <c r="F273" s="4"/>
      <c r="G273" s="29">
        <f>G274</f>
        <v>526500</v>
      </c>
      <c r="H273" s="29"/>
      <c r="J273" s="26"/>
    </row>
    <row r="274" spans="1:10" ht="31.5">
      <c r="A274" s="3" t="s">
        <v>593</v>
      </c>
      <c r="B274" s="77" t="s">
        <v>10</v>
      </c>
      <c r="C274" s="4" t="s">
        <v>1028</v>
      </c>
      <c r="D274" s="4" t="s">
        <v>678</v>
      </c>
      <c r="E274" s="4" t="s">
        <v>283</v>
      </c>
      <c r="F274" s="4"/>
      <c r="G274" s="29">
        <f>G275</f>
        <v>526500</v>
      </c>
      <c r="H274" s="29"/>
      <c r="J274" s="26"/>
    </row>
    <row r="275" spans="1:10" ht="47.25">
      <c r="A275" s="3" t="s">
        <v>780</v>
      </c>
      <c r="B275" s="77" t="s">
        <v>10</v>
      </c>
      <c r="C275" s="4" t="s">
        <v>1028</v>
      </c>
      <c r="D275" s="4" t="s">
        <v>678</v>
      </c>
      <c r="E275" s="4" t="s">
        <v>283</v>
      </c>
      <c r="F275" s="4" t="s">
        <v>681</v>
      </c>
      <c r="G275" s="29">
        <v>526500</v>
      </c>
      <c r="H275" s="29"/>
      <c r="J275" s="26"/>
    </row>
    <row r="276" spans="1:10" ht="78.75">
      <c r="A276" s="3" t="s">
        <v>2</v>
      </c>
      <c r="B276" s="77" t="s">
        <v>10</v>
      </c>
      <c r="C276" s="4" t="s">
        <v>1028</v>
      </c>
      <c r="D276" s="4" t="s">
        <v>678</v>
      </c>
      <c r="E276" s="4" t="s">
        <v>519</v>
      </c>
      <c r="F276" s="4"/>
      <c r="G276" s="29">
        <f>G277+G285+G288+G297+G294</f>
        <v>25552793.930000003</v>
      </c>
      <c r="H276" s="29"/>
      <c r="J276" s="26"/>
    </row>
    <row r="277" spans="1:10" ht="141.75">
      <c r="A277" s="3" t="s">
        <v>592</v>
      </c>
      <c r="B277" s="77" t="s">
        <v>10</v>
      </c>
      <c r="C277" s="4" t="s">
        <v>1028</v>
      </c>
      <c r="D277" s="4" t="s">
        <v>678</v>
      </c>
      <c r="E277" s="4" t="s">
        <v>520</v>
      </c>
      <c r="F277" s="4"/>
      <c r="G277" s="29">
        <f>G278+G281+G283</f>
        <v>17332511.830000002</v>
      </c>
      <c r="H277" s="29"/>
      <c r="J277" s="26"/>
    </row>
    <row r="278" spans="1:10" ht="94.5">
      <c r="A278" s="3" t="s">
        <v>842</v>
      </c>
      <c r="B278" s="77" t="s">
        <v>10</v>
      </c>
      <c r="C278" s="4" t="s">
        <v>1028</v>
      </c>
      <c r="D278" s="4" t="s">
        <v>678</v>
      </c>
      <c r="E278" s="4" t="s">
        <v>521</v>
      </c>
      <c r="F278" s="4"/>
      <c r="G278" s="29">
        <f>G279+G280</f>
        <v>17087441.490000002</v>
      </c>
      <c r="H278" s="29"/>
      <c r="J278" s="26"/>
    </row>
    <row r="279" spans="1:10" ht="110.25">
      <c r="A279" s="3" t="s">
        <v>97</v>
      </c>
      <c r="B279" s="77" t="s">
        <v>10</v>
      </c>
      <c r="C279" s="4" t="s">
        <v>1028</v>
      </c>
      <c r="D279" s="4" t="s">
        <v>678</v>
      </c>
      <c r="E279" s="4" t="s">
        <v>521</v>
      </c>
      <c r="F279" s="4" t="s">
        <v>680</v>
      </c>
      <c r="G279" s="29">
        <f>15831999.8+408752.24</f>
        <v>16240752.040000001</v>
      </c>
      <c r="H279" s="29"/>
      <c r="J279" s="26"/>
    </row>
    <row r="280" spans="1:10" ht="47.25">
      <c r="A280" s="3" t="s">
        <v>98</v>
      </c>
      <c r="B280" s="77" t="s">
        <v>10</v>
      </c>
      <c r="C280" s="4" t="s">
        <v>1028</v>
      </c>
      <c r="D280" s="4" t="s">
        <v>678</v>
      </c>
      <c r="E280" s="4" t="s">
        <v>521</v>
      </c>
      <c r="F280" s="4" t="s">
        <v>681</v>
      </c>
      <c r="G280" s="29">
        <f>413831.38+432858.07</f>
        <v>846689.45</v>
      </c>
      <c r="H280" s="29"/>
      <c r="J280" s="26"/>
    </row>
    <row r="281" spans="1:10" ht="94.5">
      <c r="A281" s="3" t="s">
        <v>659</v>
      </c>
      <c r="B281" s="77" t="s">
        <v>10</v>
      </c>
      <c r="C281" s="4" t="s">
        <v>1028</v>
      </c>
      <c r="D281" s="4" t="s">
        <v>678</v>
      </c>
      <c r="E281" s="4" t="s">
        <v>522</v>
      </c>
      <c r="F281" s="4"/>
      <c r="G281" s="29">
        <f>G282</f>
        <v>184070.34</v>
      </c>
      <c r="H281" s="29"/>
      <c r="J281" s="26"/>
    </row>
    <row r="282" spans="1:10" ht="110.25">
      <c r="A282" s="3" t="s">
        <v>665</v>
      </c>
      <c r="B282" s="77" t="s">
        <v>10</v>
      </c>
      <c r="C282" s="4" t="s">
        <v>1028</v>
      </c>
      <c r="D282" s="4" t="s">
        <v>678</v>
      </c>
      <c r="E282" s="4" t="s">
        <v>522</v>
      </c>
      <c r="F282" s="4" t="s">
        <v>680</v>
      </c>
      <c r="G282" s="29">
        <f>117693+66377.34</f>
        <v>184070.34</v>
      </c>
      <c r="H282" s="29"/>
      <c r="J282" s="26"/>
    </row>
    <row r="283" spans="1:10" ht="31.5">
      <c r="A283" s="3" t="s">
        <v>593</v>
      </c>
      <c r="B283" s="77" t="s">
        <v>10</v>
      </c>
      <c r="C283" s="4" t="s">
        <v>1028</v>
      </c>
      <c r="D283" s="4" t="s">
        <v>678</v>
      </c>
      <c r="E283" s="4" t="s">
        <v>256</v>
      </c>
      <c r="F283" s="4"/>
      <c r="G283" s="29">
        <f>G284</f>
        <v>61000</v>
      </c>
      <c r="H283" s="29"/>
      <c r="J283" s="26"/>
    </row>
    <row r="284" spans="1:10" ht="47.25">
      <c r="A284" s="3" t="s">
        <v>780</v>
      </c>
      <c r="B284" s="77" t="s">
        <v>10</v>
      </c>
      <c r="C284" s="4" t="s">
        <v>1028</v>
      </c>
      <c r="D284" s="4" t="s">
        <v>678</v>
      </c>
      <c r="E284" s="4" t="s">
        <v>256</v>
      </c>
      <c r="F284" s="4" t="s">
        <v>681</v>
      </c>
      <c r="G284" s="29">
        <v>61000</v>
      </c>
      <c r="H284" s="29"/>
      <c r="J284" s="26"/>
    </row>
    <row r="285" spans="1:10" ht="78.75">
      <c r="A285" s="3" t="s">
        <v>257</v>
      </c>
      <c r="B285" s="77" t="s">
        <v>10</v>
      </c>
      <c r="C285" s="4" t="s">
        <v>1028</v>
      </c>
      <c r="D285" s="4" t="s">
        <v>678</v>
      </c>
      <c r="E285" s="4" t="s">
        <v>258</v>
      </c>
      <c r="F285" s="4"/>
      <c r="G285" s="29">
        <f>G287</f>
        <v>85408</v>
      </c>
      <c r="H285" s="29"/>
      <c r="J285" s="26"/>
    </row>
    <row r="286" spans="1:8" ht="94.5">
      <c r="A286" s="3" t="s">
        <v>842</v>
      </c>
      <c r="B286" s="77" t="s">
        <v>10</v>
      </c>
      <c r="C286" s="4" t="s">
        <v>1028</v>
      </c>
      <c r="D286" s="4" t="s">
        <v>678</v>
      </c>
      <c r="E286" s="4" t="s">
        <v>259</v>
      </c>
      <c r="F286" s="4"/>
      <c r="G286" s="29">
        <f>G287</f>
        <v>85408</v>
      </c>
      <c r="H286" s="29"/>
    </row>
    <row r="287" spans="1:8" ht="47.25">
      <c r="A287" s="3" t="s">
        <v>98</v>
      </c>
      <c r="B287" s="77" t="s">
        <v>10</v>
      </c>
      <c r="C287" s="4" t="s">
        <v>1028</v>
      </c>
      <c r="D287" s="4" t="s">
        <v>678</v>
      </c>
      <c r="E287" s="4" t="s">
        <v>259</v>
      </c>
      <c r="F287" s="4" t="s">
        <v>681</v>
      </c>
      <c r="G287" s="29">
        <f>85408</f>
        <v>85408</v>
      </c>
      <c r="H287" s="29"/>
    </row>
    <row r="288" spans="1:8" ht="63">
      <c r="A288" s="3" t="s">
        <v>260</v>
      </c>
      <c r="B288" s="77" t="s">
        <v>10</v>
      </c>
      <c r="C288" s="4" t="s">
        <v>1028</v>
      </c>
      <c r="D288" s="4" t="s">
        <v>678</v>
      </c>
      <c r="E288" s="4" t="s">
        <v>261</v>
      </c>
      <c r="F288" s="4"/>
      <c r="G288" s="29">
        <f>G289+G292</f>
        <v>5519208.64</v>
      </c>
      <c r="H288" s="29"/>
    </row>
    <row r="289" spans="1:8" ht="94.5">
      <c r="A289" s="3" t="s">
        <v>842</v>
      </c>
      <c r="B289" s="77" t="s">
        <v>10</v>
      </c>
      <c r="C289" s="4" t="s">
        <v>1028</v>
      </c>
      <c r="D289" s="4" t="s">
        <v>678</v>
      </c>
      <c r="E289" s="4" t="s">
        <v>262</v>
      </c>
      <c r="F289" s="4"/>
      <c r="G289" s="29">
        <f>G290+G291</f>
        <v>5395536.5</v>
      </c>
      <c r="H289" s="29"/>
    </row>
    <row r="290" spans="1:8" ht="110.25">
      <c r="A290" s="3" t="s">
        <v>97</v>
      </c>
      <c r="B290" s="77" t="s">
        <v>10</v>
      </c>
      <c r="C290" s="4" t="s">
        <v>1028</v>
      </c>
      <c r="D290" s="4" t="s">
        <v>678</v>
      </c>
      <c r="E290" s="4" t="s">
        <v>262</v>
      </c>
      <c r="F290" s="4" t="s">
        <v>680</v>
      </c>
      <c r="G290" s="29">
        <f>4840070.5+136250.75</f>
        <v>4976321.25</v>
      </c>
      <c r="H290" s="29"/>
    </row>
    <row r="291" spans="1:10" ht="47.25">
      <c r="A291" s="3" t="s">
        <v>98</v>
      </c>
      <c r="B291" s="77" t="s">
        <v>10</v>
      </c>
      <c r="C291" s="4" t="s">
        <v>1028</v>
      </c>
      <c r="D291" s="4" t="s">
        <v>678</v>
      </c>
      <c r="E291" s="4" t="s">
        <v>262</v>
      </c>
      <c r="F291" s="4" t="s">
        <v>681</v>
      </c>
      <c r="G291" s="29">
        <f>5259285.75-4840070.5</f>
        <v>419215.25</v>
      </c>
      <c r="H291" s="29"/>
      <c r="J291" s="26"/>
    </row>
    <row r="292" spans="1:8" ht="94.5">
      <c r="A292" s="3" t="s">
        <v>659</v>
      </c>
      <c r="B292" s="77" t="s">
        <v>10</v>
      </c>
      <c r="C292" s="4" t="s">
        <v>1028</v>
      </c>
      <c r="D292" s="4" t="s">
        <v>678</v>
      </c>
      <c r="E292" s="4" t="s">
        <v>263</v>
      </c>
      <c r="F292" s="4"/>
      <c r="G292" s="29">
        <f>G293</f>
        <v>123672.14</v>
      </c>
      <c r="H292" s="29"/>
    </row>
    <row r="293" spans="1:8" ht="110.25">
      <c r="A293" s="3" t="s">
        <v>665</v>
      </c>
      <c r="B293" s="77" t="s">
        <v>10</v>
      </c>
      <c r="C293" s="4" t="s">
        <v>1028</v>
      </c>
      <c r="D293" s="4" t="s">
        <v>678</v>
      </c>
      <c r="E293" s="4" t="s">
        <v>263</v>
      </c>
      <c r="F293" s="4" t="s">
        <v>680</v>
      </c>
      <c r="G293" s="29">
        <f>98250+25422.14</f>
        <v>123672.14</v>
      </c>
      <c r="H293" s="29"/>
    </row>
    <row r="294" spans="1:8" ht="78.75">
      <c r="A294" s="3" t="s">
        <v>302</v>
      </c>
      <c r="B294" s="77" t="s">
        <v>10</v>
      </c>
      <c r="C294" s="4" t="s">
        <v>1028</v>
      </c>
      <c r="D294" s="4" t="s">
        <v>678</v>
      </c>
      <c r="E294" s="4" t="s">
        <v>303</v>
      </c>
      <c r="F294" s="4"/>
      <c r="G294" s="29">
        <f>G295</f>
        <v>340380</v>
      </c>
      <c r="H294" s="29"/>
    </row>
    <row r="295" spans="1:8" ht="31.5">
      <c r="A295" s="3" t="s">
        <v>593</v>
      </c>
      <c r="B295" s="77" t="s">
        <v>10</v>
      </c>
      <c r="C295" s="4" t="s">
        <v>1028</v>
      </c>
      <c r="D295" s="4" t="s">
        <v>678</v>
      </c>
      <c r="E295" s="4" t="s">
        <v>304</v>
      </c>
      <c r="F295" s="4"/>
      <c r="G295" s="29">
        <f>G296</f>
        <v>340380</v>
      </c>
      <c r="H295" s="29"/>
    </row>
    <row r="296" spans="1:8" ht="31.5">
      <c r="A296" s="3" t="s">
        <v>637</v>
      </c>
      <c r="B296" s="77" t="s">
        <v>10</v>
      </c>
      <c r="C296" s="4" t="s">
        <v>1028</v>
      </c>
      <c r="D296" s="4" t="s">
        <v>678</v>
      </c>
      <c r="E296" s="4" t="s">
        <v>304</v>
      </c>
      <c r="F296" s="4" t="s">
        <v>638</v>
      </c>
      <c r="G296" s="29">
        <f>340380</f>
        <v>340380</v>
      </c>
      <c r="H296" s="29"/>
    </row>
    <row r="297" spans="1:8" ht="94.5">
      <c r="A297" s="3" t="s">
        <v>264</v>
      </c>
      <c r="B297" s="77" t="s">
        <v>10</v>
      </c>
      <c r="C297" s="4" t="s">
        <v>1028</v>
      </c>
      <c r="D297" s="4" t="s">
        <v>678</v>
      </c>
      <c r="E297" s="4" t="s">
        <v>265</v>
      </c>
      <c r="F297" s="4"/>
      <c r="G297" s="29">
        <f>G298+G301</f>
        <v>2275285.4600000004</v>
      </c>
      <c r="H297" s="29"/>
    </row>
    <row r="298" spans="1:8" ht="94.5">
      <c r="A298" s="3" t="s">
        <v>842</v>
      </c>
      <c r="B298" s="77" t="s">
        <v>10</v>
      </c>
      <c r="C298" s="4" t="s">
        <v>1028</v>
      </c>
      <c r="D298" s="4" t="s">
        <v>678</v>
      </c>
      <c r="E298" s="4" t="s">
        <v>266</v>
      </c>
      <c r="F298" s="4"/>
      <c r="G298" s="29">
        <f>G299+G300</f>
        <v>2198175.8600000003</v>
      </c>
      <c r="H298" s="29"/>
    </row>
    <row r="299" spans="1:14" ht="110.25">
      <c r="A299" s="3" t="s">
        <v>97</v>
      </c>
      <c r="B299" s="77" t="s">
        <v>10</v>
      </c>
      <c r="C299" s="4" t="s">
        <v>1028</v>
      </c>
      <c r="D299" s="4" t="s">
        <v>678</v>
      </c>
      <c r="E299" s="4" t="s">
        <v>266</v>
      </c>
      <c r="F299" s="4" t="s">
        <v>680</v>
      </c>
      <c r="G299" s="29">
        <f>1905095+75694.86</f>
        <v>1980789.86</v>
      </c>
      <c r="H299" s="29"/>
      <c r="J299" s="26"/>
      <c r="K299" s="26"/>
      <c r="M299" s="163">
        <f>31266389.9-31063400.73</f>
        <v>202989.16999999806</v>
      </c>
      <c r="N299" s="26"/>
    </row>
    <row r="300" spans="1:8" ht="47.25">
      <c r="A300" s="3" t="s">
        <v>98</v>
      </c>
      <c r="B300" s="77" t="s">
        <v>10</v>
      </c>
      <c r="C300" s="4" t="s">
        <v>1028</v>
      </c>
      <c r="D300" s="4" t="s">
        <v>678</v>
      </c>
      <c r="E300" s="4" t="s">
        <v>266</v>
      </c>
      <c r="F300" s="4" t="s">
        <v>681</v>
      </c>
      <c r="G300" s="29">
        <f>2122481-1905095</f>
        <v>217386</v>
      </c>
      <c r="H300" s="29"/>
    </row>
    <row r="301" spans="1:8" ht="94.5">
      <c r="A301" s="3" t="s">
        <v>659</v>
      </c>
      <c r="B301" s="77" t="s">
        <v>10</v>
      </c>
      <c r="C301" s="4" t="s">
        <v>1028</v>
      </c>
      <c r="D301" s="4" t="s">
        <v>678</v>
      </c>
      <c r="E301" s="4" t="s">
        <v>267</v>
      </c>
      <c r="F301" s="4"/>
      <c r="G301" s="29">
        <f>G302</f>
        <v>77109.6</v>
      </c>
      <c r="H301" s="29"/>
    </row>
    <row r="302" spans="1:8" ht="110.25">
      <c r="A302" s="3" t="s">
        <v>665</v>
      </c>
      <c r="B302" s="77" t="s">
        <v>10</v>
      </c>
      <c r="C302" s="4" t="s">
        <v>1028</v>
      </c>
      <c r="D302" s="4" t="s">
        <v>678</v>
      </c>
      <c r="E302" s="4" t="s">
        <v>267</v>
      </c>
      <c r="F302" s="4" t="s">
        <v>680</v>
      </c>
      <c r="G302" s="29">
        <f>40557+36552.6</f>
        <v>77109.6</v>
      </c>
      <c r="H302" s="29"/>
    </row>
    <row r="303" spans="1:8" ht="47.25">
      <c r="A303" s="3" t="s">
        <v>140</v>
      </c>
      <c r="B303" s="77" t="s">
        <v>10</v>
      </c>
      <c r="C303" s="4" t="s">
        <v>1028</v>
      </c>
      <c r="D303" s="4" t="s">
        <v>678</v>
      </c>
      <c r="E303" s="4" t="s">
        <v>789</v>
      </c>
      <c r="F303" s="4"/>
      <c r="G303" s="29">
        <f>G304+G308+G311</f>
        <v>494890.5</v>
      </c>
      <c r="H303" s="29"/>
    </row>
    <row r="304" spans="1:8" ht="78.75">
      <c r="A304" s="3" t="s">
        <v>792</v>
      </c>
      <c r="B304" s="77" t="s">
        <v>10</v>
      </c>
      <c r="C304" s="4" t="s">
        <v>1028</v>
      </c>
      <c r="D304" s="4" t="s">
        <v>678</v>
      </c>
      <c r="E304" s="4" t="s">
        <v>751</v>
      </c>
      <c r="F304" s="60"/>
      <c r="G304" s="29">
        <f>G305</f>
        <v>207000</v>
      </c>
      <c r="H304" s="29"/>
    </row>
    <row r="305" spans="1:8" ht="31.5">
      <c r="A305" s="3" t="s">
        <v>593</v>
      </c>
      <c r="B305" s="77" t="s">
        <v>10</v>
      </c>
      <c r="C305" s="4" t="s">
        <v>1028</v>
      </c>
      <c r="D305" s="4" t="s">
        <v>678</v>
      </c>
      <c r="E305" s="4" t="s">
        <v>793</v>
      </c>
      <c r="F305" s="60"/>
      <c r="G305" s="29">
        <f>G306+G307</f>
        <v>207000</v>
      </c>
      <c r="H305" s="29"/>
    </row>
    <row r="306" spans="1:8" ht="110.25">
      <c r="A306" s="3" t="s">
        <v>665</v>
      </c>
      <c r="B306" s="77" t="s">
        <v>10</v>
      </c>
      <c r="C306" s="4" t="s">
        <v>1028</v>
      </c>
      <c r="D306" s="4" t="s">
        <v>678</v>
      </c>
      <c r="E306" s="4" t="s">
        <v>793</v>
      </c>
      <c r="F306" s="60">
        <v>100</v>
      </c>
      <c r="G306" s="29">
        <v>104500</v>
      </c>
      <c r="H306" s="29"/>
    </row>
    <row r="307" spans="1:8" ht="47.25">
      <c r="A307" s="3" t="s">
        <v>780</v>
      </c>
      <c r="B307" s="77" t="s">
        <v>10</v>
      </c>
      <c r="C307" s="4" t="s">
        <v>1028</v>
      </c>
      <c r="D307" s="4" t="s">
        <v>678</v>
      </c>
      <c r="E307" s="4" t="s">
        <v>793</v>
      </c>
      <c r="F307" s="60">
        <v>200</v>
      </c>
      <c r="G307" s="29">
        <v>102500</v>
      </c>
      <c r="H307" s="29"/>
    </row>
    <row r="308" spans="1:8" ht="31.5">
      <c r="A308" s="3" t="s">
        <v>245</v>
      </c>
      <c r="B308" s="77" t="s">
        <v>10</v>
      </c>
      <c r="C308" s="4" t="s">
        <v>1028</v>
      </c>
      <c r="D308" s="4" t="s">
        <v>678</v>
      </c>
      <c r="E308" s="4" t="s">
        <v>246</v>
      </c>
      <c r="F308" s="60"/>
      <c r="G308" s="29">
        <f>G309</f>
        <v>44630.5</v>
      </c>
      <c r="H308" s="29"/>
    </row>
    <row r="309" spans="1:8" ht="31.5">
      <c r="A309" s="3" t="s">
        <v>593</v>
      </c>
      <c r="B309" s="77" t="s">
        <v>10</v>
      </c>
      <c r="C309" s="4" t="s">
        <v>1028</v>
      </c>
      <c r="D309" s="4" t="s">
        <v>678</v>
      </c>
      <c r="E309" s="4" t="s">
        <v>247</v>
      </c>
      <c r="F309" s="60"/>
      <c r="G309" s="29">
        <f>G310</f>
        <v>44630.5</v>
      </c>
      <c r="H309" s="29"/>
    </row>
    <row r="310" spans="1:8" ht="47.25">
      <c r="A310" s="3" t="s">
        <v>780</v>
      </c>
      <c r="B310" s="77" t="s">
        <v>10</v>
      </c>
      <c r="C310" s="4" t="s">
        <v>1028</v>
      </c>
      <c r="D310" s="4" t="s">
        <v>678</v>
      </c>
      <c r="E310" s="4" t="s">
        <v>247</v>
      </c>
      <c r="F310" s="60">
        <v>200</v>
      </c>
      <c r="G310" s="29">
        <v>44630.5</v>
      </c>
      <c r="H310" s="29"/>
    </row>
    <row r="311" spans="1:8" ht="73.5" customHeight="1">
      <c r="A311" s="3" t="s">
        <v>268</v>
      </c>
      <c r="B311" s="77" t="s">
        <v>10</v>
      </c>
      <c r="C311" s="4" t="s">
        <v>1028</v>
      </c>
      <c r="D311" s="4" t="s">
        <v>678</v>
      </c>
      <c r="E311" s="4" t="s">
        <v>249</v>
      </c>
      <c r="F311" s="60"/>
      <c r="G311" s="29">
        <f>G313+G314</f>
        <v>243260</v>
      </c>
      <c r="H311" s="29"/>
    </row>
    <row r="312" spans="1:8" ht="39.75" customHeight="1">
      <c r="A312" s="3" t="s">
        <v>593</v>
      </c>
      <c r="B312" s="77" t="s">
        <v>10</v>
      </c>
      <c r="C312" s="4" t="s">
        <v>1028</v>
      </c>
      <c r="D312" s="4" t="s">
        <v>48</v>
      </c>
      <c r="E312" s="4" t="s">
        <v>250</v>
      </c>
      <c r="F312" s="60"/>
      <c r="G312" s="29">
        <f>G313+G314</f>
        <v>243260</v>
      </c>
      <c r="H312" s="29"/>
    </row>
    <row r="313" spans="1:10" ht="110.25">
      <c r="A313" s="3" t="s">
        <v>665</v>
      </c>
      <c r="B313" s="77" t="s">
        <v>10</v>
      </c>
      <c r="C313" s="4" t="s">
        <v>1028</v>
      </c>
      <c r="D313" s="4" t="s">
        <v>678</v>
      </c>
      <c r="E313" s="4" t="s">
        <v>250</v>
      </c>
      <c r="F313" s="60">
        <v>100</v>
      </c>
      <c r="G313" s="29">
        <v>151000</v>
      </c>
      <c r="H313" s="29"/>
      <c r="J313" s="26"/>
    </row>
    <row r="314" spans="1:10" ht="47.25">
      <c r="A314" s="3" t="s">
        <v>780</v>
      </c>
      <c r="B314" s="77" t="s">
        <v>10</v>
      </c>
      <c r="C314" s="4" t="s">
        <v>1028</v>
      </c>
      <c r="D314" s="4" t="s">
        <v>678</v>
      </c>
      <c r="E314" s="4" t="s">
        <v>250</v>
      </c>
      <c r="F314" s="60">
        <v>200</v>
      </c>
      <c r="G314" s="29">
        <v>92260</v>
      </c>
      <c r="H314" s="29"/>
      <c r="J314" s="26"/>
    </row>
    <row r="315" spans="1:10" ht="15.75">
      <c r="A315" s="3" t="s">
        <v>96</v>
      </c>
      <c r="B315" s="77" t="s">
        <v>10</v>
      </c>
      <c r="C315" s="4" t="s">
        <v>1028</v>
      </c>
      <c r="D315" s="4" t="s">
        <v>678</v>
      </c>
      <c r="E315" s="4" t="s">
        <v>826</v>
      </c>
      <c r="F315" s="60"/>
      <c r="G315" s="29">
        <f>G318+G316</f>
        <v>333045.65</v>
      </c>
      <c r="H315" s="29"/>
      <c r="J315" s="26"/>
    </row>
    <row r="316" spans="1:10" ht="31.5">
      <c r="A316" s="3" t="s">
        <v>305</v>
      </c>
      <c r="B316" s="77" t="s">
        <v>10</v>
      </c>
      <c r="C316" s="4" t="s">
        <v>1028</v>
      </c>
      <c r="D316" s="4" t="s">
        <v>678</v>
      </c>
      <c r="E316" s="4" t="s">
        <v>306</v>
      </c>
      <c r="F316" s="60"/>
      <c r="G316" s="29">
        <f>G317</f>
        <v>300000</v>
      </c>
      <c r="H316" s="29"/>
      <c r="J316" s="26"/>
    </row>
    <row r="317" spans="1:10" ht="15.75">
      <c r="A317" s="3" t="s">
        <v>1153</v>
      </c>
      <c r="B317" s="77" t="s">
        <v>10</v>
      </c>
      <c r="C317" s="4" t="s">
        <v>1028</v>
      </c>
      <c r="D317" s="4" t="s">
        <v>678</v>
      </c>
      <c r="E317" s="4" t="s">
        <v>306</v>
      </c>
      <c r="F317" s="60">
        <v>800</v>
      </c>
      <c r="G317" s="29">
        <f>300000</f>
        <v>300000</v>
      </c>
      <c r="H317" s="29"/>
      <c r="J317" s="26"/>
    </row>
    <row r="318" spans="1:10" ht="31.5">
      <c r="A318" s="3" t="s">
        <v>1031</v>
      </c>
      <c r="B318" s="77" t="s">
        <v>10</v>
      </c>
      <c r="C318" s="4" t="s">
        <v>1028</v>
      </c>
      <c r="D318" s="4" t="s">
        <v>678</v>
      </c>
      <c r="E318" s="4" t="s">
        <v>1032</v>
      </c>
      <c r="F318" s="60"/>
      <c r="G318" s="29">
        <f>G319</f>
        <v>33045.65</v>
      </c>
      <c r="H318" s="29"/>
      <c r="J318" s="26"/>
    </row>
    <row r="319" spans="1:10" ht="15.75">
      <c r="A319" s="3" t="s">
        <v>1153</v>
      </c>
      <c r="B319" s="77" t="s">
        <v>10</v>
      </c>
      <c r="C319" s="4" t="s">
        <v>1028</v>
      </c>
      <c r="D319" s="4" t="s">
        <v>678</v>
      </c>
      <c r="E319" s="4" t="s">
        <v>1032</v>
      </c>
      <c r="F319" s="60">
        <v>800</v>
      </c>
      <c r="G319" s="29">
        <f>33045.65</f>
        <v>33045.65</v>
      </c>
      <c r="H319" s="29"/>
      <c r="J319" s="26"/>
    </row>
    <row r="320" spans="1:10" ht="15.75">
      <c r="A320" s="13" t="s">
        <v>62</v>
      </c>
      <c r="B320" s="217" t="s">
        <v>10</v>
      </c>
      <c r="C320" s="5" t="s">
        <v>51</v>
      </c>
      <c r="D320" s="5" t="s">
        <v>834</v>
      </c>
      <c r="E320" s="5"/>
      <c r="F320" s="5"/>
      <c r="G320" s="28">
        <f>G321+G329+G339+G348</f>
        <v>119207874.75000001</v>
      </c>
      <c r="H320" s="28">
        <f>H321</f>
        <v>1760542.6</v>
      </c>
      <c r="J320" s="26"/>
    </row>
    <row r="321" spans="1:10" ht="31.5">
      <c r="A321" s="1" t="s">
        <v>1018</v>
      </c>
      <c r="B321" s="216" t="s">
        <v>10</v>
      </c>
      <c r="C321" s="2" t="s">
        <v>51</v>
      </c>
      <c r="D321" s="2" t="s">
        <v>43</v>
      </c>
      <c r="E321" s="2"/>
      <c r="F321" s="2"/>
      <c r="G321" s="33">
        <f>G322</f>
        <v>1760542.6</v>
      </c>
      <c r="H321" s="33">
        <f>H322</f>
        <v>1760542.6</v>
      </c>
      <c r="J321" s="26"/>
    </row>
    <row r="322" spans="1:10" ht="94.5">
      <c r="A322" s="1" t="s">
        <v>1148</v>
      </c>
      <c r="B322" s="216" t="s">
        <v>10</v>
      </c>
      <c r="C322" s="2" t="s">
        <v>51</v>
      </c>
      <c r="D322" s="2" t="s">
        <v>43</v>
      </c>
      <c r="E322" s="2" t="s">
        <v>1088</v>
      </c>
      <c r="F322" s="2"/>
      <c r="G322" s="33">
        <f>G323</f>
        <v>1760542.6</v>
      </c>
      <c r="H322" s="33">
        <f>H323</f>
        <v>1760542.6</v>
      </c>
      <c r="J322" s="26"/>
    </row>
    <row r="323" spans="1:10" ht="47.25">
      <c r="A323" s="3" t="s">
        <v>185</v>
      </c>
      <c r="B323" s="77" t="s">
        <v>10</v>
      </c>
      <c r="C323" s="4" t="s">
        <v>51</v>
      </c>
      <c r="D323" s="4" t="s">
        <v>43</v>
      </c>
      <c r="E323" s="4" t="s">
        <v>523</v>
      </c>
      <c r="F323" s="2"/>
      <c r="G323" s="29">
        <f>G324</f>
        <v>1760542.6</v>
      </c>
      <c r="H323" s="29">
        <f>H324</f>
        <v>1760542.6</v>
      </c>
      <c r="J323" s="26"/>
    </row>
    <row r="324" spans="1:8" ht="47.25">
      <c r="A324" s="3" t="s">
        <v>524</v>
      </c>
      <c r="B324" s="77" t="s">
        <v>10</v>
      </c>
      <c r="C324" s="4" t="s">
        <v>51</v>
      </c>
      <c r="D324" s="4" t="s">
        <v>43</v>
      </c>
      <c r="E324" s="4" t="s">
        <v>525</v>
      </c>
      <c r="F324" s="4"/>
      <c r="G324" s="29">
        <f>G325+G327</f>
        <v>1760542.6</v>
      </c>
      <c r="H324" s="29">
        <f>H325+H327</f>
        <v>1760542.6</v>
      </c>
    </row>
    <row r="325" spans="1:8" ht="47.25">
      <c r="A325" s="3" t="s">
        <v>1019</v>
      </c>
      <c r="B325" s="77" t="s">
        <v>10</v>
      </c>
      <c r="C325" s="4" t="s">
        <v>51</v>
      </c>
      <c r="D325" s="4" t="s">
        <v>43</v>
      </c>
      <c r="E325" s="4" t="s">
        <v>526</v>
      </c>
      <c r="F325" s="4"/>
      <c r="G325" s="29">
        <f>G326</f>
        <v>1742922.6</v>
      </c>
      <c r="H325" s="29">
        <f>H326</f>
        <v>1742922.6</v>
      </c>
    </row>
    <row r="326" spans="1:8" ht="47.25">
      <c r="A326" s="3" t="s">
        <v>780</v>
      </c>
      <c r="B326" s="77" t="s">
        <v>10</v>
      </c>
      <c r="C326" s="4" t="s">
        <v>51</v>
      </c>
      <c r="D326" s="4" t="s">
        <v>43</v>
      </c>
      <c r="E326" s="4" t="s">
        <v>526</v>
      </c>
      <c r="F326" s="4" t="s">
        <v>681</v>
      </c>
      <c r="G326" s="29">
        <v>1742922.6</v>
      </c>
      <c r="H326" s="29">
        <v>1742922.6</v>
      </c>
    </row>
    <row r="327" spans="1:8" ht="94.5">
      <c r="A327" s="3" t="s">
        <v>860</v>
      </c>
      <c r="B327" s="77" t="s">
        <v>10</v>
      </c>
      <c r="C327" s="4" t="s">
        <v>51</v>
      </c>
      <c r="D327" s="4" t="s">
        <v>43</v>
      </c>
      <c r="E327" s="4" t="s">
        <v>861</v>
      </c>
      <c r="F327" s="4"/>
      <c r="G327" s="29">
        <f>G328</f>
        <v>17620</v>
      </c>
      <c r="H327" s="29">
        <f>H328</f>
        <v>17620</v>
      </c>
    </row>
    <row r="328" spans="1:8" ht="47.25">
      <c r="A328" s="3" t="s">
        <v>780</v>
      </c>
      <c r="B328" s="77" t="s">
        <v>10</v>
      </c>
      <c r="C328" s="4" t="s">
        <v>51</v>
      </c>
      <c r="D328" s="4" t="s">
        <v>43</v>
      </c>
      <c r="E328" s="4" t="s">
        <v>861</v>
      </c>
      <c r="F328" s="4" t="s">
        <v>681</v>
      </c>
      <c r="G328" s="29">
        <v>17620</v>
      </c>
      <c r="H328" s="29">
        <v>17620</v>
      </c>
    </row>
    <row r="329" spans="1:8" ht="31.5">
      <c r="A329" s="1" t="s">
        <v>1152</v>
      </c>
      <c r="B329" s="216" t="s">
        <v>10</v>
      </c>
      <c r="C329" s="2" t="s">
        <v>51</v>
      </c>
      <c r="D329" s="2" t="s">
        <v>47</v>
      </c>
      <c r="E329" s="4"/>
      <c r="F329" s="4"/>
      <c r="G329" s="33">
        <f>G330</f>
        <v>104671607.16000001</v>
      </c>
      <c r="H329" s="33"/>
    </row>
    <row r="330" spans="1:8" ht="63">
      <c r="A330" s="1" t="s">
        <v>1149</v>
      </c>
      <c r="B330" s="216" t="s">
        <v>10</v>
      </c>
      <c r="C330" s="2" t="s">
        <v>51</v>
      </c>
      <c r="D330" s="2" t="s">
        <v>47</v>
      </c>
      <c r="E330" s="2" t="s">
        <v>862</v>
      </c>
      <c r="F330" s="2"/>
      <c r="G330" s="33">
        <f>G331+G334</f>
        <v>104671607.16000001</v>
      </c>
      <c r="H330" s="33"/>
    </row>
    <row r="331" spans="1:8" ht="47.25">
      <c r="A331" s="3" t="s">
        <v>863</v>
      </c>
      <c r="B331" s="77" t="s">
        <v>10</v>
      </c>
      <c r="C331" s="4" t="s">
        <v>51</v>
      </c>
      <c r="D331" s="4" t="s">
        <v>47</v>
      </c>
      <c r="E331" s="4" t="s">
        <v>864</v>
      </c>
      <c r="F331" s="4"/>
      <c r="G331" s="29">
        <f>G332</f>
        <v>10000000</v>
      </c>
      <c r="H331" s="29"/>
    </row>
    <row r="332" spans="1:8" ht="47.25">
      <c r="A332" s="3" t="s">
        <v>134</v>
      </c>
      <c r="B332" s="77" t="s">
        <v>10</v>
      </c>
      <c r="C332" s="4" t="s">
        <v>51</v>
      </c>
      <c r="D332" s="4" t="s">
        <v>47</v>
      </c>
      <c r="E332" s="4" t="s">
        <v>865</v>
      </c>
      <c r="F332" s="4"/>
      <c r="G332" s="29">
        <f>G333</f>
        <v>10000000</v>
      </c>
      <c r="H332" s="29"/>
    </row>
    <row r="333" spans="1:8" ht="47.25">
      <c r="A333" s="3" t="s">
        <v>780</v>
      </c>
      <c r="B333" s="77" t="s">
        <v>10</v>
      </c>
      <c r="C333" s="4" t="s">
        <v>51</v>
      </c>
      <c r="D333" s="4" t="s">
        <v>47</v>
      </c>
      <c r="E333" s="4" t="s">
        <v>865</v>
      </c>
      <c r="F333" s="4" t="s">
        <v>681</v>
      </c>
      <c r="G333" s="29">
        <f>2359325.4+10000000-2359325.4</f>
        <v>10000000</v>
      </c>
      <c r="H333" s="29"/>
    </row>
    <row r="334" spans="1:8" ht="78.75">
      <c r="A334" s="3" t="s">
        <v>866</v>
      </c>
      <c r="B334" s="77" t="s">
        <v>10</v>
      </c>
      <c r="C334" s="4" t="s">
        <v>51</v>
      </c>
      <c r="D334" s="4" t="s">
        <v>47</v>
      </c>
      <c r="E334" s="4" t="s">
        <v>867</v>
      </c>
      <c r="F334" s="4"/>
      <c r="G334" s="29">
        <f>G335+G337</f>
        <v>94671607.16000001</v>
      </c>
      <c r="H334" s="29"/>
    </row>
    <row r="335" spans="1:13" ht="63">
      <c r="A335" s="3" t="s">
        <v>135</v>
      </c>
      <c r="B335" s="77" t="s">
        <v>10</v>
      </c>
      <c r="C335" s="4" t="s">
        <v>51</v>
      </c>
      <c r="D335" s="4" t="s">
        <v>47</v>
      </c>
      <c r="E335" s="4" t="s">
        <v>868</v>
      </c>
      <c r="F335" s="4"/>
      <c r="G335" s="29">
        <f>G336</f>
        <v>94609376.12</v>
      </c>
      <c r="H335" s="29"/>
      <c r="J335" s="26"/>
      <c r="M335" s="163">
        <f>34900</f>
        <v>34900</v>
      </c>
    </row>
    <row r="336" spans="1:10" ht="47.25">
      <c r="A336" s="3" t="s">
        <v>780</v>
      </c>
      <c r="B336" s="77" t="s">
        <v>10</v>
      </c>
      <c r="C336" s="4" t="s">
        <v>51</v>
      </c>
      <c r="D336" s="4" t="s">
        <v>47</v>
      </c>
      <c r="E336" s="4" t="s">
        <v>868</v>
      </c>
      <c r="F336" s="4" t="s">
        <v>681</v>
      </c>
      <c r="G336" s="29">
        <f>89288352.08+2359325.4+2961698.64</f>
        <v>94609376.12</v>
      </c>
      <c r="H336" s="29"/>
      <c r="J336" s="26"/>
    </row>
    <row r="337" spans="1:10" ht="41.25" customHeight="1">
      <c r="A337" s="3" t="s">
        <v>593</v>
      </c>
      <c r="B337" s="77" t="s">
        <v>10</v>
      </c>
      <c r="C337" s="4" t="s">
        <v>51</v>
      </c>
      <c r="D337" s="4" t="s">
        <v>47</v>
      </c>
      <c r="E337" s="4" t="s">
        <v>869</v>
      </c>
      <c r="F337" s="4"/>
      <c r="G337" s="29">
        <f>G338</f>
        <v>62231.04000000004</v>
      </c>
      <c r="H337" s="29"/>
      <c r="J337" s="26"/>
    </row>
    <row r="338" spans="1:10" ht="59.25" customHeight="1">
      <c r="A338" s="3" t="s">
        <v>98</v>
      </c>
      <c r="B338" s="77" t="s">
        <v>10</v>
      </c>
      <c r="C338" s="4" t="s">
        <v>51</v>
      </c>
      <c r="D338" s="4" t="s">
        <v>47</v>
      </c>
      <c r="E338" s="4" t="s">
        <v>869</v>
      </c>
      <c r="F338" s="4" t="s">
        <v>681</v>
      </c>
      <c r="G338" s="29">
        <f>2997698.64+26231.04-2961698.64</f>
        <v>62231.04000000004</v>
      </c>
      <c r="H338" s="29"/>
      <c r="J338" s="26"/>
    </row>
    <row r="339" spans="1:8" ht="15.75">
      <c r="A339" s="1" t="s">
        <v>673</v>
      </c>
      <c r="B339" s="216" t="s">
        <v>10</v>
      </c>
      <c r="C339" s="2" t="s">
        <v>51</v>
      </c>
      <c r="D339" s="2" t="s">
        <v>49</v>
      </c>
      <c r="E339" s="2"/>
      <c r="F339" s="2"/>
      <c r="G339" s="33">
        <f>G340</f>
        <v>2113499.15</v>
      </c>
      <c r="H339" s="33"/>
    </row>
    <row r="340" spans="1:8" ht="63">
      <c r="A340" s="1" t="s">
        <v>1147</v>
      </c>
      <c r="B340" s="216" t="s">
        <v>10</v>
      </c>
      <c r="C340" s="2" t="s">
        <v>51</v>
      </c>
      <c r="D340" s="2" t="s">
        <v>49</v>
      </c>
      <c r="E340" s="2" t="s">
        <v>794</v>
      </c>
      <c r="F340" s="2"/>
      <c r="G340" s="33">
        <f>G341</f>
        <v>2113499.15</v>
      </c>
      <c r="H340" s="33"/>
    </row>
    <row r="341" spans="1:8" ht="63">
      <c r="A341" s="3" t="s">
        <v>99</v>
      </c>
      <c r="B341" s="77" t="s">
        <v>10</v>
      </c>
      <c r="C341" s="4" t="s">
        <v>51</v>
      </c>
      <c r="D341" s="4" t="s">
        <v>49</v>
      </c>
      <c r="E341" s="4" t="s">
        <v>795</v>
      </c>
      <c r="F341" s="4"/>
      <c r="G341" s="33">
        <f>G342+G345</f>
        <v>2113499.15</v>
      </c>
      <c r="H341" s="33"/>
    </row>
    <row r="342" spans="1:8" ht="47.25">
      <c r="A342" s="3" t="s">
        <v>331</v>
      </c>
      <c r="B342" s="77" t="s">
        <v>10</v>
      </c>
      <c r="C342" s="4" t="s">
        <v>51</v>
      </c>
      <c r="D342" s="4" t="s">
        <v>49</v>
      </c>
      <c r="E342" s="4" t="s">
        <v>332</v>
      </c>
      <c r="F342" s="4"/>
      <c r="G342" s="29">
        <f>G343</f>
        <v>502515.4</v>
      </c>
      <c r="H342" s="33"/>
    </row>
    <row r="343" spans="1:13" ht="31.5">
      <c r="A343" s="3" t="s">
        <v>593</v>
      </c>
      <c r="B343" s="77" t="s">
        <v>10</v>
      </c>
      <c r="C343" s="4" t="s">
        <v>51</v>
      </c>
      <c r="D343" s="4" t="s">
        <v>49</v>
      </c>
      <c r="E343" s="4" t="s">
        <v>333</v>
      </c>
      <c r="F343" s="4"/>
      <c r="G343" s="29">
        <f>G344</f>
        <v>502515.4</v>
      </c>
      <c r="H343" s="33"/>
      <c r="J343" s="26"/>
      <c r="M343" s="163">
        <f>300000</f>
        <v>300000</v>
      </c>
    </row>
    <row r="344" spans="1:10" ht="47.25">
      <c r="A344" s="3" t="s">
        <v>780</v>
      </c>
      <c r="B344" s="77" t="s">
        <v>10</v>
      </c>
      <c r="C344" s="4" t="s">
        <v>51</v>
      </c>
      <c r="D344" s="4" t="s">
        <v>49</v>
      </c>
      <c r="E344" s="4" t="s">
        <v>333</v>
      </c>
      <c r="F344" s="4" t="s">
        <v>681</v>
      </c>
      <c r="G344" s="29">
        <v>502515.4</v>
      </c>
      <c r="H344" s="33"/>
      <c r="J344" s="26"/>
    </row>
    <row r="345" spans="1:8" ht="47.25">
      <c r="A345" s="3" t="s">
        <v>345</v>
      </c>
      <c r="B345" s="77" t="s">
        <v>10</v>
      </c>
      <c r="C345" s="4" t="s">
        <v>51</v>
      </c>
      <c r="D345" s="4" t="s">
        <v>49</v>
      </c>
      <c r="E345" s="4" t="s">
        <v>346</v>
      </c>
      <c r="F345" s="4"/>
      <c r="G345" s="29">
        <f>G346</f>
        <v>1610983.75</v>
      </c>
      <c r="H345" s="33"/>
    </row>
    <row r="346" spans="1:8" ht="31.5">
      <c r="A346" s="3" t="s">
        <v>593</v>
      </c>
      <c r="B346" s="77" t="s">
        <v>10</v>
      </c>
      <c r="C346" s="4" t="s">
        <v>51</v>
      </c>
      <c r="D346" s="4" t="s">
        <v>49</v>
      </c>
      <c r="E346" s="4" t="s">
        <v>347</v>
      </c>
      <c r="F346" s="4"/>
      <c r="G346" s="29">
        <f>G347</f>
        <v>1610983.75</v>
      </c>
      <c r="H346" s="33"/>
    </row>
    <row r="347" spans="1:8" ht="47.25">
      <c r="A347" s="3" t="s">
        <v>780</v>
      </c>
      <c r="B347" s="77" t="s">
        <v>10</v>
      </c>
      <c r="C347" s="4" t="s">
        <v>51</v>
      </c>
      <c r="D347" s="4" t="s">
        <v>49</v>
      </c>
      <c r="E347" s="4" t="s">
        <v>347</v>
      </c>
      <c r="F347" s="4" t="s">
        <v>681</v>
      </c>
      <c r="G347" s="29">
        <f>519119.81+513661.92+336674.02+38108+128700+50000+24720</f>
        <v>1610983.75</v>
      </c>
      <c r="H347" s="33"/>
    </row>
    <row r="348" spans="1:8" ht="31.5">
      <c r="A348" s="1" t="s">
        <v>64</v>
      </c>
      <c r="B348" s="216" t="s">
        <v>10</v>
      </c>
      <c r="C348" s="2" t="s">
        <v>51</v>
      </c>
      <c r="D348" s="2" t="s">
        <v>676</v>
      </c>
      <c r="E348" s="2"/>
      <c r="F348" s="2"/>
      <c r="G348" s="33">
        <f>G349</f>
        <v>10662225.84</v>
      </c>
      <c r="H348" s="33"/>
    </row>
    <row r="349" spans="1:8" ht="63">
      <c r="A349" s="50" t="s">
        <v>109</v>
      </c>
      <c r="B349" s="216" t="s">
        <v>10</v>
      </c>
      <c r="C349" s="2" t="s">
        <v>51</v>
      </c>
      <c r="D349" s="2" t="s">
        <v>676</v>
      </c>
      <c r="E349" s="2" t="s">
        <v>786</v>
      </c>
      <c r="F349" s="2"/>
      <c r="G349" s="33">
        <f>G350+G354</f>
        <v>10662225.84</v>
      </c>
      <c r="H349" s="33"/>
    </row>
    <row r="350" spans="1:8" ht="63">
      <c r="A350" s="27" t="s">
        <v>126</v>
      </c>
      <c r="B350" s="77" t="s">
        <v>10</v>
      </c>
      <c r="C350" s="4" t="s">
        <v>51</v>
      </c>
      <c r="D350" s="4" t="s">
        <v>676</v>
      </c>
      <c r="E350" s="4" t="s">
        <v>699</v>
      </c>
      <c r="F350" s="4"/>
      <c r="G350" s="29">
        <f>G351</f>
        <v>1305000</v>
      </c>
      <c r="H350" s="29"/>
    </row>
    <row r="351" spans="1:8" ht="94.5">
      <c r="A351" s="27" t="s">
        <v>870</v>
      </c>
      <c r="B351" s="77" t="s">
        <v>10</v>
      </c>
      <c r="C351" s="4" t="s">
        <v>51</v>
      </c>
      <c r="D351" s="4" t="s">
        <v>676</v>
      </c>
      <c r="E351" s="4" t="s">
        <v>871</v>
      </c>
      <c r="F351" s="4"/>
      <c r="G351" s="29">
        <f>G352</f>
        <v>1305000</v>
      </c>
      <c r="H351" s="29"/>
    </row>
    <row r="352" spans="1:14" s="16" customFormat="1" ht="31.5">
      <c r="A352" s="27" t="s">
        <v>150</v>
      </c>
      <c r="B352" s="77" t="s">
        <v>10</v>
      </c>
      <c r="C352" s="4" t="s">
        <v>51</v>
      </c>
      <c r="D352" s="4" t="s">
        <v>676</v>
      </c>
      <c r="E352" s="4" t="s">
        <v>872</v>
      </c>
      <c r="F352" s="4"/>
      <c r="G352" s="29">
        <f>G353</f>
        <v>1305000</v>
      </c>
      <c r="H352" s="29"/>
      <c r="I352" s="48"/>
      <c r="J352" s="48"/>
      <c r="K352" s="48"/>
      <c r="M352" s="164">
        <f>114910053.12-114105425.12</f>
        <v>804628</v>
      </c>
      <c r="N352" s="48"/>
    </row>
    <row r="353" spans="1:13" s="16" customFormat="1" ht="47.25">
      <c r="A353" s="3" t="s">
        <v>780</v>
      </c>
      <c r="B353" s="77" t="s">
        <v>10</v>
      </c>
      <c r="C353" s="4" t="s">
        <v>51</v>
      </c>
      <c r="D353" s="4" t="s">
        <v>676</v>
      </c>
      <c r="E353" s="4" t="s">
        <v>872</v>
      </c>
      <c r="F353" s="4" t="s">
        <v>681</v>
      </c>
      <c r="G353" s="29">
        <v>1305000</v>
      </c>
      <c r="H353" s="29"/>
      <c r="I353" s="48"/>
      <c r="J353" s="48"/>
      <c r="K353" s="48"/>
      <c r="M353" s="164"/>
    </row>
    <row r="354" spans="1:13" s="16" customFormat="1" ht="78.75">
      <c r="A354" s="3" t="s">
        <v>129</v>
      </c>
      <c r="B354" s="77" t="s">
        <v>10</v>
      </c>
      <c r="C354" s="4" t="s">
        <v>51</v>
      </c>
      <c r="D354" s="4" t="s">
        <v>676</v>
      </c>
      <c r="E354" s="4" t="s">
        <v>873</v>
      </c>
      <c r="F354" s="4"/>
      <c r="G354" s="29">
        <f>G355+G360+G366</f>
        <v>9357225.84</v>
      </c>
      <c r="H354" s="29"/>
      <c r="I354" s="48"/>
      <c r="J354" s="48"/>
      <c r="K354" s="48"/>
      <c r="M354" s="164"/>
    </row>
    <row r="355" spans="1:13" s="16" customFormat="1" ht="94.5">
      <c r="A355" s="3" t="s">
        <v>874</v>
      </c>
      <c r="B355" s="77" t="s">
        <v>10</v>
      </c>
      <c r="C355" s="4" t="s">
        <v>51</v>
      </c>
      <c r="D355" s="4" t="s">
        <v>676</v>
      </c>
      <c r="E355" s="4" t="s">
        <v>875</v>
      </c>
      <c r="F355" s="4"/>
      <c r="G355" s="29">
        <f>G356</f>
        <v>3028677.29</v>
      </c>
      <c r="H355" s="210"/>
      <c r="I355" s="48"/>
      <c r="J355" s="48"/>
      <c r="K355" s="48"/>
      <c r="M355" s="164"/>
    </row>
    <row r="356" spans="1:13" s="16" customFormat="1" ht="94.5">
      <c r="A356" s="3" t="s">
        <v>842</v>
      </c>
      <c r="B356" s="77" t="s">
        <v>10</v>
      </c>
      <c r="C356" s="4" t="s">
        <v>51</v>
      </c>
      <c r="D356" s="4" t="s">
        <v>676</v>
      </c>
      <c r="E356" s="4" t="s">
        <v>876</v>
      </c>
      <c r="F356" s="4"/>
      <c r="G356" s="29">
        <f>G357+G358+G359</f>
        <v>3028677.29</v>
      </c>
      <c r="H356" s="211"/>
      <c r="I356" s="48"/>
      <c r="J356" s="48"/>
      <c r="K356" s="48"/>
      <c r="M356" s="164"/>
    </row>
    <row r="357" spans="1:13" s="16" customFormat="1" ht="110.25">
      <c r="A357" s="3" t="s">
        <v>97</v>
      </c>
      <c r="B357" s="77" t="s">
        <v>10</v>
      </c>
      <c r="C357" s="4" t="s">
        <v>51</v>
      </c>
      <c r="D357" s="4" t="s">
        <v>676</v>
      </c>
      <c r="E357" s="4" t="s">
        <v>876</v>
      </c>
      <c r="F357" s="4" t="s">
        <v>680</v>
      </c>
      <c r="G357" s="29">
        <f>2135555.08+644937.21</f>
        <v>2780492.29</v>
      </c>
      <c r="H357" s="29"/>
      <c r="I357" s="48"/>
      <c r="J357" s="48"/>
      <c r="K357" s="48"/>
      <c r="M357" s="164"/>
    </row>
    <row r="358" spans="1:13" s="16" customFormat="1" ht="47.25">
      <c r="A358" s="3" t="s">
        <v>780</v>
      </c>
      <c r="B358" s="77" t="s">
        <v>10</v>
      </c>
      <c r="C358" s="4" t="s">
        <v>51</v>
      </c>
      <c r="D358" s="4" t="s">
        <v>676</v>
      </c>
      <c r="E358" s="4" t="s">
        <v>876</v>
      </c>
      <c r="F358" s="4" t="s">
        <v>681</v>
      </c>
      <c r="G358" s="29">
        <f>13800+114385</f>
        <v>128185</v>
      </c>
      <c r="H358" s="29"/>
      <c r="I358" s="48"/>
      <c r="J358" s="48"/>
      <c r="K358" s="48"/>
      <c r="M358" s="164" t="s">
        <v>945</v>
      </c>
    </row>
    <row r="359" spans="1:13" s="16" customFormat="1" ht="15.75">
      <c r="A359" s="3" t="s">
        <v>1153</v>
      </c>
      <c r="B359" s="77" t="s">
        <v>10</v>
      </c>
      <c r="C359" s="4" t="s">
        <v>51</v>
      </c>
      <c r="D359" s="4" t="s">
        <v>676</v>
      </c>
      <c r="E359" s="4" t="s">
        <v>876</v>
      </c>
      <c r="F359" s="4" t="s">
        <v>684</v>
      </c>
      <c r="G359" s="29">
        <v>120000</v>
      </c>
      <c r="H359" s="29"/>
      <c r="I359" s="48"/>
      <c r="J359" s="48"/>
      <c r="K359" s="48"/>
      <c r="M359" s="164"/>
    </row>
    <row r="360" spans="1:13" s="16" customFormat="1" ht="126">
      <c r="A360" s="3" t="s">
        <v>878</v>
      </c>
      <c r="B360" s="77" t="s">
        <v>10</v>
      </c>
      <c r="C360" s="4" t="s">
        <v>51</v>
      </c>
      <c r="D360" s="4" t="s">
        <v>676</v>
      </c>
      <c r="E360" s="4" t="s">
        <v>879</v>
      </c>
      <c r="F360" s="4"/>
      <c r="G360" s="29">
        <f>G361+G364</f>
        <v>3224602.41</v>
      </c>
      <c r="H360" s="210"/>
      <c r="I360" s="48"/>
      <c r="J360" s="48"/>
      <c r="K360" s="48"/>
      <c r="M360" s="164" t="s">
        <v>946</v>
      </c>
    </row>
    <row r="361" spans="1:14" ht="94.5">
      <c r="A361" s="3" t="s">
        <v>842</v>
      </c>
      <c r="B361" s="77" t="s">
        <v>10</v>
      </c>
      <c r="C361" s="4" t="s">
        <v>51</v>
      </c>
      <c r="D361" s="4" t="s">
        <v>676</v>
      </c>
      <c r="E361" s="4" t="s">
        <v>880</v>
      </c>
      <c r="F361" s="4"/>
      <c r="G361" s="29">
        <f>G362+G363</f>
        <v>3075352.41</v>
      </c>
      <c r="H361" s="211"/>
      <c r="M361" s="163">
        <f>100472719.7-99650471.7</f>
        <v>822248</v>
      </c>
      <c r="N361" s="26"/>
    </row>
    <row r="362" spans="1:8" ht="110.25">
      <c r="A362" s="3" t="s">
        <v>97</v>
      </c>
      <c r="B362" s="77" t="s">
        <v>10</v>
      </c>
      <c r="C362" s="4" t="s">
        <v>51</v>
      </c>
      <c r="D362" s="4" t="s">
        <v>676</v>
      </c>
      <c r="E362" s="4" t="s">
        <v>880</v>
      </c>
      <c r="F362" s="4" t="s">
        <v>680</v>
      </c>
      <c r="G362" s="29">
        <f>2284153.48+689814.35-840+840</f>
        <v>2973967.83</v>
      </c>
      <c r="H362" s="29"/>
    </row>
    <row r="363" spans="1:8" ht="47.25">
      <c r="A363" s="3" t="s">
        <v>780</v>
      </c>
      <c r="B363" s="77" t="s">
        <v>10</v>
      </c>
      <c r="C363" s="4" t="s">
        <v>51</v>
      </c>
      <c r="D363" s="4" t="s">
        <v>676</v>
      </c>
      <c r="E363" s="4" t="s">
        <v>880</v>
      </c>
      <c r="F363" s="4" t="s">
        <v>681</v>
      </c>
      <c r="G363" s="29">
        <f>91384.58+10000</f>
        <v>101384.58</v>
      </c>
      <c r="H363" s="29"/>
    </row>
    <row r="364" spans="1:10" ht="94.5">
      <c r="A364" s="3" t="s">
        <v>659</v>
      </c>
      <c r="B364" s="77" t="s">
        <v>10</v>
      </c>
      <c r="C364" s="4" t="s">
        <v>51</v>
      </c>
      <c r="D364" s="4" t="s">
        <v>676</v>
      </c>
      <c r="E364" s="4" t="s">
        <v>881</v>
      </c>
      <c r="F364" s="4"/>
      <c r="G364" s="29">
        <f>G365</f>
        <v>149250</v>
      </c>
      <c r="H364" s="29"/>
      <c r="J364" s="26"/>
    </row>
    <row r="365" spans="1:10" ht="110.25">
      <c r="A365" s="3" t="s">
        <v>665</v>
      </c>
      <c r="B365" s="77" t="s">
        <v>10</v>
      </c>
      <c r="C365" s="4" t="s">
        <v>51</v>
      </c>
      <c r="D365" s="4" t="s">
        <v>676</v>
      </c>
      <c r="E365" s="4" t="s">
        <v>881</v>
      </c>
      <c r="F365" s="4" t="s">
        <v>680</v>
      </c>
      <c r="G365" s="29">
        <f>159250-10000</f>
        <v>149250</v>
      </c>
      <c r="H365" s="29"/>
      <c r="J365" s="26"/>
    </row>
    <row r="366" spans="1:13" ht="141.75">
      <c r="A366" s="3" t="s">
        <v>882</v>
      </c>
      <c r="B366" s="77" t="s">
        <v>10</v>
      </c>
      <c r="C366" s="4" t="s">
        <v>51</v>
      </c>
      <c r="D366" s="4" t="s">
        <v>676</v>
      </c>
      <c r="E366" s="4" t="s">
        <v>883</v>
      </c>
      <c r="F366" s="4"/>
      <c r="G366" s="29">
        <f>G367</f>
        <v>3103946.14</v>
      </c>
      <c r="H366" s="210"/>
      <c r="M366" s="163">
        <v>-92051</v>
      </c>
    </row>
    <row r="367" spans="1:8" ht="94.5">
      <c r="A367" s="3" t="s">
        <v>842</v>
      </c>
      <c r="B367" s="77" t="s">
        <v>10</v>
      </c>
      <c r="C367" s="4" t="s">
        <v>51</v>
      </c>
      <c r="D367" s="4" t="s">
        <v>676</v>
      </c>
      <c r="E367" s="4" t="s">
        <v>884</v>
      </c>
      <c r="F367" s="4"/>
      <c r="G367" s="29">
        <f>G368+G369+G370</f>
        <v>3103946.14</v>
      </c>
      <c r="H367" s="29"/>
    </row>
    <row r="368" spans="1:8" ht="110.25">
      <c r="A368" s="3" t="s">
        <v>97</v>
      </c>
      <c r="B368" s="77" t="s">
        <v>10</v>
      </c>
      <c r="C368" s="4" t="s">
        <v>51</v>
      </c>
      <c r="D368" s="4" t="s">
        <v>676</v>
      </c>
      <c r="E368" s="4" t="s">
        <v>884</v>
      </c>
      <c r="F368" s="4" t="s">
        <v>680</v>
      </c>
      <c r="G368" s="29">
        <f>2323005.76+651795.39</f>
        <v>2974801.15</v>
      </c>
      <c r="H368" s="29"/>
    </row>
    <row r="369" spans="1:8" ht="47.25">
      <c r="A369" s="3" t="s">
        <v>780</v>
      </c>
      <c r="B369" s="77" t="s">
        <v>10</v>
      </c>
      <c r="C369" s="4" t="s">
        <v>51</v>
      </c>
      <c r="D369" s="4" t="s">
        <v>676</v>
      </c>
      <c r="E369" s="4" t="s">
        <v>884</v>
      </c>
      <c r="F369" s="4" t="s">
        <v>681</v>
      </c>
      <c r="G369" s="29">
        <f>113778.14+5900.36</f>
        <v>119678.5</v>
      </c>
      <c r="H369" s="29"/>
    </row>
    <row r="370" spans="1:8" ht="15.75">
      <c r="A370" s="3" t="s">
        <v>1153</v>
      </c>
      <c r="B370" s="77" t="s">
        <v>10</v>
      </c>
      <c r="C370" s="4" t="s">
        <v>51</v>
      </c>
      <c r="D370" s="4" t="s">
        <v>676</v>
      </c>
      <c r="E370" s="4" t="s">
        <v>884</v>
      </c>
      <c r="F370" s="4" t="s">
        <v>684</v>
      </c>
      <c r="G370" s="29">
        <v>9466.49</v>
      </c>
      <c r="H370" s="29"/>
    </row>
    <row r="371" spans="1:8" ht="28.5">
      <c r="A371" s="218" t="s">
        <v>50</v>
      </c>
      <c r="B371" s="209" t="s">
        <v>10</v>
      </c>
      <c r="C371" s="11" t="s">
        <v>43</v>
      </c>
      <c r="D371" s="5"/>
      <c r="E371" s="5"/>
      <c r="F371" s="5"/>
      <c r="G371" s="28">
        <f>G372+G391+G406+G426</f>
        <v>101511845.64999999</v>
      </c>
      <c r="H371" s="28"/>
    </row>
    <row r="372" spans="1:8" ht="15.75">
      <c r="A372" s="1" t="s">
        <v>56</v>
      </c>
      <c r="B372" s="216" t="s">
        <v>10</v>
      </c>
      <c r="C372" s="2" t="s">
        <v>43</v>
      </c>
      <c r="D372" s="2" t="s">
        <v>1028</v>
      </c>
      <c r="E372" s="2"/>
      <c r="F372" s="2"/>
      <c r="G372" s="33">
        <f>G373+G387</f>
        <v>23798839.22</v>
      </c>
      <c r="H372" s="29"/>
    </row>
    <row r="373" spans="1:10" ht="94.5">
      <c r="A373" s="1" t="s">
        <v>1148</v>
      </c>
      <c r="B373" s="216" t="s">
        <v>10</v>
      </c>
      <c r="C373" s="2" t="s">
        <v>43</v>
      </c>
      <c r="D373" s="2" t="s">
        <v>1028</v>
      </c>
      <c r="E373" s="2" t="s">
        <v>1088</v>
      </c>
      <c r="F373" s="2"/>
      <c r="G373" s="33">
        <f>G374</f>
        <v>23112359.22</v>
      </c>
      <c r="H373" s="33"/>
      <c r="J373" s="26"/>
    </row>
    <row r="374" spans="1:8" ht="47.25">
      <c r="A374" s="3" t="s">
        <v>848</v>
      </c>
      <c r="B374" s="77" t="s">
        <v>10</v>
      </c>
      <c r="C374" s="4" t="s">
        <v>43</v>
      </c>
      <c r="D374" s="4" t="s">
        <v>1028</v>
      </c>
      <c r="E374" s="4" t="s">
        <v>886</v>
      </c>
      <c r="F374" s="4"/>
      <c r="G374" s="33">
        <f>G375+G378+G381+G384</f>
        <v>23112359.22</v>
      </c>
      <c r="H374" s="29"/>
    </row>
    <row r="375" spans="1:13" ht="15.75">
      <c r="A375" s="3" t="s">
        <v>887</v>
      </c>
      <c r="B375" s="77" t="s">
        <v>10</v>
      </c>
      <c r="C375" s="4" t="s">
        <v>43</v>
      </c>
      <c r="D375" s="4" t="s">
        <v>1028</v>
      </c>
      <c r="E375" s="4" t="s">
        <v>888</v>
      </c>
      <c r="F375" s="4"/>
      <c r="G375" s="29">
        <f>G376</f>
        <v>10276959</v>
      </c>
      <c r="H375" s="29"/>
      <c r="M375" s="163">
        <f>92051</f>
        <v>92051</v>
      </c>
    </row>
    <row r="376" spans="1:8" ht="47.25">
      <c r="A376" s="112" t="s">
        <v>664</v>
      </c>
      <c r="B376" s="77" t="s">
        <v>10</v>
      </c>
      <c r="C376" s="4" t="s">
        <v>43</v>
      </c>
      <c r="D376" s="4" t="s">
        <v>1028</v>
      </c>
      <c r="E376" s="4" t="s">
        <v>889</v>
      </c>
      <c r="F376" s="4"/>
      <c r="G376" s="29">
        <f>G377</f>
        <v>10276959</v>
      </c>
      <c r="H376" s="29"/>
    </row>
    <row r="377" spans="1:8" ht="47.25">
      <c r="A377" s="3" t="s">
        <v>780</v>
      </c>
      <c r="B377" s="77" t="s">
        <v>10</v>
      </c>
      <c r="C377" s="4" t="s">
        <v>43</v>
      </c>
      <c r="D377" s="4" t="s">
        <v>1028</v>
      </c>
      <c r="E377" s="4" t="s">
        <v>889</v>
      </c>
      <c r="F377" s="4" t="s">
        <v>681</v>
      </c>
      <c r="G377" s="29">
        <f>10276959</f>
        <v>10276959</v>
      </c>
      <c r="H377" s="29"/>
    </row>
    <row r="378" spans="1:8" ht="15.75">
      <c r="A378" s="3" t="s">
        <v>890</v>
      </c>
      <c r="B378" s="77" t="s">
        <v>10</v>
      </c>
      <c r="C378" s="4" t="s">
        <v>43</v>
      </c>
      <c r="D378" s="4" t="s">
        <v>1028</v>
      </c>
      <c r="E378" s="4" t="s">
        <v>891</v>
      </c>
      <c r="F378" s="4"/>
      <c r="G378" s="29">
        <f>G379</f>
        <v>8387542</v>
      </c>
      <c r="H378" s="29"/>
    </row>
    <row r="379" spans="1:8" ht="47.25">
      <c r="A379" s="112" t="s">
        <v>664</v>
      </c>
      <c r="B379" s="77" t="s">
        <v>10</v>
      </c>
      <c r="C379" s="4" t="s">
        <v>43</v>
      </c>
      <c r="D379" s="4" t="s">
        <v>1028</v>
      </c>
      <c r="E379" s="4" t="s">
        <v>892</v>
      </c>
      <c r="F379" s="4"/>
      <c r="G379" s="29">
        <f>G380</f>
        <v>8387542</v>
      </c>
      <c r="H379" s="29"/>
    </row>
    <row r="380" spans="1:8" ht="47.25">
      <c r="A380" s="3" t="s">
        <v>780</v>
      </c>
      <c r="B380" s="77" t="s">
        <v>10</v>
      </c>
      <c r="C380" s="4" t="s">
        <v>43</v>
      </c>
      <c r="D380" s="4" t="s">
        <v>1028</v>
      </c>
      <c r="E380" s="4" t="s">
        <v>892</v>
      </c>
      <c r="F380" s="4" t="s">
        <v>681</v>
      </c>
      <c r="G380" s="29">
        <f>8387542</f>
        <v>8387542</v>
      </c>
      <c r="H380" s="29"/>
    </row>
    <row r="381" spans="1:8" ht="15.75">
      <c r="A381" s="3" t="s">
        <v>893</v>
      </c>
      <c r="B381" s="77" t="s">
        <v>10</v>
      </c>
      <c r="C381" s="4" t="s">
        <v>43</v>
      </c>
      <c r="D381" s="4" t="s">
        <v>1028</v>
      </c>
      <c r="E381" s="4" t="s">
        <v>894</v>
      </c>
      <c r="F381" s="4"/>
      <c r="G381" s="29">
        <f>G382</f>
        <v>1448238.22</v>
      </c>
      <c r="H381" s="29"/>
    </row>
    <row r="382" spans="1:8" ht="47.25">
      <c r="A382" s="112" t="s">
        <v>664</v>
      </c>
      <c r="B382" s="77" t="s">
        <v>10</v>
      </c>
      <c r="C382" s="4" t="s">
        <v>43</v>
      </c>
      <c r="D382" s="4" t="s">
        <v>1028</v>
      </c>
      <c r="E382" s="4" t="s">
        <v>895</v>
      </c>
      <c r="F382" s="4"/>
      <c r="G382" s="29">
        <f>G383</f>
        <v>1448238.22</v>
      </c>
      <c r="H382" s="29"/>
    </row>
    <row r="383" spans="1:8" ht="47.25">
      <c r="A383" s="3" t="s">
        <v>780</v>
      </c>
      <c r="B383" s="77" t="s">
        <v>10</v>
      </c>
      <c r="C383" s="4" t="s">
        <v>43</v>
      </c>
      <c r="D383" s="4" t="s">
        <v>1028</v>
      </c>
      <c r="E383" s="4" t="s">
        <v>895</v>
      </c>
      <c r="F383" s="4" t="s">
        <v>681</v>
      </c>
      <c r="G383" s="29">
        <f>1448238.22</f>
        <v>1448238.22</v>
      </c>
      <c r="H383" s="29"/>
    </row>
    <row r="384" spans="1:8" ht="31.5">
      <c r="A384" s="3" t="s">
        <v>896</v>
      </c>
      <c r="B384" s="77" t="s">
        <v>10</v>
      </c>
      <c r="C384" s="4" t="s">
        <v>43</v>
      </c>
      <c r="D384" s="4" t="s">
        <v>1028</v>
      </c>
      <c r="E384" s="4" t="s">
        <v>897</v>
      </c>
      <c r="F384" s="4"/>
      <c r="G384" s="29">
        <f>G385</f>
        <v>2999620</v>
      </c>
      <c r="H384" s="29"/>
    </row>
    <row r="385" spans="1:8" ht="47.25">
      <c r="A385" s="112" t="s">
        <v>664</v>
      </c>
      <c r="B385" s="77" t="s">
        <v>10</v>
      </c>
      <c r="C385" s="4" t="s">
        <v>43</v>
      </c>
      <c r="D385" s="4" t="s">
        <v>1028</v>
      </c>
      <c r="E385" s="4" t="s">
        <v>898</v>
      </c>
      <c r="F385" s="4"/>
      <c r="G385" s="29">
        <f>G386</f>
        <v>2999620</v>
      </c>
      <c r="H385" s="29"/>
    </row>
    <row r="386" spans="1:8" ht="47.25">
      <c r="A386" s="3" t="s">
        <v>780</v>
      </c>
      <c r="B386" s="77" t="s">
        <v>10</v>
      </c>
      <c r="C386" s="4" t="s">
        <v>43</v>
      </c>
      <c r="D386" s="4" t="s">
        <v>1028</v>
      </c>
      <c r="E386" s="4" t="s">
        <v>898</v>
      </c>
      <c r="F386" s="4" t="s">
        <v>681</v>
      </c>
      <c r="G386" s="29">
        <f>2999620</f>
        <v>2999620</v>
      </c>
      <c r="H386" s="29"/>
    </row>
    <row r="387" spans="1:8" ht="63">
      <c r="A387" s="1" t="s">
        <v>94</v>
      </c>
      <c r="B387" s="216" t="s">
        <v>10</v>
      </c>
      <c r="C387" s="2" t="s">
        <v>43</v>
      </c>
      <c r="D387" s="2" t="s">
        <v>1028</v>
      </c>
      <c r="E387" s="2" t="s">
        <v>899</v>
      </c>
      <c r="F387" s="2"/>
      <c r="G387" s="33">
        <f>G388</f>
        <v>686480</v>
      </c>
      <c r="H387" s="33"/>
    </row>
    <row r="388" spans="1:8" ht="47.25">
      <c r="A388" s="3" t="s">
        <v>900</v>
      </c>
      <c r="B388" s="77" t="s">
        <v>10</v>
      </c>
      <c r="C388" s="4" t="s">
        <v>43</v>
      </c>
      <c r="D388" s="4" t="s">
        <v>1028</v>
      </c>
      <c r="E388" s="4" t="s">
        <v>901</v>
      </c>
      <c r="F388" s="4"/>
      <c r="G388" s="29">
        <f>G389</f>
        <v>686480</v>
      </c>
      <c r="H388" s="29"/>
    </row>
    <row r="389" spans="1:8" ht="31.5">
      <c r="A389" s="3" t="s">
        <v>593</v>
      </c>
      <c r="B389" s="77" t="s">
        <v>10</v>
      </c>
      <c r="C389" s="4" t="s">
        <v>43</v>
      </c>
      <c r="D389" s="4" t="s">
        <v>1028</v>
      </c>
      <c r="E389" s="4" t="s">
        <v>902</v>
      </c>
      <c r="F389" s="4"/>
      <c r="G389" s="29">
        <f>G390</f>
        <v>686480</v>
      </c>
      <c r="H389" s="29"/>
    </row>
    <row r="390" spans="1:8" ht="47.25">
      <c r="A390" s="3" t="s">
        <v>780</v>
      </c>
      <c r="B390" s="77" t="s">
        <v>10</v>
      </c>
      <c r="C390" s="4" t="s">
        <v>43</v>
      </c>
      <c r="D390" s="4" t="s">
        <v>1028</v>
      </c>
      <c r="E390" s="4" t="s">
        <v>902</v>
      </c>
      <c r="F390" s="4" t="s">
        <v>681</v>
      </c>
      <c r="G390" s="29">
        <f>686480</f>
        <v>686480</v>
      </c>
      <c r="H390" s="29"/>
    </row>
    <row r="391" spans="1:8" ht="15.75">
      <c r="A391" s="1" t="s">
        <v>674</v>
      </c>
      <c r="B391" s="216" t="s">
        <v>10</v>
      </c>
      <c r="C391" s="2" t="s">
        <v>43</v>
      </c>
      <c r="D391" s="2" t="s">
        <v>46</v>
      </c>
      <c r="E391" s="2"/>
      <c r="F391" s="2"/>
      <c r="G391" s="33">
        <f>G392</f>
        <v>24866190.52</v>
      </c>
      <c r="H391" s="33"/>
    </row>
    <row r="392" spans="1:8" ht="94.5">
      <c r="A392" s="1" t="s">
        <v>1148</v>
      </c>
      <c r="B392" s="216" t="s">
        <v>10</v>
      </c>
      <c r="C392" s="2" t="s">
        <v>43</v>
      </c>
      <c r="D392" s="2" t="s">
        <v>46</v>
      </c>
      <c r="E392" s="2" t="s">
        <v>1088</v>
      </c>
      <c r="F392" s="2"/>
      <c r="G392" s="33">
        <f>G393+G399</f>
        <v>24866190.52</v>
      </c>
      <c r="H392" s="33"/>
    </row>
    <row r="393" spans="1:8" ht="63">
      <c r="A393" s="3" t="s">
        <v>182</v>
      </c>
      <c r="B393" s="77" t="s">
        <v>10</v>
      </c>
      <c r="C393" s="4" t="s">
        <v>43</v>
      </c>
      <c r="D393" s="4" t="s">
        <v>46</v>
      </c>
      <c r="E393" s="4" t="s">
        <v>903</v>
      </c>
      <c r="F393" s="4"/>
      <c r="G393" s="33">
        <f>G394</f>
        <v>1918407.85</v>
      </c>
      <c r="H393" s="29"/>
    </row>
    <row r="394" spans="1:8" ht="31.5">
      <c r="A394" s="3" t="s">
        <v>904</v>
      </c>
      <c r="B394" s="77" t="s">
        <v>10</v>
      </c>
      <c r="C394" s="4" t="s">
        <v>43</v>
      </c>
      <c r="D394" s="4" t="s">
        <v>46</v>
      </c>
      <c r="E394" s="4" t="s">
        <v>905</v>
      </c>
      <c r="F394" s="4"/>
      <c r="G394" s="29">
        <f>G395+G397</f>
        <v>1918407.85</v>
      </c>
      <c r="H394" s="29"/>
    </row>
    <row r="395" spans="1:8" ht="47.25">
      <c r="A395" s="3" t="s">
        <v>850</v>
      </c>
      <c r="B395" s="77" t="s">
        <v>10</v>
      </c>
      <c r="C395" s="4" t="s">
        <v>43</v>
      </c>
      <c r="D395" s="4" t="s">
        <v>46</v>
      </c>
      <c r="E395" s="4" t="s">
        <v>906</v>
      </c>
      <c r="F395" s="4"/>
      <c r="G395" s="29">
        <f>G396</f>
        <v>570000</v>
      </c>
      <c r="H395" s="29"/>
    </row>
    <row r="396" spans="1:8" ht="47.25">
      <c r="A396" s="3" t="s">
        <v>780</v>
      </c>
      <c r="B396" s="77" t="s">
        <v>10</v>
      </c>
      <c r="C396" s="4" t="s">
        <v>43</v>
      </c>
      <c r="D396" s="4" t="s">
        <v>46</v>
      </c>
      <c r="E396" s="4" t="s">
        <v>906</v>
      </c>
      <c r="F396" s="4" t="s">
        <v>681</v>
      </c>
      <c r="G396" s="29">
        <f>570000</f>
        <v>570000</v>
      </c>
      <c r="H396" s="29"/>
    </row>
    <row r="397" spans="1:8" ht="31.5">
      <c r="A397" s="3" t="s">
        <v>593</v>
      </c>
      <c r="B397" s="77" t="s">
        <v>10</v>
      </c>
      <c r="C397" s="4" t="s">
        <v>43</v>
      </c>
      <c r="D397" s="4" t="s">
        <v>46</v>
      </c>
      <c r="E397" s="4" t="s">
        <v>907</v>
      </c>
      <c r="F397" s="4"/>
      <c r="G397" s="29">
        <f>1348407.85</f>
        <v>1348407.85</v>
      </c>
      <c r="H397" s="29"/>
    </row>
    <row r="398" spans="1:8" ht="47.25">
      <c r="A398" s="3" t="s">
        <v>98</v>
      </c>
      <c r="B398" s="77" t="s">
        <v>10</v>
      </c>
      <c r="C398" s="4" t="s">
        <v>43</v>
      </c>
      <c r="D398" s="4" t="s">
        <v>46</v>
      </c>
      <c r="E398" s="4" t="s">
        <v>907</v>
      </c>
      <c r="F398" s="4" t="s">
        <v>681</v>
      </c>
      <c r="G398" s="29">
        <f>1348407.85</f>
        <v>1348407.85</v>
      </c>
      <c r="H398" s="29"/>
    </row>
    <row r="399" spans="1:8" ht="78.75">
      <c r="A399" s="3" t="s">
        <v>183</v>
      </c>
      <c r="B399" s="77" t="s">
        <v>10</v>
      </c>
      <c r="C399" s="4" t="s">
        <v>43</v>
      </c>
      <c r="D399" s="4" t="s">
        <v>46</v>
      </c>
      <c r="E399" s="4" t="s">
        <v>908</v>
      </c>
      <c r="F399" s="4"/>
      <c r="G399" s="33">
        <f>G400+G403</f>
        <v>22947782.669999998</v>
      </c>
      <c r="H399" s="29"/>
    </row>
    <row r="400" spans="1:8" ht="94.5">
      <c r="A400" s="3" t="s">
        <v>909</v>
      </c>
      <c r="B400" s="77" t="s">
        <v>10</v>
      </c>
      <c r="C400" s="4" t="s">
        <v>43</v>
      </c>
      <c r="D400" s="4" t="s">
        <v>46</v>
      </c>
      <c r="E400" s="4" t="s">
        <v>910</v>
      </c>
      <c r="F400" s="4"/>
      <c r="G400" s="29">
        <f>G401</f>
        <v>20449402.47</v>
      </c>
      <c r="H400" s="29"/>
    </row>
    <row r="401" spans="1:8" ht="31.5">
      <c r="A401" s="3" t="s">
        <v>184</v>
      </c>
      <c r="B401" s="77" t="s">
        <v>10</v>
      </c>
      <c r="C401" s="4" t="s">
        <v>43</v>
      </c>
      <c r="D401" s="4" t="s">
        <v>46</v>
      </c>
      <c r="E401" s="4" t="s">
        <v>912</v>
      </c>
      <c r="F401" s="4"/>
      <c r="G401" s="29">
        <f>G402</f>
        <v>20449402.47</v>
      </c>
      <c r="H401" s="29"/>
    </row>
    <row r="402" spans="1:8" ht="15.75">
      <c r="A402" s="3" t="s">
        <v>1153</v>
      </c>
      <c r="B402" s="77" t="s">
        <v>10</v>
      </c>
      <c r="C402" s="4" t="s">
        <v>43</v>
      </c>
      <c r="D402" s="4" t="s">
        <v>46</v>
      </c>
      <c r="E402" s="4" t="s">
        <v>912</v>
      </c>
      <c r="F402" s="4" t="s">
        <v>684</v>
      </c>
      <c r="G402" s="29">
        <f>20449402.47</f>
        <v>20449402.47</v>
      </c>
      <c r="H402" s="29"/>
    </row>
    <row r="403" spans="1:8" ht="63">
      <c r="A403" s="3" t="s">
        <v>913</v>
      </c>
      <c r="B403" s="77" t="s">
        <v>10</v>
      </c>
      <c r="C403" s="4" t="s">
        <v>43</v>
      </c>
      <c r="D403" s="4" t="s">
        <v>46</v>
      </c>
      <c r="E403" s="4" t="s">
        <v>911</v>
      </c>
      <c r="F403" s="4"/>
      <c r="G403" s="29">
        <f>G404</f>
        <v>2498380.2</v>
      </c>
      <c r="H403" s="29"/>
    </row>
    <row r="404" spans="1:8" ht="31.5">
      <c r="A404" s="3" t="s">
        <v>593</v>
      </c>
      <c r="B404" s="77" t="s">
        <v>10</v>
      </c>
      <c r="C404" s="4" t="s">
        <v>43</v>
      </c>
      <c r="D404" s="4" t="s">
        <v>46</v>
      </c>
      <c r="E404" s="4" t="s">
        <v>914</v>
      </c>
      <c r="F404" s="4"/>
      <c r="G404" s="29">
        <f>G405</f>
        <v>2498380.2</v>
      </c>
      <c r="H404" s="29"/>
    </row>
    <row r="405" spans="1:8" ht="47.25">
      <c r="A405" s="3" t="s">
        <v>780</v>
      </c>
      <c r="B405" s="77" t="s">
        <v>10</v>
      </c>
      <c r="C405" s="4" t="s">
        <v>43</v>
      </c>
      <c r="D405" s="4" t="s">
        <v>46</v>
      </c>
      <c r="E405" s="4" t="s">
        <v>914</v>
      </c>
      <c r="F405" s="4" t="s">
        <v>681</v>
      </c>
      <c r="G405" s="29">
        <f>627555.53+1903870.32-33045.65</f>
        <v>2498380.2</v>
      </c>
      <c r="H405" s="29"/>
    </row>
    <row r="406" spans="1:8" ht="15.75">
      <c r="A406" s="1" t="s">
        <v>640</v>
      </c>
      <c r="B406" s="216" t="s">
        <v>10</v>
      </c>
      <c r="C406" s="2" t="s">
        <v>43</v>
      </c>
      <c r="D406" s="2" t="s">
        <v>48</v>
      </c>
      <c r="E406" s="2"/>
      <c r="F406" s="219"/>
      <c r="G406" s="33">
        <f>G407</f>
        <v>33181189.47</v>
      </c>
      <c r="H406" s="220"/>
    </row>
    <row r="407" spans="1:8" ht="94.5">
      <c r="A407" s="1" t="s">
        <v>1148</v>
      </c>
      <c r="B407" s="216" t="s">
        <v>10</v>
      </c>
      <c r="C407" s="2" t="s">
        <v>43</v>
      </c>
      <c r="D407" s="2" t="s">
        <v>48</v>
      </c>
      <c r="E407" s="2" t="s">
        <v>1088</v>
      </c>
      <c r="F407" s="2"/>
      <c r="G407" s="33">
        <f>G408</f>
        <v>33181189.47</v>
      </c>
      <c r="H407" s="33"/>
    </row>
    <row r="408" spans="1:8" ht="47.25">
      <c r="A408" s="3" t="s">
        <v>185</v>
      </c>
      <c r="B408" s="77" t="s">
        <v>10</v>
      </c>
      <c r="C408" s="4" t="s">
        <v>43</v>
      </c>
      <c r="D408" s="4" t="s">
        <v>48</v>
      </c>
      <c r="E408" s="4" t="s">
        <v>523</v>
      </c>
      <c r="F408" s="4"/>
      <c r="G408" s="29">
        <f>G409+G412+G415+G420+G423</f>
        <v>33181189.47</v>
      </c>
      <c r="H408" s="29"/>
    </row>
    <row r="409" spans="1:8" ht="63">
      <c r="A409" s="3" t="s">
        <v>915</v>
      </c>
      <c r="B409" s="77" t="s">
        <v>10</v>
      </c>
      <c r="C409" s="4" t="s">
        <v>43</v>
      </c>
      <c r="D409" s="4" t="s">
        <v>48</v>
      </c>
      <c r="E409" s="4" t="s">
        <v>916</v>
      </c>
      <c r="F409" s="4"/>
      <c r="G409" s="29">
        <f>G410</f>
        <v>15810911.760000002</v>
      </c>
      <c r="H409" s="29"/>
    </row>
    <row r="410" spans="1:8" ht="47.25">
      <c r="A410" s="3" t="s">
        <v>186</v>
      </c>
      <c r="B410" s="77" t="s">
        <v>10</v>
      </c>
      <c r="C410" s="4" t="s">
        <v>43</v>
      </c>
      <c r="D410" s="4" t="s">
        <v>48</v>
      </c>
      <c r="E410" s="4" t="s">
        <v>917</v>
      </c>
      <c r="F410" s="4"/>
      <c r="G410" s="29">
        <f>G411</f>
        <v>15810911.760000002</v>
      </c>
      <c r="H410" s="29"/>
    </row>
    <row r="411" spans="1:8" ht="47.25">
      <c r="A411" s="3" t="s">
        <v>780</v>
      </c>
      <c r="B411" s="77" t="s">
        <v>10</v>
      </c>
      <c r="C411" s="4" t="s">
        <v>43</v>
      </c>
      <c r="D411" s="4" t="s">
        <v>48</v>
      </c>
      <c r="E411" s="4" t="s">
        <v>917</v>
      </c>
      <c r="F411" s="4" t="s">
        <v>681</v>
      </c>
      <c r="G411" s="29">
        <f>7577856+13052592.05-4819536.29</f>
        <v>15810911.760000002</v>
      </c>
      <c r="H411" s="33"/>
    </row>
    <row r="412" spans="1:8" ht="94.5">
      <c r="A412" s="3" t="s">
        <v>918</v>
      </c>
      <c r="B412" s="77" t="s">
        <v>10</v>
      </c>
      <c r="C412" s="4" t="s">
        <v>43</v>
      </c>
      <c r="D412" s="4" t="s">
        <v>48</v>
      </c>
      <c r="E412" s="4" t="s">
        <v>919</v>
      </c>
      <c r="F412" s="4"/>
      <c r="G412" s="29">
        <f>G413</f>
        <v>10828325.16</v>
      </c>
      <c r="H412" s="33"/>
    </row>
    <row r="413" spans="1:8" ht="63">
      <c r="A413" s="3" t="s">
        <v>187</v>
      </c>
      <c r="B413" s="77" t="s">
        <v>10</v>
      </c>
      <c r="C413" s="4" t="s">
        <v>43</v>
      </c>
      <c r="D413" s="4" t="s">
        <v>48</v>
      </c>
      <c r="E413" s="4" t="s">
        <v>920</v>
      </c>
      <c r="F413" s="4"/>
      <c r="G413" s="29">
        <f>G414</f>
        <v>10828325.16</v>
      </c>
      <c r="H413" s="29"/>
    </row>
    <row r="414" spans="1:8" ht="47.25">
      <c r="A414" s="3" t="s">
        <v>780</v>
      </c>
      <c r="B414" s="77" t="s">
        <v>10</v>
      </c>
      <c r="C414" s="4" t="s">
        <v>43</v>
      </c>
      <c r="D414" s="4" t="s">
        <v>48</v>
      </c>
      <c r="E414" s="4" t="s">
        <v>920</v>
      </c>
      <c r="F414" s="4" t="s">
        <v>681</v>
      </c>
      <c r="G414" s="29">
        <f>10828325.16</f>
        <v>10828325.16</v>
      </c>
      <c r="H414" s="29"/>
    </row>
    <row r="415" spans="1:8" ht="78.75">
      <c r="A415" s="3" t="s">
        <v>177</v>
      </c>
      <c r="B415" s="77" t="s">
        <v>10</v>
      </c>
      <c r="C415" s="4" t="s">
        <v>43</v>
      </c>
      <c r="D415" s="4" t="s">
        <v>48</v>
      </c>
      <c r="E415" s="4" t="s">
        <v>178</v>
      </c>
      <c r="F415" s="4"/>
      <c r="G415" s="29">
        <f>G416+G418</f>
        <v>1366125.97</v>
      </c>
      <c r="H415" s="29"/>
    </row>
    <row r="416" spans="1:8" ht="47.25">
      <c r="A416" s="3" t="s">
        <v>849</v>
      </c>
      <c r="B416" s="77" t="s">
        <v>10</v>
      </c>
      <c r="C416" s="4" t="s">
        <v>43</v>
      </c>
      <c r="D416" s="4" t="s">
        <v>48</v>
      </c>
      <c r="E416" s="4" t="s">
        <v>179</v>
      </c>
      <c r="F416" s="4"/>
      <c r="G416" s="29">
        <f>G417</f>
        <v>766125.97</v>
      </c>
      <c r="H416" s="29"/>
    </row>
    <row r="417" spans="1:8" ht="47.25">
      <c r="A417" s="3" t="s">
        <v>780</v>
      </c>
      <c r="B417" s="77" t="s">
        <v>10</v>
      </c>
      <c r="C417" s="4" t="s">
        <v>43</v>
      </c>
      <c r="D417" s="4" t="s">
        <v>48</v>
      </c>
      <c r="E417" s="4" t="s">
        <v>179</v>
      </c>
      <c r="F417" s="4" t="s">
        <v>681</v>
      </c>
      <c r="G417" s="29">
        <v>766125.97</v>
      </c>
      <c r="H417" s="29"/>
    </row>
    <row r="418" spans="1:8" ht="63">
      <c r="A418" s="3" t="s">
        <v>846</v>
      </c>
      <c r="B418" s="77" t="s">
        <v>10</v>
      </c>
      <c r="C418" s="4" t="s">
        <v>43</v>
      </c>
      <c r="D418" s="4" t="s">
        <v>48</v>
      </c>
      <c r="E418" s="4" t="s">
        <v>577</v>
      </c>
      <c r="F418" s="4"/>
      <c r="G418" s="29">
        <f>G419</f>
        <v>600000</v>
      </c>
      <c r="H418" s="29"/>
    </row>
    <row r="419" spans="1:13" ht="47.25">
      <c r="A419" s="3" t="s">
        <v>754</v>
      </c>
      <c r="B419" s="77" t="s">
        <v>10</v>
      </c>
      <c r="C419" s="4" t="s">
        <v>43</v>
      </c>
      <c r="D419" s="4" t="s">
        <v>48</v>
      </c>
      <c r="E419" s="4" t="s">
        <v>577</v>
      </c>
      <c r="F419" s="4" t="s">
        <v>508</v>
      </c>
      <c r="G419" s="29">
        <v>600000</v>
      </c>
      <c r="H419" s="29"/>
      <c r="M419" s="163">
        <f>-300000</f>
        <v>-300000</v>
      </c>
    </row>
    <row r="420" spans="1:8" ht="31.5">
      <c r="A420" s="3" t="s">
        <v>269</v>
      </c>
      <c r="B420" s="77" t="s">
        <v>10</v>
      </c>
      <c r="C420" s="4" t="s">
        <v>43</v>
      </c>
      <c r="D420" s="4" t="s">
        <v>48</v>
      </c>
      <c r="E420" s="4" t="s">
        <v>180</v>
      </c>
      <c r="F420" s="4"/>
      <c r="G420" s="29">
        <f>G421</f>
        <v>936558.43</v>
      </c>
      <c r="H420" s="29"/>
    </row>
    <row r="421" spans="1:8" ht="31.5">
      <c r="A421" s="3" t="s">
        <v>593</v>
      </c>
      <c r="B421" s="77" t="s">
        <v>10</v>
      </c>
      <c r="C421" s="4" t="s">
        <v>43</v>
      </c>
      <c r="D421" s="4" t="s">
        <v>48</v>
      </c>
      <c r="E421" s="4" t="s">
        <v>181</v>
      </c>
      <c r="F421" s="4"/>
      <c r="G421" s="29">
        <f>G422</f>
        <v>936558.43</v>
      </c>
      <c r="H421" s="29"/>
    </row>
    <row r="422" spans="1:8" ht="47.25">
      <c r="A422" s="3" t="s">
        <v>780</v>
      </c>
      <c r="B422" s="77" t="s">
        <v>10</v>
      </c>
      <c r="C422" s="4" t="s">
        <v>43</v>
      </c>
      <c r="D422" s="4" t="s">
        <v>48</v>
      </c>
      <c r="E422" s="4" t="s">
        <v>181</v>
      </c>
      <c r="F422" s="4" t="s">
        <v>681</v>
      </c>
      <c r="G422" s="29">
        <f>936558.43</f>
        <v>936558.43</v>
      </c>
      <c r="H422" s="29"/>
    </row>
    <row r="423" spans="1:8" ht="47.25">
      <c r="A423" s="3" t="s">
        <v>610</v>
      </c>
      <c r="B423" s="77" t="s">
        <v>10</v>
      </c>
      <c r="C423" s="4" t="s">
        <v>43</v>
      </c>
      <c r="D423" s="4" t="s">
        <v>48</v>
      </c>
      <c r="E423" s="4" t="s">
        <v>611</v>
      </c>
      <c r="F423" s="4"/>
      <c r="G423" s="29">
        <f>G424</f>
        <v>4239268.15</v>
      </c>
      <c r="H423" s="29"/>
    </row>
    <row r="424" spans="1:10" ht="31.5">
      <c r="A424" s="3" t="s">
        <v>593</v>
      </c>
      <c r="B424" s="77" t="s">
        <v>10</v>
      </c>
      <c r="C424" s="4" t="s">
        <v>43</v>
      </c>
      <c r="D424" s="4" t="s">
        <v>48</v>
      </c>
      <c r="E424" s="4" t="s">
        <v>612</v>
      </c>
      <c r="F424" s="4"/>
      <c r="G424" s="29">
        <f>G425</f>
        <v>4239268.15</v>
      </c>
      <c r="H424" s="29"/>
      <c r="J424" s="26"/>
    </row>
    <row r="425" spans="1:8" ht="47.25">
      <c r="A425" s="3" t="s">
        <v>780</v>
      </c>
      <c r="B425" s="77" t="s">
        <v>10</v>
      </c>
      <c r="C425" s="4" t="s">
        <v>43</v>
      </c>
      <c r="D425" s="4" t="s">
        <v>48</v>
      </c>
      <c r="E425" s="4" t="s">
        <v>612</v>
      </c>
      <c r="F425" s="4" t="s">
        <v>681</v>
      </c>
      <c r="G425" s="29">
        <f>4239268.15</f>
        <v>4239268.15</v>
      </c>
      <c r="H425" s="29"/>
    </row>
    <row r="426" spans="1:8" ht="47.25">
      <c r="A426" s="1" t="s">
        <v>831</v>
      </c>
      <c r="B426" s="216" t="s">
        <v>10</v>
      </c>
      <c r="C426" s="2" t="s">
        <v>43</v>
      </c>
      <c r="D426" s="2" t="s">
        <v>43</v>
      </c>
      <c r="E426" s="4"/>
      <c r="F426" s="4"/>
      <c r="G426" s="33">
        <f>G427+G447</f>
        <v>19665626.44</v>
      </c>
      <c r="H426" s="33"/>
    </row>
    <row r="427" spans="1:8" ht="94.5">
      <c r="A427" s="1" t="s">
        <v>1148</v>
      </c>
      <c r="B427" s="216" t="s">
        <v>10</v>
      </c>
      <c r="C427" s="2" t="s">
        <v>43</v>
      </c>
      <c r="D427" s="2" t="s">
        <v>43</v>
      </c>
      <c r="E427" s="2" t="s">
        <v>1088</v>
      </c>
      <c r="F427" s="2"/>
      <c r="G427" s="33">
        <f>G428+G432</f>
        <v>16519203.64</v>
      </c>
      <c r="H427" s="33"/>
    </row>
    <row r="428" spans="1:8" ht="47.25">
      <c r="A428" s="3" t="s">
        <v>185</v>
      </c>
      <c r="B428" s="77" t="s">
        <v>10</v>
      </c>
      <c r="C428" s="4" t="s">
        <v>43</v>
      </c>
      <c r="D428" s="4" t="s">
        <v>43</v>
      </c>
      <c r="E428" s="4" t="s">
        <v>523</v>
      </c>
      <c r="F428" s="4"/>
      <c r="G428" s="33">
        <f>G429</f>
        <v>2000000</v>
      </c>
      <c r="H428" s="29"/>
    </row>
    <row r="429" spans="1:8" ht="31.5">
      <c r="A429" s="3" t="s">
        <v>269</v>
      </c>
      <c r="B429" s="77" t="s">
        <v>10</v>
      </c>
      <c r="C429" s="4" t="s">
        <v>43</v>
      </c>
      <c r="D429" s="4" t="s">
        <v>43</v>
      </c>
      <c r="E429" s="4" t="s">
        <v>180</v>
      </c>
      <c r="F429" s="4"/>
      <c r="G429" s="29">
        <f>G430</f>
        <v>2000000</v>
      </c>
      <c r="H429" s="29"/>
    </row>
    <row r="430" spans="1:8" ht="63">
      <c r="A430" s="3" t="s">
        <v>846</v>
      </c>
      <c r="B430" s="77" t="s">
        <v>10</v>
      </c>
      <c r="C430" s="4" t="s">
        <v>43</v>
      </c>
      <c r="D430" s="4" t="s">
        <v>43</v>
      </c>
      <c r="E430" s="4" t="s">
        <v>270</v>
      </c>
      <c r="F430" s="4"/>
      <c r="G430" s="29">
        <f>G431</f>
        <v>2000000</v>
      </c>
      <c r="H430" s="29"/>
    </row>
    <row r="431" spans="1:8" ht="47.25">
      <c r="A431" s="3" t="s">
        <v>754</v>
      </c>
      <c r="B431" s="77" t="s">
        <v>10</v>
      </c>
      <c r="C431" s="4" t="s">
        <v>43</v>
      </c>
      <c r="D431" s="4" t="s">
        <v>43</v>
      </c>
      <c r="E431" s="4" t="s">
        <v>270</v>
      </c>
      <c r="F431" s="4" t="s">
        <v>508</v>
      </c>
      <c r="G431" s="29">
        <f>18614556-16614556</f>
        <v>2000000</v>
      </c>
      <c r="H431" s="29"/>
    </row>
    <row r="432" spans="1:8" ht="63">
      <c r="A432" s="3" t="s">
        <v>657</v>
      </c>
      <c r="B432" s="77" t="s">
        <v>10</v>
      </c>
      <c r="C432" s="4" t="s">
        <v>43</v>
      </c>
      <c r="D432" s="4" t="s">
        <v>43</v>
      </c>
      <c r="E432" s="4" t="s">
        <v>613</v>
      </c>
      <c r="F432" s="4"/>
      <c r="G432" s="33">
        <f>G433+G438+G444</f>
        <v>14519203.64</v>
      </c>
      <c r="H432" s="29"/>
    </row>
    <row r="433" spans="1:8" ht="47.25">
      <c r="A433" s="3" t="s">
        <v>614</v>
      </c>
      <c r="B433" s="77" t="s">
        <v>10</v>
      </c>
      <c r="C433" s="4" t="s">
        <v>43</v>
      </c>
      <c r="D433" s="4" t="s">
        <v>43</v>
      </c>
      <c r="E433" s="4" t="s">
        <v>615</v>
      </c>
      <c r="F433" s="4"/>
      <c r="G433" s="29">
        <f>G434</f>
        <v>5698562.130000001</v>
      </c>
      <c r="H433" s="29"/>
    </row>
    <row r="434" spans="1:8" ht="94.5">
      <c r="A434" s="3" t="s">
        <v>842</v>
      </c>
      <c r="B434" s="77" t="s">
        <v>10</v>
      </c>
      <c r="C434" s="4" t="s">
        <v>43</v>
      </c>
      <c r="D434" s="4" t="s">
        <v>43</v>
      </c>
      <c r="E434" s="4" t="s">
        <v>616</v>
      </c>
      <c r="F434" s="4"/>
      <c r="G434" s="29">
        <f>G435+G436+G437</f>
        <v>5698562.130000001</v>
      </c>
      <c r="H434" s="29"/>
    </row>
    <row r="435" spans="1:8" ht="110.25">
      <c r="A435" s="3" t="s">
        <v>97</v>
      </c>
      <c r="B435" s="77" t="s">
        <v>10</v>
      </c>
      <c r="C435" s="4" t="s">
        <v>43</v>
      </c>
      <c r="D435" s="4" t="s">
        <v>43</v>
      </c>
      <c r="E435" s="4" t="s">
        <v>616</v>
      </c>
      <c r="F435" s="4" t="s">
        <v>680</v>
      </c>
      <c r="G435" s="29">
        <f>5493585.44-11.31</f>
        <v>5493574.130000001</v>
      </c>
      <c r="H435" s="29"/>
    </row>
    <row r="436" spans="1:8" ht="47.25">
      <c r="A436" s="3" t="s">
        <v>780</v>
      </c>
      <c r="B436" s="77" t="s">
        <v>10</v>
      </c>
      <c r="C436" s="4" t="s">
        <v>43</v>
      </c>
      <c r="D436" s="4" t="s">
        <v>43</v>
      </c>
      <c r="E436" s="4" t="s">
        <v>616</v>
      </c>
      <c r="F436" s="4" t="s">
        <v>681</v>
      </c>
      <c r="G436" s="29">
        <v>130400</v>
      </c>
      <c r="H436" s="29"/>
    </row>
    <row r="437" spans="1:8" ht="15.75">
      <c r="A437" s="3" t="s">
        <v>1153</v>
      </c>
      <c r="B437" s="77" t="s">
        <v>10</v>
      </c>
      <c r="C437" s="4" t="s">
        <v>43</v>
      </c>
      <c r="D437" s="4" t="s">
        <v>43</v>
      </c>
      <c r="E437" s="4" t="s">
        <v>616</v>
      </c>
      <c r="F437" s="4" t="s">
        <v>684</v>
      </c>
      <c r="G437" s="29">
        <v>74588</v>
      </c>
      <c r="H437" s="29"/>
    </row>
    <row r="438" spans="1:8" ht="110.25">
      <c r="A438" s="212" t="s">
        <v>271</v>
      </c>
      <c r="B438" s="77" t="s">
        <v>10</v>
      </c>
      <c r="C438" s="4" t="s">
        <v>43</v>
      </c>
      <c r="D438" s="4" t="s">
        <v>43</v>
      </c>
      <c r="E438" s="4" t="s">
        <v>272</v>
      </c>
      <c r="F438" s="4"/>
      <c r="G438" s="29">
        <f>G439+G442</f>
        <v>8523532.25</v>
      </c>
      <c r="H438" s="29"/>
    </row>
    <row r="439" spans="1:8" ht="94.5">
      <c r="A439" s="212" t="s">
        <v>842</v>
      </c>
      <c r="B439" s="77" t="s">
        <v>10</v>
      </c>
      <c r="C439" s="4" t="s">
        <v>43</v>
      </c>
      <c r="D439" s="4" t="s">
        <v>43</v>
      </c>
      <c r="E439" s="4" t="s">
        <v>273</v>
      </c>
      <c r="F439" s="4"/>
      <c r="G439" s="29">
        <f>G440+G441</f>
        <v>8381032.25</v>
      </c>
      <c r="H439" s="29"/>
    </row>
    <row r="440" spans="1:8" ht="110.25">
      <c r="A440" s="3" t="s">
        <v>97</v>
      </c>
      <c r="B440" s="77" t="s">
        <v>10</v>
      </c>
      <c r="C440" s="4" t="s">
        <v>43</v>
      </c>
      <c r="D440" s="4" t="s">
        <v>43</v>
      </c>
      <c r="E440" s="4" t="s">
        <v>273</v>
      </c>
      <c r="F440" s="4" t="s">
        <v>680</v>
      </c>
      <c r="G440" s="29">
        <v>8087863.37</v>
      </c>
      <c r="H440" s="29"/>
    </row>
    <row r="441" spans="1:8" ht="47.25">
      <c r="A441" s="3" t="s">
        <v>780</v>
      </c>
      <c r="B441" s="77" t="s">
        <v>10</v>
      </c>
      <c r="C441" s="4" t="s">
        <v>43</v>
      </c>
      <c r="D441" s="4" t="s">
        <v>43</v>
      </c>
      <c r="E441" s="4" t="s">
        <v>273</v>
      </c>
      <c r="F441" s="4" t="s">
        <v>681</v>
      </c>
      <c r="G441" s="29">
        <v>293168.88</v>
      </c>
      <c r="H441" s="29"/>
    </row>
    <row r="442" spans="1:14" ht="94.5">
      <c r="A442" s="3" t="s">
        <v>659</v>
      </c>
      <c r="B442" s="77" t="s">
        <v>10</v>
      </c>
      <c r="C442" s="4" t="s">
        <v>43</v>
      </c>
      <c r="D442" s="4" t="s">
        <v>43</v>
      </c>
      <c r="E442" s="4" t="s">
        <v>274</v>
      </c>
      <c r="F442" s="4"/>
      <c r="G442" s="29">
        <f>G443</f>
        <v>142500</v>
      </c>
      <c r="H442" s="29"/>
      <c r="J442" s="26"/>
      <c r="K442" s="26"/>
      <c r="M442" s="163">
        <f>187689759.09-78473773-110241223.26</f>
        <v>-1025237.1700000018</v>
      </c>
      <c r="N442" s="26"/>
    </row>
    <row r="443" spans="1:10" ht="110.25">
      <c r="A443" s="3" t="s">
        <v>665</v>
      </c>
      <c r="B443" s="77" t="s">
        <v>10</v>
      </c>
      <c r="C443" s="4" t="s">
        <v>43</v>
      </c>
      <c r="D443" s="4" t="s">
        <v>43</v>
      </c>
      <c r="E443" s="4" t="s">
        <v>617</v>
      </c>
      <c r="F443" s="4" t="s">
        <v>680</v>
      </c>
      <c r="G443" s="29">
        <v>142500</v>
      </c>
      <c r="H443" s="29"/>
      <c r="J443" s="26"/>
    </row>
    <row r="444" spans="1:8" ht="47.25">
      <c r="A444" s="212" t="s">
        <v>275</v>
      </c>
      <c r="B444" s="77" t="s">
        <v>10</v>
      </c>
      <c r="C444" s="4" t="s">
        <v>43</v>
      </c>
      <c r="D444" s="4" t="s">
        <v>43</v>
      </c>
      <c r="E444" s="4" t="s">
        <v>276</v>
      </c>
      <c r="F444" s="4"/>
      <c r="G444" s="29">
        <f>G445</f>
        <v>297109.26</v>
      </c>
      <c r="H444" s="29"/>
    </row>
    <row r="445" spans="1:8" ht="94.5">
      <c r="A445" s="212" t="s">
        <v>842</v>
      </c>
      <c r="B445" s="77" t="s">
        <v>10</v>
      </c>
      <c r="C445" s="4" t="s">
        <v>43</v>
      </c>
      <c r="D445" s="4" t="s">
        <v>43</v>
      </c>
      <c r="E445" s="4" t="s">
        <v>277</v>
      </c>
      <c r="F445" s="4"/>
      <c r="G445" s="29">
        <f>G446</f>
        <v>297109.26</v>
      </c>
      <c r="H445" s="29"/>
    </row>
    <row r="446" spans="1:8" ht="47.25">
      <c r="A446" s="3" t="s">
        <v>780</v>
      </c>
      <c r="B446" s="77" t="s">
        <v>10</v>
      </c>
      <c r="C446" s="4" t="s">
        <v>43</v>
      </c>
      <c r="D446" s="4" t="s">
        <v>43</v>
      </c>
      <c r="E446" s="4" t="s">
        <v>277</v>
      </c>
      <c r="F446" s="4" t="s">
        <v>681</v>
      </c>
      <c r="G446" s="29">
        <v>297109.26</v>
      </c>
      <c r="H446" s="29"/>
    </row>
    <row r="447" spans="1:8" ht="15.75">
      <c r="A447" s="27" t="s">
        <v>96</v>
      </c>
      <c r="B447" s="77" t="s">
        <v>10</v>
      </c>
      <c r="C447" s="4" t="s">
        <v>43</v>
      </c>
      <c r="D447" s="4" t="s">
        <v>43</v>
      </c>
      <c r="E447" s="4" t="s">
        <v>826</v>
      </c>
      <c r="F447" s="4"/>
      <c r="G447" s="29">
        <f>G448</f>
        <v>3146422.8</v>
      </c>
      <c r="H447" s="29"/>
    </row>
    <row r="448" spans="1:10" ht="94.5">
      <c r="A448" s="3" t="s">
        <v>842</v>
      </c>
      <c r="B448" s="77" t="s">
        <v>10</v>
      </c>
      <c r="C448" s="4" t="s">
        <v>43</v>
      </c>
      <c r="D448" s="4" t="s">
        <v>43</v>
      </c>
      <c r="E448" s="4" t="s">
        <v>618</v>
      </c>
      <c r="F448" s="4"/>
      <c r="G448" s="29">
        <f>G449</f>
        <v>3146422.8</v>
      </c>
      <c r="H448" s="29"/>
      <c r="J448" s="26"/>
    </row>
    <row r="449" spans="1:10" ht="63">
      <c r="A449" s="3" t="s">
        <v>595</v>
      </c>
      <c r="B449" s="77" t="s">
        <v>10</v>
      </c>
      <c r="C449" s="4" t="s">
        <v>43</v>
      </c>
      <c r="D449" s="4" t="s">
        <v>43</v>
      </c>
      <c r="E449" s="4" t="s">
        <v>618</v>
      </c>
      <c r="F449" s="4" t="s">
        <v>685</v>
      </c>
      <c r="G449" s="29">
        <v>3146422.8</v>
      </c>
      <c r="H449" s="29"/>
      <c r="J449" s="26"/>
    </row>
    <row r="450" spans="1:10" ht="15.75">
      <c r="A450" s="13" t="s">
        <v>687</v>
      </c>
      <c r="B450" s="217" t="s">
        <v>10</v>
      </c>
      <c r="C450" s="5" t="s">
        <v>42</v>
      </c>
      <c r="D450" s="5"/>
      <c r="E450" s="5"/>
      <c r="F450" s="5"/>
      <c r="G450" s="28">
        <f>G451</f>
        <v>12295613.49</v>
      </c>
      <c r="H450" s="28"/>
      <c r="J450" s="26"/>
    </row>
    <row r="451" spans="1:10" ht="31.5">
      <c r="A451" s="1" t="s">
        <v>688</v>
      </c>
      <c r="B451" s="216" t="s">
        <v>10</v>
      </c>
      <c r="C451" s="2" t="s">
        <v>42</v>
      </c>
      <c r="D451" s="2" t="s">
        <v>43</v>
      </c>
      <c r="E451" s="2"/>
      <c r="F451" s="2"/>
      <c r="G451" s="33">
        <f>G452</f>
        <v>12295613.49</v>
      </c>
      <c r="H451" s="33"/>
      <c r="J451" s="26"/>
    </row>
    <row r="452" spans="1:10" ht="63">
      <c r="A452" s="1" t="s">
        <v>1150</v>
      </c>
      <c r="B452" s="216" t="s">
        <v>10</v>
      </c>
      <c r="C452" s="2" t="s">
        <v>42</v>
      </c>
      <c r="D452" s="2" t="s">
        <v>43</v>
      </c>
      <c r="E452" s="2" t="s">
        <v>559</v>
      </c>
      <c r="F452" s="2"/>
      <c r="G452" s="33">
        <f>G456+G453</f>
        <v>12295613.49</v>
      </c>
      <c r="H452" s="33"/>
      <c r="J452" s="26"/>
    </row>
    <row r="453" spans="1:10" ht="78.75">
      <c r="A453" s="3" t="s">
        <v>278</v>
      </c>
      <c r="B453" s="77" t="s">
        <v>10</v>
      </c>
      <c r="C453" s="4" t="s">
        <v>42</v>
      </c>
      <c r="D453" s="4" t="s">
        <v>43</v>
      </c>
      <c r="E453" s="4" t="s">
        <v>279</v>
      </c>
      <c r="F453" s="4"/>
      <c r="G453" s="29">
        <f>G454</f>
        <v>546613.49</v>
      </c>
      <c r="H453" s="29"/>
      <c r="J453" s="26"/>
    </row>
    <row r="454" spans="1:10" ht="31.5">
      <c r="A454" s="3" t="s">
        <v>593</v>
      </c>
      <c r="B454" s="77" t="s">
        <v>10</v>
      </c>
      <c r="C454" s="4" t="s">
        <v>42</v>
      </c>
      <c r="D454" s="4" t="s">
        <v>43</v>
      </c>
      <c r="E454" s="4" t="s">
        <v>280</v>
      </c>
      <c r="F454" s="4"/>
      <c r="G454" s="29">
        <f>G455</f>
        <v>546613.49</v>
      </c>
      <c r="H454" s="29"/>
      <c r="J454" s="26"/>
    </row>
    <row r="455" spans="1:10" ht="47.25">
      <c r="A455" s="3" t="s">
        <v>780</v>
      </c>
      <c r="B455" s="77" t="s">
        <v>10</v>
      </c>
      <c r="C455" s="4" t="s">
        <v>42</v>
      </c>
      <c r="D455" s="4" t="s">
        <v>43</v>
      </c>
      <c r="E455" s="4" t="s">
        <v>280</v>
      </c>
      <c r="F455" s="4" t="s">
        <v>681</v>
      </c>
      <c r="G455" s="29">
        <v>546613.49</v>
      </c>
      <c r="H455" s="29"/>
      <c r="J455" s="26"/>
    </row>
    <row r="456" spans="1:10" ht="94.5">
      <c r="A456" s="3" t="s">
        <v>619</v>
      </c>
      <c r="B456" s="77" t="s">
        <v>10</v>
      </c>
      <c r="C456" s="4" t="s">
        <v>42</v>
      </c>
      <c r="D456" s="4" t="s">
        <v>43</v>
      </c>
      <c r="E456" s="4" t="s">
        <v>620</v>
      </c>
      <c r="F456" s="4"/>
      <c r="G456" s="29">
        <f>G457</f>
        <v>11749000</v>
      </c>
      <c r="H456" s="29"/>
      <c r="J456" s="26"/>
    </row>
    <row r="457" spans="1:10" ht="63">
      <c r="A457" s="3" t="s">
        <v>846</v>
      </c>
      <c r="B457" s="77" t="s">
        <v>10</v>
      </c>
      <c r="C457" s="4" t="s">
        <v>42</v>
      </c>
      <c r="D457" s="4" t="s">
        <v>43</v>
      </c>
      <c r="E457" s="4" t="s">
        <v>621</v>
      </c>
      <c r="F457" s="4"/>
      <c r="G457" s="29">
        <f>G458</f>
        <v>11749000</v>
      </c>
      <c r="H457" s="29"/>
      <c r="J457" s="26"/>
    </row>
    <row r="458" spans="1:10" ht="47.25">
      <c r="A458" s="3" t="s">
        <v>754</v>
      </c>
      <c r="B458" s="77" t="s">
        <v>10</v>
      </c>
      <c r="C458" s="4" t="s">
        <v>42</v>
      </c>
      <c r="D458" s="4" t="s">
        <v>43</v>
      </c>
      <c r="E458" s="4" t="s">
        <v>621</v>
      </c>
      <c r="F458" s="4" t="s">
        <v>508</v>
      </c>
      <c r="G458" s="29">
        <v>11749000</v>
      </c>
      <c r="H458" s="29"/>
      <c r="J458" s="26"/>
    </row>
    <row r="459" spans="1:10" ht="15.75">
      <c r="A459" s="13" t="s">
        <v>52</v>
      </c>
      <c r="B459" s="217" t="s">
        <v>10</v>
      </c>
      <c r="C459" s="5" t="s">
        <v>44</v>
      </c>
      <c r="D459" s="5"/>
      <c r="E459" s="5"/>
      <c r="F459" s="5"/>
      <c r="G459" s="28">
        <f>G460+G472+G484</f>
        <v>54558831.68</v>
      </c>
      <c r="H459" s="28"/>
      <c r="J459" s="26"/>
    </row>
    <row r="460" spans="1:10" ht="15.75">
      <c r="A460" s="1" t="s">
        <v>53</v>
      </c>
      <c r="B460" s="216" t="s">
        <v>10</v>
      </c>
      <c r="C460" s="2" t="s">
        <v>44</v>
      </c>
      <c r="D460" s="2" t="s">
        <v>1028</v>
      </c>
      <c r="E460" s="2"/>
      <c r="F460" s="4"/>
      <c r="G460" s="33">
        <f>G461</f>
        <v>35585520</v>
      </c>
      <c r="H460" s="33"/>
      <c r="J460" s="26"/>
    </row>
    <row r="461" spans="1:10" ht="63">
      <c r="A461" s="1" t="s">
        <v>107</v>
      </c>
      <c r="B461" s="216" t="s">
        <v>10</v>
      </c>
      <c r="C461" s="2" t="s">
        <v>44</v>
      </c>
      <c r="D461" s="2" t="s">
        <v>1028</v>
      </c>
      <c r="E461" s="2" t="s">
        <v>622</v>
      </c>
      <c r="F461" s="2"/>
      <c r="G461" s="33">
        <f>G462</f>
        <v>35585520</v>
      </c>
      <c r="H461" s="33"/>
      <c r="J461" s="26"/>
    </row>
    <row r="462" spans="1:10" ht="63">
      <c r="A462" s="3" t="s">
        <v>4</v>
      </c>
      <c r="B462" s="77" t="s">
        <v>10</v>
      </c>
      <c r="C462" s="4" t="s">
        <v>44</v>
      </c>
      <c r="D462" s="4" t="s">
        <v>1028</v>
      </c>
      <c r="E462" s="4" t="s">
        <v>623</v>
      </c>
      <c r="F462" s="4"/>
      <c r="G462" s="29">
        <f>G466+G469+G463</f>
        <v>35585520</v>
      </c>
      <c r="H462" s="29"/>
      <c r="J462" s="26"/>
    </row>
    <row r="463" spans="1:10" ht="31.5">
      <c r="A463" s="3" t="s">
        <v>1033</v>
      </c>
      <c r="B463" s="77" t="s">
        <v>10</v>
      </c>
      <c r="C463" s="4" t="s">
        <v>44</v>
      </c>
      <c r="D463" s="4" t="s">
        <v>1028</v>
      </c>
      <c r="E463" s="4" t="s">
        <v>1034</v>
      </c>
      <c r="F463" s="4"/>
      <c r="G463" s="29">
        <f>G464</f>
        <v>34779000</v>
      </c>
      <c r="H463" s="29"/>
      <c r="J463" s="26"/>
    </row>
    <row r="464" spans="1:10" ht="63">
      <c r="A464" s="3" t="s">
        <v>846</v>
      </c>
      <c r="B464" s="77" t="s">
        <v>10</v>
      </c>
      <c r="C464" s="4" t="s">
        <v>44</v>
      </c>
      <c r="D464" s="4" t="s">
        <v>1028</v>
      </c>
      <c r="E464" s="4" t="s">
        <v>1035</v>
      </c>
      <c r="F464" s="4"/>
      <c r="G464" s="29">
        <f>G465</f>
        <v>34779000</v>
      </c>
      <c r="H464" s="29"/>
      <c r="J464" s="26"/>
    </row>
    <row r="465" spans="1:10" ht="47.25">
      <c r="A465" s="3" t="s">
        <v>754</v>
      </c>
      <c r="B465" s="77" t="s">
        <v>10</v>
      </c>
      <c r="C465" s="4" t="s">
        <v>44</v>
      </c>
      <c r="D465" s="4" t="s">
        <v>1028</v>
      </c>
      <c r="E465" s="4" t="s">
        <v>1035</v>
      </c>
      <c r="F465" s="4" t="s">
        <v>508</v>
      </c>
      <c r="G465" s="29">
        <f>2700000+32079000</f>
        <v>34779000</v>
      </c>
      <c r="H465" s="29"/>
      <c r="J465" s="26"/>
    </row>
    <row r="466" spans="1:10" ht="63">
      <c r="A466" s="3" t="s">
        <v>624</v>
      </c>
      <c r="B466" s="77" t="s">
        <v>10</v>
      </c>
      <c r="C466" s="4" t="s">
        <v>44</v>
      </c>
      <c r="D466" s="4" t="s">
        <v>1028</v>
      </c>
      <c r="E466" s="4" t="s">
        <v>625</v>
      </c>
      <c r="F466" s="4"/>
      <c r="G466" s="29">
        <f>G467</f>
        <v>720174</v>
      </c>
      <c r="H466" s="29"/>
      <c r="J466" s="26"/>
    </row>
    <row r="467" spans="1:10" ht="47.25">
      <c r="A467" s="3" t="s">
        <v>849</v>
      </c>
      <c r="B467" s="77" t="s">
        <v>10</v>
      </c>
      <c r="C467" s="4" t="s">
        <v>44</v>
      </c>
      <c r="D467" s="4" t="s">
        <v>1028</v>
      </c>
      <c r="E467" s="4" t="s">
        <v>626</v>
      </c>
      <c r="F467" s="4"/>
      <c r="G467" s="29">
        <f>G468</f>
        <v>720174</v>
      </c>
      <c r="H467" s="29"/>
      <c r="J467" s="26"/>
    </row>
    <row r="468" spans="1:10" ht="47.25">
      <c r="A468" s="3" t="s">
        <v>780</v>
      </c>
      <c r="B468" s="77" t="s">
        <v>10</v>
      </c>
      <c r="C468" s="4" t="s">
        <v>44</v>
      </c>
      <c r="D468" s="4" t="s">
        <v>1028</v>
      </c>
      <c r="E468" s="4" t="s">
        <v>626</v>
      </c>
      <c r="F468" s="4" t="s">
        <v>681</v>
      </c>
      <c r="G468" s="29">
        <v>720174</v>
      </c>
      <c r="H468" s="29"/>
      <c r="J468" s="26"/>
    </row>
    <row r="469" spans="1:10" ht="63">
      <c r="A469" s="3" t="s">
        <v>627</v>
      </c>
      <c r="B469" s="77" t="s">
        <v>10</v>
      </c>
      <c r="C469" s="4" t="s">
        <v>44</v>
      </c>
      <c r="D469" s="4" t="s">
        <v>1028</v>
      </c>
      <c r="E469" s="4" t="s">
        <v>628</v>
      </c>
      <c r="F469" s="4"/>
      <c r="G469" s="29">
        <f>G470</f>
        <v>86346</v>
      </c>
      <c r="H469" s="29"/>
      <c r="J469" s="26"/>
    </row>
    <row r="470" spans="1:10" ht="47.25">
      <c r="A470" s="3" t="s">
        <v>849</v>
      </c>
      <c r="B470" s="77" t="s">
        <v>10</v>
      </c>
      <c r="C470" s="4" t="s">
        <v>44</v>
      </c>
      <c r="D470" s="4" t="s">
        <v>1028</v>
      </c>
      <c r="E470" s="4" t="s">
        <v>629</v>
      </c>
      <c r="F470" s="4"/>
      <c r="G470" s="29">
        <f>G471</f>
        <v>86346</v>
      </c>
      <c r="H470" s="29"/>
      <c r="J470" s="26"/>
    </row>
    <row r="471" spans="1:10" ht="47.25">
      <c r="A471" s="3" t="s">
        <v>780</v>
      </c>
      <c r="B471" s="77" t="s">
        <v>10</v>
      </c>
      <c r="C471" s="4" t="s">
        <v>44</v>
      </c>
      <c r="D471" s="4" t="s">
        <v>1028</v>
      </c>
      <c r="E471" s="4" t="s">
        <v>629</v>
      </c>
      <c r="F471" s="4" t="s">
        <v>681</v>
      </c>
      <c r="G471" s="29">
        <f>126346-40000</f>
        <v>86346</v>
      </c>
      <c r="H471" s="29"/>
      <c r="J471" s="26"/>
    </row>
    <row r="472" spans="1:10" ht="15.75">
      <c r="A472" s="13" t="s">
        <v>54</v>
      </c>
      <c r="B472" s="217" t="s">
        <v>10</v>
      </c>
      <c r="C472" s="5" t="s">
        <v>44</v>
      </c>
      <c r="D472" s="5" t="s">
        <v>46</v>
      </c>
      <c r="E472" s="23"/>
      <c r="F472" s="23"/>
      <c r="G472" s="28">
        <f>G473</f>
        <v>18588224.68</v>
      </c>
      <c r="H472" s="28"/>
      <c r="J472" s="26"/>
    </row>
    <row r="473" spans="1:10" ht="63">
      <c r="A473" s="1" t="s">
        <v>107</v>
      </c>
      <c r="B473" s="216" t="s">
        <v>10</v>
      </c>
      <c r="C473" s="2" t="s">
        <v>44</v>
      </c>
      <c r="D473" s="2" t="s">
        <v>46</v>
      </c>
      <c r="E473" s="2" t="s">
        <v>622</v>
      </c>
      <c r="F473" s="2"/>
      <c r="G473" s="33">
        <f>G474</f>
        <v>18588224.68</v>
      </c>
      <c r="H473" s="33"/>
      <c r="J473" s="26"/>
    </row>
    <row r="474" spans="1:10" ht="63">
      <c r="A474" s="3" t="s">
        <v>4</v>
      </c>
      <c r="B474" s="77" t="s">
        <v>10</v>
      </c>
      <c r="C474" s="4" t="s">
        <v>44</v>
      </c>
      <c r="D474" s="4" t="s">
        <v>46</v>
      </c>
      <c r="E474" s="4" t="s">
        <v>623</v>
      </c>
      <c r="F474" s="4"/>
      <c r="G474" s="29">
        <f>G478+G481+G475</f>
        <v>18588224.68</v>
      </c>
      <c r="H474" s="29"/>
      <c r="J474" s="26"/>
    </row>
    <row r="475" spans="1:10" ht="35.25" customHeight="1">
      <c r="A475" s="3" t="s">
        <v>307</v>
      </c>
      <c r="B475" s="77" t="s">
        <v>10</v>
      </c>
      <c r="C475" s="4" t="s">
        <v>44</v>
      </c>
      <c r="D475" s="4" t="s">
        <v>46</v>
      </c>
      <c r="E475" s="4" t="s">
        <v>308</v>
      </c>
      <c r="F475" s="4"/>
      <c r="G475" s="29">
        <f>G476</f>
        <v>2702387.68</v>
      </c>
      <c r="H475" s="29"/>
      <c r="J475" s="26"/>
    </row>
    <row r="476" spans="1:10" ht="63">
      <c r="A476" s="3" t="s">
        <v>846</v>
      </c>
      <c r="B476" s="77" t="s">
        <v>10</v>
      </c>
      <c r="C476" s="4" t="s">
        <v>44</v>
      </c>
      <c r="D476" s="4" t="s">
        <v>46</v>
      </c>
      <c r="E476" s="4" t="s">
        <v>309</v>
      </c>
      <c r="F476" s="4"/>
      <c r="G476" s="29">
        <f>G477</f>
        <v>2702387.68</v>
      </c>
      <c r="H476" s="29"/>
      <c r="J476" s="26"/>
    </row>
    <row r="477" spans="1:10" ht="47.25">
      <c r="A477" s="3" t="s">
        <v>754</v>
      </c>
      <c r="B477" s="77" t="s">
        <v>10</v>
      </c>
      <c r="C477" s="4" t="s">
        <v>44</v>
      </c>
      <c r="D477" s="4" t="s">
        <v>46</v>
      </c>
      <c r="E477" s="4" t="s">
        <v>309</v>
      </c>
      <c r="F477" s="4" t="s">
        <v>508</v>
      </c>
      <c r="G477" s="29">
        <f>2702387.68</f>
        <v>2702387.68</v>
      </c>
      <c r="H477" s="29"/>
      <c r="J477" s="26"/>
    </row>
    <row r="478" spans="1:10" ht="63">
      <c r="A478" s="3" t="s">
        <v>624</v>
      </c>
      <c r="B478" s="77" t="s">
        <v>10</v>
      </c>
      <c r="C478" s="4" t="s">
        <v>44</v>
      </c>
      <c r="D478" s="4" t="s">
        <v>46</v>
      </c>
      <c r="E478" s="4" t="s">
        <v>625</v>
      </c>
      <c r="F478" s="4"/>
      <c r="G478" s="29">
        <f>G479</f>
        <v>9405515</v>
      </c>
      <c r="H478" s="29"/>
      <c r="J478" s="26"/>
    </row>
    <row r="479" spans="1:10" ht="47.25">
      <c r="A479" s="3" t="s">
        <v>849</v>
      </c>
      <c r="B479" s="77" t="s">
        <v>10</v>
      </c>
      <c r="C479" s="4" t="s">
        <v>44</v>
      </c>
      <c r="D479" s="4" t="s">
        <v>46</v>
      </c>
      <c r="E479" s="4" t="s">
        <v>626</v>
      </c>
      <c r="F479" s="4"/>
      <c r="G479" s="29">
        <f>G480</f>
        <v>9405515</v>
      </c>
      <c r="H479" s="29"/>
      <c r="J479" s="26"/>
    </row>
    <row r="480" spans="1:10" ht="47.25">
      <c r="A480" s="3" t="s">
        <v>780</v>
      </c>
      <c r="B480" s="77" t="s">
        <v>10</v>
      </c>
      <c r="C480" s="4" t="s">
        <v>44</v>
      </c>
      <c r="D480" s="4" t="s">
        <v>46</v>
      </c>
      <c r="E480" s="4" t="s">
        <v>626</v>
      </c>
      <c r="F480" s="4" t="s">
        <v>681</v>
      </c>
      <c r="G480" s="29">
        <f>9405515-2700000+2700000</f>
        <v>9405515</v>
      </c>
      <c r="H480" s="29"/>
      <c r="J480" s="26"/>
    </row>
    <row r="481" spans="1:10" ht="63">
      <c r="A481" s="3" t="s">
        <v>627</v>
      </c>
      <c r="B481" s="77" t="s">
        <v>10</v>
      </c>
      <c r="C481" s="4" t="s">
        <v>44</v>
      </c>
      <c r="D481" s="4" t="s">
        <v>46</v>
      </c>
      <c r="E481" s="4" t="s">
        <v>628</v>
      </c>
      <c r="F481" s="4"/>
      <c r="G481" s="29">
        <f>G483</f>
        <v>6480322</v>
      </c>
      <c r="H481" s="29"/>
      <c r="J481" s="26"/>
    </row>
    <row r="482" spans="1:10" ht="47.25">
      <c r="A482" s="3" t="s">
        <v>849</v>
      </c>
      <c r="B482" s="77" t="s">
        <v>10</v>
      </c>
      <c r="C482" s="4" t="s">
        <v>44</v>
      </c>
      <c r="D482" s="4" t="s">
        <v>46</v>
      </c>
      <c r="E482" s="4" t="s">
        <v>629</v>
      </c>
      <c r="F482" s="4"/>
      <c r="G482" s="29">
        <f>G483</f>
        <v>6480322</v>
      </c>
      <c r="H482" s="29"/>
      <c r="J482" s="26"/>
    </row>
    <row r="483" spans="1:10" ht="47.25">
      <c r="A483" s="3" t="s">
        <v>780</v>
      </c>
      <c r="B483" s="77" t="s">
        <v>10</v>
      </c>
      <c r="C483" s="4" t="s">
        <v>44</v>
      </c>
      <c r="D483" s="4" t="s">
        <v>46</v>
      </c>
      <c r="E483" s="4" t="s">
        <v>629</v>
      </c>
      <c r="F483" s="4" t="s">
        <v>681</v>
      </c>
      <c r="G483" s="29">
        <f>6440322+40000</f>
        <v>6480322</v>
      </c>
      <c r="H483" s="29"/>
      <c r="J483" s="26"/>
    </row>
    <row r="484" spans="1:10" ht="31.5">
      <c r="A484" s="13" t="s">
        <v>6</v>
      </c>
      <c r="B484" s="217" t="s">
        <v>10</v>
      </c>
      <c r="C484" s="5" t="s">
        <v>44</v>
      </c>
      <c r="D484" s="5" t="s">
        <v>44</v>
      </c>
      <c r="E484" s="5"/>
      <c r="F484" s="5"/>
      <c r="G484" s="28">
        <f>G485</f>
        <v>385087</v>
      </c>
      <c r="H484" s="28"/>
      <c r="J484" s="26"/>
    </row>
    <row r="485" spans="1:10" ht="78.75">
      <c r="A485" s="1" t="s">
        <v>111</v>
      </c>
      <c r="B485" s="216" t="s">
        <v>10</v>
      </c>
      <c r="C485" s="2" t="s">
        <v>44</v>
      </c>
      <c r="D485" s="2" t="s">
        <v>44</v>
      </c>
      <c r="E485" s="2" t="s">
        <v>811</v>
      </c>
      <c r="F485" s="2"/>
      <c r="G485" s="33">
        <f>G486</f>
        <v>385087</v>
      </c>
      <c r="H485" s="33"/>
      <c r="J485" s="26"/>
    </row>
    <row r="486" spans="1:10" ht="31.5">
      <c r="A486" s="3" t="s">
        <v>146</v>
      </c>
      <c r="B486" s="77" t="s">
        <v>10</v>
      </c>
      <c r="C486" s="4" t="s">
        <v>44</v>
      </c>
      <c r="D486" s="4" t="s">
        <v>44</v>
      </c>
      <c r="E486" s="4" t="s">
        <v>630</v>
      </c>
      <c r="F486" s="4"/>
      <c r="G486" s="29">
        <f>G487</f>
        <v>385087</v>
      </c>
      <c r="H486" s="29"/>
      <c r="J486" s="26"/>
    </row>
    <row r="487" spans="1:10" ht="47.25">
      <c r="A487" s="3" t="s">
        <v>281</v>
      </c>
      <c r="B487" s="77" t="s">
        <v>10</v>
      </c>
      <c r="C487" s="4" t="s">
        <v>44</v>
      </c>
      <c r="D487" s="4" t="s">
        <v>44</v>
      </c>
      <c r="E487" s="4" t="s">
        <v>631</v>
      </c>
      <c r="F487" s="4"/>
      <c r="G487" s="29">
        <f>G488</f>
        <v>385087</v>
      </c>
      <c r="H487" s="29"/>
      <c r="J487" s="26"/>
    </row>
    <row r="488" spans="1:10" ht="47.25">
      <c r="A488" s="3" t="s">
        <v>849</v>
      </c>
      <c r="B488" s="77" t="s">
        <v>10</v>
      </c>
      <c r="C488" s="4" t="s">
        <v>44</v>
      </c>
      <c r="D488" s="4" t="s">
        <v>44</v>
      </c>
      <c r="E488" s="4" t="s">
        <v>632</v>
      </c>
      <c r="F488" s="4"/>
      <c r="G488" s="29">
        <f>G489</f>
        <v>385087</v>
      </c>
      <c r="H488" s="29"/>
      <c r="J488" s="26"/>
    </row>
    <row r="489" spans="1:10" ht="47.25">
      <c r="A489" s="3" t="s">
        <v>780</v>
      </c>
      <c r="B489" s="77" t="s">
        <v>10</v>
      </c>
      <c r="C489" s="4" t="s">
        <v>44</v>
      </c>
      <c r="D489" s="4" t="s">
        <v>44</v>
      </c>
      <c r="E489" s="4" t="s">
        <v>632</v>
      </c>
      <c r="F489" s="4" t="s">
        <v>681</v>
      </c>
      <c r="G489" s="29">
        <v>385087</v>
      </c>
      <c r="H489" s="29"/>
      <c r="J489" s="26"/>
    </row>
    <row r="490" spans="1:10" ht="15.75">
      <c r="A490" s="13" t="s">
        <v>55</v>
      </c>
      <c r="B490" s="217" t="s">
        <v>10</v>
      </c>
      <c r="C490" s="5" t="s">
        <v>49</v>
      </c>
      <c r="D490" s="5"/>
      <c r="E490" s="5"/>
      <c r="F490" s="5"/>
      <c r="G490" s="28">
        <f aca="true" t="shared" si="4" ref="G490:G495">G491</f>
        <v>287990</v>
      </c>
      <c r="H490" s="28"/>
      <c r="J490" s="26"/>
    </row>
    <row r="491" spans="1:10" ht="31.5">
      <c r="A491" s="1" t="s">
        <v>830</v>
      </c>
      <c r="B491" s="216" t="s">
        <v>10</v>
      </c>
      <c r="C491" s="2" t="s">
        <v>49</v>
      </c>
      <c r="D491" s="2" t="s">
        <v>48</v>
      </c>
      <c r="E491" s="2"/>
      <c r="F491" s="2"/>
      <c r="G491" s="33">
        <f t="shared" si="4"/>
        <v>287990</v>
      </c>
      <c r="H491" s="33"/>
      <c r="J491" s="26"/>
    </row>
    <row r="492" spans="1:10" ht="94.5">
      <c r="A492" s="1" t="s">
        <v>1148</v>
      </c>
      <c r="B492" s="216" t="s">
        <v>10</v>
      </c>
      <c r="C492" s="2" t="s">
        <v>49</v>
      </c>
      <c r="D492" s="2" t="s">
        <v>48</v>
      </c>
      <c r="E492" s="2" t="s">
        <v>1088</v>
      </c>
      <c r="F492" s="2"/>
      <c r="G492" s="33">
        <f t="shared" si="4"/>
        <v>287990</v>
      </c>
      <c r="H492" s="33"/>
      <c r="J492" s="26"/>
    </row>
    <row r="493" spans="1:10" ht="47.25">
      <c r="A493" s="3" t="s">
        <v>543</v>
      </c>
      <c r="B493" s="77" t="s">
        <v>10</v>
      </c>
      <c r="C493" s="4" t="s">
        <v>49</v>
      </c>
      <c r="D493" s="4" t="s">
        <v>48</v>
      </c>
      <c r="E493" s="4" t="s">
        <v>633</v>
      </c>
      <c r="F493" s="2"/>
      <c r="G493" s="29">
        <f t="shared" si="4"/>
        <v>287990</v>
      </c>
      <c r="H493" s="29"/>
      <c r="J493" s="26"/>
    </row>
    <row r="494" spans="1:8" ht="63">
      <c r="A494" s="3" t="s">
        <v>634</v>
      </c>
      <c r="B494" s="77" t="s">
        <v>10</v>
      </c>
      <c r="C494" s="4" t="s">
        <v>49</v>
      </c>
      <c r="D494" s="4" t="s">
        <v>48</v>
      </c>
      <c r="E494" s="4" t="s">
        <v>635</v>
      </c>
      <c r="F494" s="2"/>
      <c r="G494" s="29">
        <f t="shared" si="4"/>
        <v>287990</v>
      </c>
      <c r="H494" s="29"/>
    </row>
    <row r="495" spans="1:8" ht="63.75" customHeight="1">
      <c r="A495" s="213" t="s">
        <v>948</v>
      </c>
      <c r="B495" s="77" t="s">
        <v>10</v>
      </c>
      <c r="C495" s="4" t="s">
        <v>49</v>
      </c>
      <c r="D495" s="4" t="s">
        <v>48</v>
      </c>
      <c r="E495" s="4" t="s">
        <v>636</v>
      </c>
      <c r="F495" s="4"/>
      <c r="G495" s="29">
        <f t="shared" si="4"/>
        <v>287990</v>
      </c>
      <c r="H495" s="33"/>
    </row>
    <row r="496" spans="1:8" ht="31.5">
      <c r="A496" s="214" t="s">
        <v>637</v>
      </c>
      <c r="B496" s="215" t="s">
        <v>10</v>
      </c>
      <c r="C496" s="7" t="s">
        <v>49</v>
      </c>
      <c r="D496" s="7" t="s">
        <v>48</v>
      </c>
      <c r="E496" s="7" t="s">
        <v>636</v>
      </c>
      <c r="F496" s="7" t="s">
        <v>638</v>
      </c>
      <c r="G496" s="31">
        <v>287990</v>
      </c>
      <c r="H496" s="31"/>
    </row>
    <row r="497" spans="1:8" ht="58.5">
      <c r="A497" s="34" t="s">
        <v>641</v>
      </c>
      <c r="B497" s="24" t="s">
        <v>12</v>
      </c>
      <c r="C497" s="24"/>
      <c r="D497" s="24"/>
      <c r="E497" s="5"/>
      <c r="F497" s="5"/>
      <c r="G497" s="28">
        <f>G498+G527+G534</f>
        <v>23040686.36</v>
      </c>
      <c r="H497" s="28"/>
    </row>
    <row r="498" spans="1:8" ht="31.5">
      <c r="A498" s="1" t="s">
        <v>60</v>
      </c>
      <c r="B498" s="2" t="s">
        <v>12</v>
      </c>
      <c r="C498" s="2" t="s">
        <v>1028</v>
      </c>
      <c r="D498" s="2"/>
      <c r="E498" s="2"/>
      <c r="F498" s="2"/>
      <c r="G498" s="33">
        <f>G499+G514+G510</f>
        <v>11025303</v>
      </c>
      <c r="H498" s="33"/>
    </row>
    <row r="499" spans="1:8" ht="94.5">
      <c r="A499" s="1" t="s">
        <v>675</v>
      </c>
      <c r="B499" s="2" t="s">
        <v>12</v>
      </c>
      <c r="C499" s="2" t="s">
        <v>1028</v>
      </c>
      <c r="D499" s="2" t="s">
        <v>51</v>
      </c>
      <c r="E499" s="2"/>
      <c r="F499" s="2"/>
      <c r="G499" s="33">
        <f>G500</f>
        <v>10388358</v>
      </c>
      <c r="H499" s="33"/>
    </row>
    <row r="500" spans="1:8" ht="94.5">
      <c r="A500" s="59" t="s">
        <v>108</v>
      </c>
      <c r="B500" s="4" t="s">
        <v>12</v>
      </c>
      <c r="C500" s="4" t="s">
        <v>1028</v>
      </c>
      <c r="D500" s="4" t="s">
        <v>51</v>
      </c>
      <c r="E500" s="4" t="s">
        <v>1155</v>
      </c>
      <c r="F500" s="4"/>
      <c r="G500" s="29">
        <f>G501</f>
        <v>10388358</v>
      </c>
      <c r="H500" s="29"/>
    </row>
    <row r="501" spans="1:10" ht="47.25">
      <c r="A501" s="59" t="s">
        <v>130</v>
      </c>
      <c r="B501" s="4" t="s">
        <v>12</v>
      </c>
      <c r="C501" s="4" t="s">
        <v>1028</v>
      </c>
      <c r="D501" s="4" t="s">
        <v>51</v>
      </c>
      <c r="E501" s="4" t="s">
        <v>1154</v>
      </c>
      <c r="F501" s="4"/>
      <c r="G501" s="29">
        <f>G502+G507</f>
        <v>10388358</v>
      </c>
      <c r="H501" s="29"/>
      <c r="J501" s="26"/>
    </row>
    <row r="502" spans="1:10" ht="63">
      <c r="A502" s="59" t="s">
        <v>1156</v>
      </c>
      <c r="B502" s="4" t="s">
        <v>12</v>
      </c>
      <c r="C502" s="4" t="s">
        <v>1028</v>
      </c>
      <c r="D502" s="4" t="s">
        <v>51</v>
      </c>
      <c r="E502" s="4" t="s">
        <v>1157</v>
      </c>
      <c r="F502" s="4"/>
      <c r="G502" s="29">
        <f>G503+G505</f>
        <v>7114686.7299999995</v>
      </c>
      <c r="H502" s="29"/>
      <c r="J502" s="26"/>
    </row>
    <row r="503" spans="1:8" ht="47.25">
      <c r="A503" s="59" t="s">
        <v>661</v>
      </c>
      <c r="B503" s="4" t="s">
        <v>12</v>
      </c>
      <c r="C503" s="4" t="s">
        <v>1028</v>
      </c>
      <c r="D503" s="4" t="s">
        <v>51</v>
      </c>
      <c r="E503" s="4" t="s">
        <v>1158</v>
      </c>
      <c r="F503" s="4"/>
      <c r="G503" s="29">
        <f>G504</f>
        <v>6670695.7299999995</v>
      </c>
      <c r="H503" s="29"/>
    </row>
    <row r="504" spans="1:10" ht="110.25">
      <c r="A504" s="59" t="s">
        <v>667</v>
      </c>
      <c r="B504" s="4" t="s">
        <v>12</v>
      </c>
      <c r="C504" s="4" t="s">
        <v>1028</v>
      </c>
      <c r="D504" s="4" t="s">
        <v>51</v>
      </c>
      <c r="E504" s="4" t="s">
        <v>1158</v>
      </c>
      <c r="F504" s="4" t="s">
        <v>680</v>
      </c>
      <c r="G504" s="29">
        <f>5709832.55+960863.18</f>
        <v>6670695.7299999995</v>
      </c>
      <c r="H504" s="29"/>
      <c r="J504" s="26"/>
    </row>
    <row r="505" spans="1:10" ht="94.5">
      <c r="A505" s="3" t="s">
        <v>659</v>
      </c>
      <c r="B505" s="4" t="s">
        <v>12</v>
      </c>
      <c r="C505" s="4" t="s">
        <v>1028</v>
      </c>
      <c r="D505" s="4" t="s">
        <v>51</v>
      </c>
      <c r="E505" s="4" t="s">
        <v>1160</v>
      </c>
      <c r="F505" s="4"/>
      <c r="G505" s="29">
        <f>G506</f>
        <v>443991</v>
      </c>
      <c r="H505" s="29"/>
      <c r="J505" s="26"/>
    </row>
    <row r="506" spans="1:8" ht="110.25">
      <c r="A506" s="3" t="s">
        <v>665</v>
      </c>
      <c r="B506" s="4" t="s">
        <v>12</v>
      </c>
      <c r="C506" s="4" t="s">
        <v>1028</v>
      </c>
      <c r="D506" s="4" t="s">
        <v>51</v>
      </c>
      <c r="E506" s="4" t="s">
        <v>1160</v>
      </c>
      <c r="F506" s="4" t="s">
        <v>680</v>
      </c>
      <c r="G506" s="29">
        <v>443991</v>
      </c>
      <c r="H506" s="29"/>
    </row>
    <row r="507" spans="1:8" ht="47.25">
      <c r="A507" s="3" t="s">
        <v>1161</v>
      </c>
      <c r="B507" s="4" t="s">
        <v>12</v>
      </c>
      <c r="C507" s="4" t="s">
        <v>1028</v>
      </c>
      <c r="D507" s="4" t="s">
        <v>51</v>
      </c>
      <c r="E507" s="4" t="s">
        <v>1162</v>
      </c>
      <c r="F507" s="4"/>
      <c r="G507" s="29">
        <f>G508</f>
        <v>3273671.27</v>
      </c>
      <c r="H507" s="29"/>
    </row>
    <row r="508" spans="1:10" ht="47.25">
      <c r="A508" s="59" t="s">
        <v>661</v>
      </c>
      <c r="B508" s="4" t="s">
        <v>12</v>
      </c>
      <c r="C508" s="4" t="s">
        <v>1028</v>
      </c>
      <c r="D508" s="4" t="s">
        <v>51</v>
      </c>
      <c r="E508" s="4" t="s">
        <v>1163</v>
      </c>
      <c r="F508" s="4"/>
      <c r="G508" s="29">
        <f>G509</f>
        <v>3273671.27</v>
      </c>
      <c r="H508" s="29"/>
      <c r="J508" s="26"/>
    </row>
    <row r="509" spans="1:8" ht="110.25">
      <c r="A509" s="59" t="s">
        <v>667</v>
      </c>
      <c r="B509" s="4" t="s">
        <v>12</v>
      </c>
      <c r="C509" s="4" t="s">
        <v>1028</v>
      </c>
      <c r="D509" s="4" t="s">
        <v>51</v>
      </c>
      <c r="E509" s="4" t="s">
        <v>1163</v>
      </c>
      <c r="F509" s="4" t="s">
        <v>680</v>
      </c>
      <c r="G509" s="29">
        <f>2514340.45+759330.82</f>
        <v>3273671.27</v>
      </c>
      <c r="H509" s="29"/>
    </row>
    <row r="510" spans="1:8" ht="15.75">
      <c r="A510" s="13" t="s">
        <v>832</v>
      </c>
      <c r="B510" s="5" t="s">
        <v>12</v>
      </c>
      <c r="C510" s="5" t="s">
        <v>1028</v>
      </c>
      <c r="D510" s="5" t="s">
        <v>154</v>
      </c>
      <c r="E510" s="5"/>
      <c r="F510" s="5"/>
      <c r="G510" s="110">
        <f>G511</f>
        <v>500000</v>
      </c>
      <c r="H510" s="110"/>
    </row>
    <row r="511" spans="1:8" ht="15.75">
      <c r="A511" s="3" t="s">
        <v>102</v>
      </c>
      <c r="B511" s="4" t="s">
        <v>12</v>
      </c>
      <c r="C511" s="4" t="s">
        <v>1028</v>
      </c>
      <c r="D511" s="4" t="s">
        <v>154</v>
      </c>
      <c r="E511" s="4" t="s">
        <v>826</v>
      </c>
      <c r="F511" s="4"/>
      <c r="G511" s="29">
        <f>G512</f>
        <v>500000</v>
      </c>
      <c r="H511" s="29"/>
    </row>
    <row r="512" spans="1:8" ht="31.5">
      <c r="A512" s="3" t="s">
        <v>103</v>
      </c>
      <c r="B512" s="4" t="s">
        <v>12</v>
      </c>
      <c r="C512" s="4" t="s">
        <v>1028</v>
      </c>
      <c r="D512" s="4" t="s">
        <v>154</v>
      </c>
      <c r="E512" s="4" t="s">
        <v>1166</v>
      </c>
      <c r="F512" s="4"/>
      <c r="G512" s="29">
        <f>G513</f>
        <v>500000</v>
      </c>
      <c r="H512" s="29"/>
    </row>
    <row r="513" spans="1:8" ht="15.75">
      <c r="A513" s="3" t="s">
        <v>1153</v>
      </c>
      <c r="B513" s="4" t="s">
        <v>12</v>
      </c>
      <c r="C513" s="4" t="s">
        <v>1028</v>
      </c>
      <c r="D513" s="4" t="s">
        <v>154</v>
      </c>
      <c r="E513" s="4" t="s">
        <v>1166</v>
      </c>
      <c r="F513" s="4" t="s">
        <v>684</v>
      </c>
      <c r="G513" s="29">
        <v>500000</v>
      </c>
      <c r="H513" s="29"/>
    </row>
    <row r="514" spans="1:8" ht="31.5">
      <c r="A514" s="13" t="s">
        <v>833</v>
      </c>
      <c r="B514" s="5" t="s">
        <v>12</v>
      </c>
      <c r="C514" s="5" t="s">
        <v>1028</v>
      </c>
      <c r="D514" s="5" t="s">
        <v>678</v>
      </c>
      <c r="E514" s="5"/>
      <c r="F514" s="5"/>
      <c r="G514" s="110">
        <f>G516</f>
        <v>136945</v>
      </c>
      <c r="H514" s="110"/>
    </row>
    <row r="515" spans="1:8" ht="63">
      <c r="A515" s="3" t="s">
        <v>109</v>
      </c>
      <c r="B515" s="4" t="s">
        <v>12</v>
      </c>
      <c r="C515" s="4" t="s">
        <v>1028</v>
      </c>
      <c r="D515" s="4" t="s">
        <v>678</v>
      </c>
      <c r="E515" s="4" t="s">
        <v>786</v>
      </c>
      <c r="F515" s="4"/>
      <c r="G515" s="29">
        <f>G516</f>
        <v>136945</v>
      </c>
      <c r="H515" s="29"/>
    </row>
    <row r="516" spans="1:8" ht="47.25">
      <c r="A516" s="3" t="s">
        <v>140</v>
      </c>
      <c r="B516" s="4" t="s">
        <v>12</v>
      </c>
      <c r="C516" s="4" t="s">
        <v>1028</v>
      </c>
      <c r="D516" s="4" t="s">
        <v>678</v>
      </c>
      <c r="E516" s="4" t="s">
        <v>789</v>
      </c>
      <c r="F516" s="4"/>
      <c r="G516" s="29">
        <f>G517+G521+G524</f>
        <v>136945</v>
      </c>
      <c r="H516" s="29"/>
    </row>
    <row r="517" spans="1:8" ht="78.75">
      <c r="A517" s="3" t="s">
        <v>792</v>
      </c>
      <c r="B517" s="4" t="s">
        <v>12</v>
      </c>
      <c r="C517" s="4" t="s">
        <v>1028</v>
      </c>
      <c r="D517" s="4" t="s">
        <v>678</v>
      </c>
      <c r="E517" s="4" t="s">
        <v>751</v>
      </c>
      <c r="F517" s="60"/>
      <c r="G517" s="29">
        <f>G518</f>
        <v>45750</v>
      </c>
      <c r="H517" s="29"/>
    </row>
    <row r="518" spans="1:8" ht="31.5">
      <c r="A518" s="3" t="s">
        <v>593</v>
      </c>
      <c r="B518" s="4" t="s">
        <v>12</v>
      </c>
      <c r="C518" s="4" t="s">
        <v>1028</v>
      </c>
      <c r="D518" s="4" t="s">
        <v>678</v>
      </c>
      <c r="E518" s="4" t="s">
        <v>793</v>
      </c>
      <c r="F518" s="60"/>
      <c r="G518" s="29">
        <f>G519</f>
        <v>45750</v>
      </c>
      <c r="H518" s="29"/>
    </row>
    <row r="519" spans="1:8" ht="47.25">
      <c r="A519" s="3" t="s">
        <v>780</v>
      </c>
      <c r="B519" s="4" t="s">
        <v>12</v>
      </c>
      <c r="C519" s="4" t="s">
        <v>1028</v>
      </c>
      <c r="D519" s="4" t="s">
        <v>678</v>
      </c>
      <c r="E519" s="4" t="s">
        <v>793</v>
      </c>
      <c r="F519" s="60">
        <v>200</v>
      </c>
      <c r="G519" s="29">
        <f>30750+15000</f>
        <v>45750</v>
      </c>
      <c r="H519" s="29"/>
    </row>
    <row r="520" spans="1:8" ht="31.5">
      <c r="A520" s="3" t="s">
        <v>245</v>
      </c>
      <c r="B520" s="4" t="s">
        <v>12</v>
      </c>
      <c r="C520" s="4" t="s">
        <v>1028</v>
      </c>
      <c r="D520" s="4" t="s">
        <v>678</v>
      </c>
      <c r="E520" s="4" t="s">
        <v>246</v>
      </c>
      <c r="F520" s="60"/>
      <c r="G520" s="29">
        <f>G521</f>
        <v>42695</v>
      </c>
      <c r="H520" s="29"/>
    </row>
    <row r="521" spans="1:8" ht="31.5">
      <c r="A521" s="3" t="s">
        <v>593</v>
      </c>
      <c r="B521" s="4" t="s">
        <v>12</v>
      </c>
      <c r="C521" s="4" t="s">
        <v>1028</v>
      </c>
      <c r="D521" s="4" t="s">
        <v>678</v>
      </c>
      <c r="E521" s="4" t="s">
        <v>247</v>
      </c>
      <c r="F521" s="60"/>
      <c r="G521" s="29">
        <f>G522</f>
        <v>42695</v>
      </c>
      <c r="H521" s="29"/>
    </row>
    <row r="522" spans="1:8" ht="47.25">
      <c r="A522" s="3" t="s">
        <v>780</v>
      </c>
      <c r="B522" s="4" t="s">
        <v>12</v>
      </c>
      <c r="C522" s="4" t="s">
        <v>1028</v>
      </c>
      <c r="D522" s="4" t="s">
        <v>678</v>
      </c>
      <c r="E522" s="4" t="s">
        <v>247</v>
      </c>
      <c r="F522" s="60">
        <v>200</v>
      </c>
      <c r="G522" s="29">
        <v>42695</v>
      </c>
      <c r="H522" s="29"/>
    </row>
    <row r="523" spans="1:8" ht="63">
      <c r="A523" s="3" t="s">
        <v>268</v>
      </c>
      <c r="B523" s="4" t="s">
        <v>12</v>
      </c>
      <c r="C523" s="4" t="s">
        <v>1028</v>
      </c>
      <c r="D523" s="4" t="s">
        <v>678</v>
      </c>
      <c r="E523" s="4" t="s">
        <v>249</v>
      </c>
      <c r="F523" s="60"/>
      <c r="G523" s="29">
        <v>48500</v>
      </c>
      <c r="H523" s="29"/>
    </row>
    <row r="524" spans="1:8" ht="31.5">
      <c r="A524" s="3" t="s">
        <v>593</v>
      </c>
      <c r="B524" s="4" t="s">
        <v>12</v>
      </c>
      <c r="C524" s="4" t="s">
        <v>1028</v>
      </c>
      <c r="D524" s="4" t="s">
        <v>678</v>
      </c>
      <c r="E524" s="4" t="s">
        <v>250</v>
      </c>
      <c r="F524" s="60"/>
      <c r="G524" s="29">
        <f>G525+G526</f>
        <v>48500</v>
      </c>
      <c r="H524" s="29"/>
    </row>
    <row r="525" spans="1:8" ht="110.25">
      <c r="A525" s="3" t="s">
        <v>665</v>
      </c>
      <c r="B525" s="4" t="s">
        <v>12</v>
      </c>
      <c r="C525" s="4" t="s">
        <v>1028</v>
      </c>
      <c r="D525" s="4" t="s">
        <v>678</v>
      </c>
      <c r="E525" s="4" t="s">
        <v>250</v>
      </c>
      <c r="F525" s="60">
        <v>100</v>
      </c>
      <c r="G525" s="29">
        <v>1500</v>
      </c>
      <c r="H525" s="29"/>
    </row>
    <row r="526" spans="1:8" ht="47.25">
      <c r="A526" s="3" t="s">
        <v>780</v>
      </c>
      <c r="B526" s="4" t="s">
        <v>12</v>
      </c>
      <c r="C526" s="4" t="s">
        <v>1028</v>
      </c>
      <c r="D526" s="4" t="s">
        <v>678</v>
      </c>
      <c r="E526" s="4" t="s">
        <v>250</v>
      </c>
      <c r="F526" s="60">
        <v>200</v>
      </c>
      <c r="G526" s="29">
        <f>27000+20000</f>
        <v>47000</v>
      </c>
      <c r="H526" s="29"/>
    </row>
    <row r="527" spans="1:8" ht="15.75">
      <c r="A527" s="1" t="s">
        <v>62</v>
      </c>
      <c r="B527" s="2" t="s">
        <v>12</v>
      </c>
      <c r="C527" s="2" t="s">
        <v>51</v>
      </c>
      <c r="D527" s="2"/>
      <c r="E527" s="2"/>
      <c r="F527" s="2"/>
      <c r="G527" s="29">
        <f aca="true" t="shared" si="5" ref="G527:G532">G528</f>
        <v>980183.39</v>
      </c>
      <c r="H527" s="29"/>
    </row>
    <row r="528" spans="1:8" ht="15.75">
      <c r="A528" s="3" t="s">
        <v>673</v>
      </c>
      <c r="B528" s="4" t="s">
        <v>12</v>
      </c>
      <c r="C528" s="4" t="s">
        <v>51</v>
      </c>
      <c r="D528" s="4" t="s">
        <v>49</v>
      </c>
      <c r="E528" s="4"/>
      <c r="F528" s="4"/>
      <c r="G528" s="29">
        <f t="shared" si="5"/>
        <v>980183.39</v>
      </c>
      <c r="H528" s="29"/>
    </row>
    <row r="529" spans="1:8" ht="47.25">
      <c r="A529" s="3" t="s">
        <v>1147</v>
      </c>
      <c r="B529" s="4" t="s">
        <v>12</v>
      </c>
      <c r="C529" s="4" t="s">
        <v>51</v>
      </c>
      <c r="D529" s="4" t="s">
        <v>49</v>
      </c>
      <c r="E529" s="4" t="s">
        <v>794</v>
      </c>
      <c r="F529" s="4"/>
      <c r="G529" s="29">
        <f>G530</f>
        <v>980183.39</v>
      </c>
      <c r="H529" s="29"/>
    </row>
    <row r="530" spans="1:8" ht="63">
      <c r="A530" s="3" t="s">
        <v>99</v>
      </c>
      <c r="B530" s="4" t="s">
        <v>12</v>
      </c>
      <c r="C530" s="4" t="s">
        <v>51</v>
      </c>
      <c r="D530" s="4" t="s">
        <v>49</v>
      </c>
      <c r="E530" s="4" t="s">
        <v>795</v>
      </c>
      <c r="F530" s="4"/>
      <c r="G530" s="29">
        <f t="shared" si="5"/>
        <v>980183.39</v>
      </c>
      <c r="H530" s="29"/>
    </row>
    <row r="531" spans="1:8" ht="47.25">
      <c r="A531" s="3" t="s">
        <v>331</v>
      </c>
      <c r="B531" s="4" t="s">
        <v>12</v>
      </c>
      <c r="C531" s="4" t="s">
        <v>51</v>
      </c>
      <c r="D531" s="4" t="s">
        <v>49</v>
      </c>
      <c r="E531" s="4" t="s">
        <v>332</v>
      </c>
      <c r="F531" s="4"/>
      <c r="G531" s="29">
        <f>G532</f>
        <v>980183.39</v>
      </c>
      <c r="H531" s="29"/>
    </row>
    <row r="532" spans="1:8" ht="31.5">
      <c r="A532" s="3" t="s">
        <v>593</v>
      </c>
      <c r="B532" s="4" t="s">
        <v>12</v>
      </c>
      <c r="C532" s="4" t="s">
        <v>51</v>
      </c>
      <c r="D532" s="4" t="s">
        <v>49</v>
      </c>
      <c r="E532" s="4" t="s">
        <v>333</v>
      </c>
      <c r="F532" s="4"/>
      <c r="G532" s="29">
        <f t="shared" si="5"/>
        <v>980183.39</v>
      </c>
      <c r="H532" s="29"/>
    </row>
    <row r="533" spans="1:8" ht="47.25">
      <c r="A533" s="3" t="s">
        <v>780</v>
      </c>
      <c r="B533" s="4" t="s">
        <v>12</v>
      </c>
      <c r="C533" s="4" t="s">
        <v>51</v>
      </c>
      <c r="D533" s="4" t="s">
        <v>49</v>
      </c>
      <c r="E533" s="4" t="s">
        <v>333</v>
      </c>
      <c r="F533" s="4" t="s">
        <v>681</v>
      </c>
      <c r="G533" s="29">
        <f>1045183.39-65000</f>
        <v>980183.39</v>
      </c>
      <c r="H533" s="29"/>
    </row>
    <row r="534" spans="1:8" ht="31.5">
      <c r="A534" s="68" t="s">
        <v>153</v>
      </c>
      <c r="B534" s="2" t="s">
        <v>12</v>
      </c>
      <c r="C534" s="2" t="s">
        <v>678</v>
      </c>
      <c r="D534" s="2"/>
      <c r="E534" s="2"/>
      <c r="F534" s="2"/>
      <c r="G534" s="33">
        <f aca="true" t="shared" si="6" ref="G534:G539">G535</f>
        <v>11035199.97</v>
      </c>
      <c r="H534" s="33"/>
    </row>
    <row r="535" spans="1:8" ht="47.25">
      <c r="A535" s="68" t="s">
        <v>131</v>
      </c>
      <c r="B535" s="2" t="s">
        <v>12</v>
      </c>
      <c r="C535" s="2" t="s">
        <v>678</v>
      </c>
      <c r="D535" s="2" t="s">
        <v>1028</v>
      </c>
      <c r="E535" s="4"/>
      <c r="F535" s="4"/>
      <c r="G535" s="33">
        <f t="shared" si="6"/>
        <v>11035199.97</v>
      </c>
      <c r="H535" s="33"/>
    </row>
    <row r="536" spans="1:8" ht="94.5">
      <c r="A536" s="59" t="s">
        <v>108</v>
      </c>
      <c r="B536" s="4" t="s">
        <v>12</v>
      </c>
      <c r="C536" s="4" t="s">
        <v>678</v>
      </c>
      <c r="D536" s="4" t="s">
        <v>1028</v>
      </c>
      <c r="E536" s="4" t="s">
        <v>1155</v>
      </c>
      <c r="F536" s="4"/>
      <c r="G536" s="29">
        <f t="shared" si="6"/>
        <v>11035199.97</v>
      </c>
      <c r="H536" s="29"/>
    </row>
    <row r="537" spans="1:8" ht="47.25">
      <c r="A537" s="59" t="s">
        <v>132</v>
      </c>
      <c r="B537" s="4" t="s">
        <v>12</v>
      </c>
      <c r="C537" s="4" t="s">
        <v>678</v>
      </c>
      <c r="D537" s="4" t="s">
        <v>1028</v>
      </c>
      <c r="E537" s="4" t="s">
        <v>1167</v>
      </c>
      <c r="F537" s="4"/>
      <c r="G537" s="29">
        <f t="shared" si="6"/>
        <v>11035199.97</v>
      </c>
      <c r="H537" s="29"/>
    </row>
    <row r="538" spans="1:8" ht="63">
      <c r="A538" s="59" t="s">
        <v>1168</v>
      </c>
      <c r="B538" s="4" t="s">
        <v>12</v>
      </c>
      <c r="C538" s="4" t="s">
        <v>678</v>
      </c>
      <c r="D538" s="4" t="s">
        <v>1028</v>
      </c>
      <c r="E538" s="4" t="s">
        <v>1169</v>
      </c>
      <c r="F538" s="4"/>
      <c r="G538" s="29">
        <f t="shared" si="6"/>
        <v>11035199.97</v>
      </c>
      <c r="H538" s="29"/>
    </row>
    <row r="539" spans="1:8" ht="31.5">
      <c r="A539" s="59" t="s">
        <v>133</v>
      </c>
      <c r="B539" s="4" t="s">
        <v>12</v>
      </c>
      <c r="C539" s="4" t="s">
        <v>678</v>
      </c>
      <c r="D539" s="4" t="s">
        <v>1028</v>
      </c>
      <c r="E539" s="4" t="s">
        <v>1170</v>
      </c>
      <c r="F539" s="4"/>
      <c r="G539" s="29">
        <f t="shared" si="6"/>
        <v>11035199.97</v>
      </c>
      <c r="H539" s="29"/>
    </row>
    <row r="540" spans="1:8" ht="31.5">
      <c r="A540" s="221" t="s">
        <v>122</v>
      </c>
      <c r="B540" s="7" t="s">
        <v>12</v>
      </c>
      <c r="C540" s="7" t="s">
        <v>678</v>
      </c>
      <c r="D540" s="7" t="s">
        <v>1028</v>
      </c>
      <c r="E540" s="7" t="s">
        <v>1170</v>
      </c>
      <c r="F540" s="7" t="s">
        <v>683</v>
      </c>
      <c r="G540" s="31">
        <v>11035199.97</v>
      </c>
      <c r="H540" s="31"/>
    </row>
    <row r="541" spans="1:10" ht="58.5">
      <c r="A541" s="34" t="s">
        <v>607</v>
      </c>
      <c r="B541" s="11" t="s">
        <v>608</v>
      </c>
      <c r="C541" s="5"/>
      <c r="D541" s="5"/>
      <c r="E541" s="5"/>
      <c r="F541" s="5"/>
      <c r="G541" s="28">
        <f>G542+G581+G591+G688+G574</f>
        <v>1303096383.3199997</v>
      </c>
      <c r="H541" s="28">
        <f>H542+H581+H591+H688</f>
        <v>714901923</v>
      </c>
      <c r="J541" s="26"/>
    </row>
    <row r="542" spans="1:10" ht="31.5">
      <c r="A542" s="1" t="s">
        <v>60</v>
      </c>
      <c r="B542" s="2" t="s">
        <v>608</v>
      </c>
      <c r="C542" s="2" t="s">
        <v>1028</v>
      </c>
      <c r="D542" s="9"/>
      <c r="E542" s="2"/>
      <c r="F542" s="2"/>
      <c r="G542" s="33">
        <f>G543+G567</f>
        <v>11060330</v>
      </c>
      <c r="H542" s="33"/>
      <c r="J542" s="26"/>
    </row>
    <row r="543" spans="1:10" ht="94.5">
      <c r="A543" s="1" t="s">
        <v>675</v>
      </c>
      <c r="B543" s="2" t="s">
        <v>608</v>
      </c>
      <c r="C543" s="2" t="s">
        <v>1028</v>
      </c>
      <c r="D543" s="2" t="s">
        <v>51</v>
      </c>
      <c r="E543" s="2"/>
      <c r="F543" s="2"/>
      <c r="G543" s="33">
        <f>G544</f>
        <v>10894992</v>
      </c>
      <c r="H543" s="33"/>
      <c r="J543" s="26"/>
    </row>
    <row r="544" spans="1:8" ht="47.25">
      <c r="A544" s="3" t="s">
        <v>107</v>
      </c>
      <c r="B544" s="4" t="s">
        <v>608</v>
      </c>
      <c r="C544" s="4" t="s">
        <v>1028</v>
      </c>
      <c r="D544" s="4" t="s">
        <v>51</v>
      </c>
      <c r="E544" s="4" t="s">
        <v>622</v>
      </c>
      <c r="F544" s="2"/>
      <c r="G544" s="29">
        <f>G545</f>
        <v>10894992</v>
      </c>
      <c r="H544" s="33"/>
    </row>
    <row r="545" spans="1:8" ht="63">
      <c r="A545" s="21" t="s">
        <v>603</v>
      </c>
      <c r="B545" s="4" t="s">
        <v>608</v>
      </c>
      <c r="C545" s="4" t="s">
        <v>1028</v>
      </c>
      <c r="D545" s="4" t="s">
        <v>51</v>
      </c>
      <c r="E545" s="4" t="s">
        <v>364</v>
      </c>
      <c r="F545" s="4"/>
      <c r="G545" s="29">
        <f>G546+G550+G555+G561</f>
        <v>10894992</v>
      </c>
      <c r="H545" s="33"/>
    </row>
    <row r="546" spans="1:8" ht="129.75" customHeight="1">
      <c r="A546" s="222" t="s">
        <v>284</v>
      </c>
      <c r="B546" s="265" t="s">
        <v>608</v>
      </c>
      <c r="C546" s="265" t="s">
        <v>1028</v>
      </c>
      <c r="D546" s="265" t="s">
        <v>51</v>
      </c>
      <c r="E546" s="265" t="s">
        <v>366</v>
      </c>
      <c r="F546" s="265"/>
      <c r="G546" s="263">
        <f>G548</f>
        <v>797662.85</v>
      </c>
      <c r="H546" s="262"/>
    </row>
    <row r="547" spans="1:8" ht="78.75">
      <c r="A547" s="223" t="s">
        <v>285</v>
      </c>
      <c r="B547" s="265"/>
      <c r="C547" s="265"/>
      <c r="D547" s="265"/>
      <c r="E547" s="265"/>
      <c r="F547" s="265"/>
      <c r="G547" s="263"/>
      <c r="H547" s="262"/>
    </row>
    <row r="548" spans="1:10" ht="47.25">
      <c r="A548" s="21" t="s">
        <v>661</v>
      </c>
      <c r="B548" s="4" t="s">
        <v>608</v>
      </c>
      <c r="C548" s="4" t="s">
        <v>1028</v>
      </c>
      <c r="D548" s="4" t="s">
        <v>51</v>
      </c>
      <c r="E548" s="4" t="s">
        <v>367</v>
      </c>
      <c r="F548" s="4"/>
      <c r="G548" s="29">
        <f>G549</f>
        <v>797662.85</v>
      </c>
      <c r="H548" s="33"/>
      <c r="J548" s="26"/>
    </row>
    <row r="549" spans="1:8" ht="110.25">
      <c r="A549" s="21" t="s">
        <v>665</v>
      </c>
      <c r="B549" s="4" t="s">
        <v>608</v>
      </c>
      <c r="C549" s="4" t="s">
        <v>1028</v>
      </c>
      <c r="D549" s="4" t="s">
        <v>51</v>
      </c>
      <c r="E549" s="4" t="s">
        <v>367</v>
      </c>
      <c r="F549" s="4" t="s">
        <v>680</v>
      </c>
      <c r="G549" s="29">
        <v>797662.85</v>
      </c>
      <c r="H549" s="33"/>
    </row>
    <row r="550" spans="1:10" ht="110.25">
      <c r="A550" s="21" t="s">
        <v>370</v>
      </c>
      <c r="B550" s="4" t="s">
        <v>608</v>
      </c>
      <c r="C550" s="4" t="s">
        <v>1028</v>
      </c>
      <c r="D550" s="4" t="s">
        <v>51</v>
      </c>
      <c r="E550" s="4" t="s">
        <v>371</v>
      </c>
      <c r="F550" s="4"/>
      <c r="G550" s="29">
        <f>G551+G553</f>
        <v>1015551.47</v>
      </c>
      <c r="H550" s="33"/>
      <c r="J550" s="26"/>
    </row>
    <row r="551" spans="1:10" ht="47.25">
      <c r="A551" s="21" t="s">
        <v>661</v>
      </c>
      <c r="B551" s="4" t="s">
        <v>608</v>
      </c>
      <c r="C551" s="4" t="s">
        <v>1028</v>
      </c>
      <c r="D551" s="4" t="s">
        <v>51</v>
      </c>
      <c r="E551" s="4" t="s">
        <v>372</v>
      </c>
      <c r="F551" s="4"/>
      <c r="G551" s="29">
        <f>G552</f>
        <v>955551.47</v>
      </c>
      <c r="H551" s="33"/>
      <c r="J551" s="26"/>
    </row>
    <row r="552" spans="1:8" ht="110.25">
      <c r="A552" s="21" t="s">
        <v>665</v>
      </c>
      <c r="B552" s="4" t="s">
        <v>608</v>
      </c>
      <c r="C552" s="4" t="s">
        <v>1028</v>
      </c>
      <c r="D552" s="4" t="s">
        <v>51</v>
      </c>
      <c r="E552" s="4" t="s">
        <v>372</v>
      </c>
      <c r="F552" s="4" t="s">
        <v>680</v>
      </c>
      <c r="G552" s="29">
        <v>955551.47</v>
      </c>
      <c r="H552" s="33"/>
    </row>
    <row r="553" spans="1:10" ht="94.5">
      <c r="A553" s="21" t="s">
        <v>659</v>
      </c>
      <c r="B553" s="4" t="s">
        <v>608</v>
      </c>
      <c r="C553" s="4" t="s">
        <v>1028</v>
      </c>
      <c r="D553" s="4" t="s">
        <v>51</v>
      </c>
      <c r="E553" s="4" t="s">
        <v>374</v>
      </c>
      <c r="F553" s="4"/>
      <c r="G553" s="29">
        <f>G554</f>
        <v>60000</v>
      </c>
      <c r="H553" s="33"/>
      <c r="J553" s="26"/>
    </row>
    <row r="554" spans="1:10" ht="110.25">
      <c r="A554" s="21" t="s">
        <v>665</v>
      </c>
      <c r="B554" s="4" t="s">
        <v>608</v>
      </c>
      <c r="C554" s="4" t="s">
        <v>1028</v>
      </c>
      <c r="D554" s="4" t="s">
        <v>51</v>
      </c>
      <c r="E554" s="4" t="s">
        <v>374</v>
      </c>
      <c r="F554" s="4" t="s">
        <v>680</v>
      </c>
      <c r="G554" s="29">
        <v>60000</v>
      </c>
      <c r="H554" s="33"/>
      <c r="J554" s="26"/>
    </row>
    <row r="555" spans="1:10" ht="110.25">
      <c r="A555" s="222" t="s">
        <v>286</v>
      </c>
      <c r="B555" s="265" t="s">
        <v>608</v>
      </c>
      <c r="C555" s="265" t="s">
        <v>1028</v>
      </c>
      <c r="D555" s="265" t="s">
        <v>51</v>
      </c>
      <c r="E555" s="265" t="s">
        <v>390</v>
      </c>
      <c r="F555" s="265"/>
      <c r="G555" s="263">
        <f>G557+G559</f>
        <v>3989369.13</v>
      </c>
      <c r="H555" s="262"/>
      <c r="J555" s="26"/>
    </row>
    <row r="556" spans="1:10" ht="63">
      <c r="A556" s="224" t="s">
        <v>287</v>
      </c>
      <c r="B556" s="265"/>
      <c r="C556" s="265"/>
      <c r="D556" s="265"/>
      <c r="E556" s="265"/>
      <c r="F556" s="265"/>
      <c r="G556" s="263"/>
      <c r="H556" s="262"/>
      <c r="J556" s="26"/>
    </row>
    <row r="557" spans="1:10" ht="47.25">
      <c r="A557" s="21" t="s">
        <v>661</v>
      </c>
      <c r="B557" s="4" t="s">
        <v>608</v>
      </c>
      <c r="C557" s="4" t="s">
        <v>1028</v>
      </c>
      <c r="D557" s="4" t="s">
        <v>51</v>
      </c>
      <c r="E557" s="4" t="s">
        <v>391</v>
      </c>
      <c r="F557" s="4"/>
      <c r="G557" s="29">
        <f>G558</f>
        <v>3901605.13</v>
      </c>
      <c r="H557" s="33"/>
      <c r="J557" s="26"/>
    </row>
    <row r="558" spans="1:10" ht="110.25">
      <c r="A558" s="21" t="s">
        <v>665</v>
      </c>
      <c r="B558" s="4" t="s">
        <v>608</v>
      </c>
      <c r="C558" s="4" t="s">
        <v>1028</v>
      </c>
      <c r="D558" s="4" t="s">
        <v>51</v>
      </c>
      <c r="E558" s="4" t="s">
        <v>391</v>
      </c>
      <c r="F558" s="4" t="s">
        <v>680</v>
      </c>
      <c r="G558" s="29">
        <v>3901605.13</v>
      </c>
      <c r="H558" s="33"/>
      <c r="J558" s="26"/>
    </row>
    <row r="559" spans="1:10" ht="94.5">
      <c r="A559" s="21" t="s">
        <v>659</v>
      </c>
      <c r="B559" s="4" t="s">
        <v>608</v>
      </c>
      <c r="C559" s="4" t="s">
        <v>1028</v>
      </c>
      <c r="D559" s="4" t="s">
        <v>51</v>
      </c>
      <c r="E559" s="4" t="s">
        <v>393</v>
      </c>
      <c r="F559" s="4"/>
      <c r="G559" s="29">
        <f>G560</f>
        <v>87764</v>
      </c>
      <c r="H559" s="33"/>
      <c r="J559" s="26"/>
    </row>
    <row r="560" spans="1:10" ht="110.25">
      <c r="A560" s="21" t="s">
        <v>665</v>
      </c>
      <c r="B560" s="4" t="s">
        <v>608</v>
      </c>
      <c r="C560" s="4" t="s">
        <v>1028</v>
      </c>
      <c r="D560" s="4" t="s">
        <v>51</v>
      </c>
      <c r="E560" s="4" t="s">
        <v>393</v>
      </c>
      <c r="F560" s="4" t="s">
        <v>680</v>
      </c>
      <c r="G560" s="29">
        <v>87764</v>
      </c>
      <c r="H560" s="33"/>
      <c r="J560" s="26"/>
    </row>
    <row r="561" spans="1:10" ht="126">
      <c r="A561" s="222" t="s">
        <v>66</v>
      </c>
      <c r="B561" s="265" t="s">
        <v>608</v>
      </c>
      <c r="C561" s="265" t="s">
        <v>1028</v>
      </c>
      <c r="D561" s="265" t="s">
        <v>51</v>
      </c>
      <c r="E561" s="265" t="s">
        <v>394</v>
      </c>
      <c r="F561" s="265"/>
      <c r="G561" s="263">
        <f>G563+G565</f>
        <v>5092408.55</v>
      </c>
      <c r="H561" s="262"/>
      <c r="J561" s="26"/>
    </row>
    <row r="562" spans="1:10" ht="84.75" customHeight="1">
      <c r="A562" s="224" t="s">
        <v>67</v>
      </c>
      <c r="B562" s="265"/>
      <c r="C562" s="265"/>
      <c r="D562" s="265"/>
      <c r="E562" s="265"/>
      <c r="F562" s="265"/>
      <c r="G562" s="263"/>
      <c r="H562" s="262"/>
      <c r="J562" s="26"/>
    </row>
    <row r="563" spans="1:10" ht="47.25">
      <c r="A563" s="21" t="s">
        <v>661</v>
      </c>
      <c r="B563" s="4" t="s">
        <v>608</v>
      </c>
      <c r="C563" s="4" t="s">
        <v>1028</v>
      </c>
      <c r="D563" s="4" t="s">
        <v>51</v>
      </c>
      <c r="E563" s="4" t="s">
        <v>395</v>
      </c>
      <c r="F563" s="4"/>
      <c r="G563" s="29">
        <f>G564</f>
        <v>4987408.55</v>
      </c>
      <c r="H563" s="33"/>
      <c r="J563" s="26"/>
    </row>
    <row r="564" spans="1:10" ht="110.25">
      <c r="A564" s="21" t="s">
        <v>665</v>
      </c>
      <c r="B564" s="4" t="s">
        <v>608</v>
      </c>
      <c r="C564" s="4" t="s">
        <v>1028</v>
      </c>
      <c r="D564" s="4" t="s">
        <v>51</v>
      </c>
      <c r="E564" s="4" t="s">
        <v>395</v>
      </c>
      <c r="F564" s="4" t="s">
        <v>680</v>
      </c>
      <c r="G564" s="29">
        <v>4987408.55</v>
      </c>
      <c r="H564" s="33"/>
      <c r="J564" s="26"/>
    </row>
    <row r="565" spans="1:10" ht="94.5">
      <c r="A565" s="21" t="s">
        <v>659</v>
      </c>
      <c r="B565" s="4" t="s">
        <v>608</v>
      </c>
      <c r="C565" s="4" t="s">
        <v>1028</v>
      </c>
      <c r="D565" s="4" t="s">
        <v>51</v>
      </c>
      <c r="E565" s="4" t="s">
        <v>397</v>
      </c>
      <c r="F565" s="4"/>
      <c r="G565" s="29">
        <f>G566</f>
        <v>105000</v>
      </c>
      <c r="H565" s="33"/>
      <c r="J565" s="26"/>
    </row>
    <row r="566" spans="1:10" ht="110.25">
      <c r="A566" s="21" t="s">
        <v>665</v>
      </c>
      <c r="B566" s="4" t="s">
        <v>608</v>
      </c>
      <c r="C566" s="4" t="s">
        <v>1028</v>
      </c>
      <c r="D566" s="4" t="s">
        <v>51</v>
      </c>
      <c r="E566" s="4" t="s">
        <v>397</v>
      </c>
      <c r="F566" s="4" t="s">
        <v>680</v>
      </c>
      <c r="G566" s="29">
        <v>105000</v>
      </c>
      <c r="H566" s="33"/>
      <c r="J566" s="26"/>
    </row>
    <row r="567" spans="1:10" ht="31.5">
      <c r="A567" s="1" t="s">
        <v>833</v>
      </c>
      <c r="B567" s="2" t="s">
        <v>608</v>
      </c>
      <c r="C567" s="2" t="s">
        <v>1028</v>
      </c>
      <c r="D567" s="2" t="s">
        <v>678</v>
      </c>
      <c r="E567" s="2"/>
      <c r="F567" s="2"/>
      <c r="G567" s="33">
        <f>G568</f>
        <v>165338</v>
      </c>
      <c r="H567" s="33"/>
      <c r="J567" s="26"/>
    </row>
    <row r="568" spans="1:10" ht="63">
      <c r="A568" s="27" t="s">
        <v>109</v>
      </c>
      <c r="B568" s="4" t="s">
        <v>608</v>
      </c>
      <c r="C568" s="4" t="s">
        <v>1028</v>
      </c>
      <c r="D568" s="4" t="s">
        <v>678</v>
      </c>
      <c r="E568" s="4" t="s">
        <v>786</v>
      </c>
      <c r="F568" s="2"/>
      <c r="G568" s="33">
        <f>G569</f>
        <v>165338</v>
      </c>
      <c r="H568" s="33"/>
      <c r="J568" s="26"/>
    </row>
    <row r="569" spans="1:10" ht="47.25">
      <c r="A569" s="3" t="s">
        <v>140</v>
      </c>
      <c r="B569" s="4" t="s">
        <v>608</v>
      </c>
      <c r="C569" s="4" t="s">
        <v>1028</v>
      </c>
      <c r="D569" s="4" t="s">
        <v>678</v>
      </c>
      <c r="E569" s="4" t="s">
        <v>789</v>
      </c>
      <c r="F569" s="4"/>
      <c r="G569" s="29">
        <f>G570</f>
        <v>165338</v>
      </c>
      <c r="H569" s="33"/>
      <c r="J569" s="26"/>
    </row>
    <row r="570" spans="1:10" ht="78.75">
      <c r="A570" s="3" t="s">
        <v>792</v>
      </c>
      <c r="B570" s="4" t="s">
        <v>608</v>
      </c>
      <c r="C570" s="4" t="s">
        <v>1028</v>
      </c>
      <c r="D570" s="4" t="s">
        <v>678</v>
      </c>
      <c r="E570" s="4" t="s">
        <v>751</v>
      </c>
      <c r="F570" s="60"/>
      <c r="G570" s="29">
        <f>G571</f>
        <v>165338</v>
      </c>
      <c r="H570" s="33"/>
      <c r="J570" s="26"/>
    </row>
    <row r="571" spans="1:10" ht="31.5">
      <c r="A571" s="3" t="s">
        <v>593</v>
      </c>
      <c r="B571" s="4" t="s">
        <v>608</v>
      </c>
      <c r="C571" s="4" t="s">
        <v>1028</v>
      </c>
      <c r="D571" s="4" t="s">
        <v>678</v>
      </c>
      <c r="E571" s="4" t="s">
        <v>793</v>
      </c>
      <c r="F571" s="60"/>
      <c r="G571" s="29">
        <f>G572+G573</f>
        <v>165338</v>
      </c>
      <c r="H571" s="33"/>
      <c r="J571" s="26"/>
    </row>
    <row r="572" spans="1:10" ht="110.25">
      <c r="A572" s="3" t="s">
        <v>665</v>
      </c>
      <c r="B572" s="4" t="s">
        <v>608</v>
      </c>
      <c r="C572" s="4" t="s">
        <v>1028</v>
      </c>
      <c r="D572" s="4" t="s">
        <v>678</v>
      </c>
      <c r="E572" s="4" t="s">
        <v>793</v>
      </c>
      <c r="F572" s="60">
        <v>100</v>
      </c>
      <c r="G572" s="29">
        <v>71588</v>
      </c>
      <c r="H572" s="33"/>
      <c r="J572" s="26"/>
    </row>
    <row r="573" spans="1:10" ht="47.25">
      <c r="A573" s="3" t="s">
        <v>780</v>
      </c>
      <c r="B573" s="4" t="s">
        <v>608</v>
      </c>
      <c r="C573" s="4" t="s">
        <v>1028</v>
      </c>
      <c r="D573" s="4" t="s">
        <v>678</v>
      </c>
      <c r="E573" s="4" t="s">
        <v>793</v>
      </c>
      <c r="F573" s="60">
        <v>200</v>
      </c>
      <c r="G573" s="29">
        <v>93750</v>
      </c>
      <c r="H573" s="33"/>
      <c r="J573" s="26"/>
    </row>
    <row r="574" spans="1:10" ht="47.25">
      <c r="A574" s="1" t="s">
        <v>61</v>
      </c>
      <c r="B574" s="2" t="s">
        <v>608</v>
      </c>
      <c r="C574" s="2" t="s">
        <v>48</v>
      </c>
      <c r="D574" s="2"/>
      <c r="E574" s="2"/>
      <c r="F574" s="237"/>
      <c r="G574" s="33">
        <f aca="true" t="shared" si="7" ref="G574:G579">G575</f>
        <v>100000</v>
      </c>
      <c r="H574" s="33"/>
      <c r="J574" s="26"/>
    </row>
    <row r="575" spans="1:10" ht="47.25">
      <c r="A575" s="3" t="s">
        <v>838</v>
      </c>
      <c r="B575" s="4" t="s">
        <v>608</v>
      </c>
      <c r="C575" s="4" t="s">
        <v>48</v>
      </c>
      <c r="D575" s="4" t="s">
        <v>639</v>
      </c>
      <c r="E575" s="4"/>
      <c r="F575" s="60"/>
      <c r="G575" s="29">
        <f t="shared" si="7"/>
        <v>100000</v>
      </c>
      <c r="H575" s="33"/>
      <c r="J575" s="26"/>
    </row>
    <row r="576" spans="1:10" ht="63">
      <c r="A576" s="3" t="s">
        <v>113</v>
      </c>
      <c r="B576" s="4" t="s">
        <v>608</v>
      </c>
      <c r="C576" s="4" t="s">
        <v>48</v>
      </c>
      <c r="D576" s="4" t="s">
        <v>639</v>
      </c>
      <c r="E576" s="4" t="s">
        <v>708</v>
      </c>
      <c r="F576" s="60"/>
      <c r="G576" s="29">
        <f t="shared" si="7"/>
        <v>100000</v>
      </c>
      <c r="H576" s="33"/>
      <c r="J576" s="26"/>
    </row>
    <row r="577" spans="1:10" ht="63">
      <c r="A577" s="3" t="s">
        <v>136</v>
      </c>
      <c r="B577" s="4" t="s">
        <v>608</v>
      </c>
      <c r="C577" s="4" t="s">
        <v>48</v>
      </c>
      <c r="D577" s="4" t="s">
        <v>639</v>
      </c>
      <c r="E577" s="4" t="s">
        <v>709</v>
      </c>
      <c r="F577" s="60"/>
      <c r="G577" s="29">
        <f t="shared" si="7"/>
        <v>100000</v>
      </c>
      <c r="H577" s="33"/>
      <c r="J577" s="26"/>
    </row>
    <row r="578" spans="1:10" ht="47.25">
      <c r="A578" s="3" t="s">
        <v>188</v>
      </c>
      <c r="B578" s="4" t="s">
        <v>608</v>
      </c>
      <c r="C578" s="4" t="s">
        <v>48</v>
      </c>
      <c r="D578" s="4" t="s">
        <v>639</v>
      </c>
      <c r="E578" s="4" t="s">
        <v>189</v>
      </c>
      <c r="F578" s="60"/>
      <c r="G578" s="29">
        <f t="shared" si="7"/>
        <v>100000</v>
      </c>
      <c r="H578" s="33"/>
      <c r="J578" s="26"/>
    </row>
    <row r="579" spans="1:10" ht="47.25">
      <c r="A579" s="3" t="s">
        <v>137</v>
      </c>
      <c r="B579" s="4" t="s">
        <v>608</v>
      </c>
      <c r="C579" s="4" t="s">
        <v>48</v>
      </c>
      <c r="D579" s="4" t="s">
        <v>639</v>
      </c>
      <c r="E579" s="4" t="s">
        <v>314</v>
      </c>
      <c r="F579" s="60"/>
      <c r="G579" s="29">
        <f t="shared" si="7"/>
        <v>100000</v>
      </c>
      <c r="H579" s="33"/>
      <c r="J579" s="26"/>
    </row>
    <row r="580" spans="1:10" ht="63">
      <c r="A580" s="3" t="s">
        <v>595</v>
      </c>
      <c r="B580" s="4" t="s">
        <v>608</v>
      </c>
      <c r="C580" s="4" t="s">
        <v>48</v>
      </c>
      <c r="D580" s="4" t="s">
        <v>639</v>
      </c>
      <c r="E580" s="4" t="s">
        <v>314</v>
      </c>
      <c r="F580" s="60">
        <v>600</v>
      </c>
      <c r="G580" s="29">
        <v>100000</v>
      </c>
      <c r="H580" s="33"/>
      <c r="J580" s="26"/>
    </row>
    <row r="581" spans="1:10" ht="15.75">
      <c r="A581" s="13" t="s">
        <v>62</v>
      </c>
      <c r="B581" s="5" t="s">
        <v>608</v>
      </c>
      <c r="C581" s="5" t="s">
        <v>51</v>
      </c>
      <c r="D581" s="5"/>
      <c r="E581" s="5"/>
      <c r="F581" s="5"/>
      <c r="G581" s="28">
        <f>G582</f>
        <v>6220050.29</v>
      </c>
      <c r="H581" s="28"/>
      <c r="J581" s="26"/>
    </row>
    <row r="582" spans="1:10" ht="15.75">
      <c r="A582" s="3" t="s">
        <v>673</v>
      </c>
      <c r="B582" s="4" t="s">
        <v>608</v>
      </c>
      <c r="C582" s="4" t="s">
        <v>51</v>
      </c>
      <c r="D582" s="4" t="s">
        <v>49</v>
      </c>
      <c r="E582" s="4"/>
      <c r="F582" s="4"/>
      <c r="G582" s="33">
        <f>G583</f>
        <v>6220050.29</v>
      </c>
      <c r="H582" s="33"/>
      <c r="J582" s="26"/>
    </row>
    <row r="583" spans="1:10" ht="47.25">
      <c r="A583" s="3" t="s">
        <v>1147</v>
      </c>
      <c r="B583" s="4" t="s">
        <v>608</v>
      </c>
      <c r="C583" s="4" t="s">
        <v>51</v>
      </c>
      <c r="D583" s="4" t="s">
        <v>49</v>
      </c>
      <c r="E583" s="4" t="s">
        <v>794</v>
      </c>
      <c r="F583" s="4"/>
      <c r="G583" s="33">
        <f>G584</f>
        <v>6220050.29</v>
      </c>
      <c r="H583" s="33"/>
      <c r="J583" s="26"/>
    </row>
    <row r="584" spans="1:10" ht="63">
      <c r="A584" s="3" t="s">
        <v>99</v>
      </c>
      <c r="B584" s="4" t="s">
        <v>608</v>
      </c>
      <c r="C584" s="4" t="s">
        <v>51</v>
      </c>
      <c r="D584" s="4" t="s">
        <v>49</v>
      </c>
      <c r="E584" s="4" t="s">
        <v>795</v>
      </c>
      <c r="F584" s="4"/>
      <c r="G584" s="29">
        <f>G585+G588</f>
        <v>6220050.29</v>
      </c>
      <c r="H584" s="33"/>
      <c r="J584" s="26"/>
    </row>
    <row r="585" spans="1:10" ht="65.25" customHeight="1">
      <c r="A585" s="3" t="s">
        <v>331</v>
      </c>
      <c r="B585" s="4" t="s">
        <v>608</v>
      </c>
      <c r="C585" s="4" t="s">
        <v>51</v>
      </c>
      <c r="D585" s="4" t="s">
        <v>49</v>
      </c>
      <c r="E585" s="4" t="s">
        <v>332</v>
      </c>
      <c r="F585" s="4"/>
      <c r="G585" s="29">
        <f>G586</f>
        <v>857742.29</v>
      </c>
      <c r="H585" s="33"/>
      <c r="J585" s="26"/>
    </row>
    <row r="586" spans="1:10" ht="31.5">
      <c r="A586" s="3" t="s">
        <v>593</v>
      </c>
      <c r="B586" s="4" t="s">
        <v>608</v>
      </c>
      <c r="C586" s="4" t="s">
        <v>51</v>
      </c>
      <c r="D586" s="4" t="s">
        <v>49</v>
      </c>
      <c r="E586" s="4" t="s">
        <v>333</v>
      </c>
      <c r="F586" s="4"/>
      <c r="G586" s="29">
        <f>G587</f>
        <v>857742.29</v>
      </c>
      <c r="H586" s="33"/>
      <c r="J586" s="26"/>
    </row>
    <row r="587" spans="1:10" ht="47.25">
      <c r="A587" s="3" t="s">
        <v>780</v>
      </c>
      <c r="B587" s="4" t="s">
        <v>608</v>
      </c>
      <c r="C587" s="4" t="s">
        <v>51</v>
      </c>
      <c r="D587" s="4" t="s">
        <v>49</v>
      </c>
      <c r="E587" s="4" t="s">
        <v>333</v>
      </c>
      <c r="F587" s="4" t="s">
        <v>681</v>
      </c>
      <c r="G587" s="29">
        <v>857742.29</v>
      </c>
      <c r="H587" s="33"/>
      <c r="J587" s="26"/>
    </row>
    <row r="588" spans="1:10" ht="47.25">
      <c r="A588" s="3" t="s">
        <v>345</v>
      </c>
      <c r="B588" s="4" t="s">
        <v>608</v>
      </c>
      <c r="C588" s="4" t="s">
        <v>51</v>
      </c>
      <c r="D588" s="4" t="s">
        <v>49</v>
      </c>
      <c r="E588" s="4" t="s">
        <v>346</v>
      </c>
      <c r="F588" s="4"/>
      <c r="G588" s="29">
        <f>G589</f>
        <v>5362308</v>
      </c>
      <c r="H588" s="33"/>
      <c r="J588" s="26"/>
    </row>
    <row r="589" spans="1:10" ht="31.5">
      <c r="A589" s="3" t="s">
        <v>593</v>
      </c>
      <c r="B589" s="4" t="s">
        <v>608</v>
      </c>
      <c r="C589" s="4" t="s">
        <v>51</v>
      </c>
      <c r="D589" s="4" t="s">
        <v>49</v>
      </c>
      <c r="E589" s="4" t="s">
        <v>347</v>
      </c>
      <c r="F589" s="4"/>
      <c r="G589" s="29">
        <f>G590</f>
        <v>5362308</v>
      </c>
      <c r="H589" s="33"/>
      <c r="J589" s="26"/>
    </row>
    <row r="590" spans="1:10" ht="63">
      <c r="A590" s="3" t="s">
        <v>595</v>
      </c>
      <c r="B590" s="4" t="s">
        <v>608</v>
      </c>
      <c r="C590" s="4" t="s">
        <v>51</v>
      </c>
      <c r="D590" s="4" t="s">
        <v>49</v>
      </c>
      <c r="E590" s="4" t="s">
        <v>347</v>
      </c>
      <c r="F590" s="4" t="s">
        <v>685</v>
      </c>
      <c r="G590" s="29">
        <v>5362308</v>
      </c>
      <c r="H590" s="33"/>
      <c r="J590" s="26"/>
    </row>
    <row r="591" spans="1:10" ht="18.75">
      <c r="A591" s="225" t="s">
        <v>52</v>
      </c>
      <c r="B591" s="2" t="s">
        <v>608</v>
      </c>
      <c r="C591" s="2" t="s">
        <v>44</v>
      </c>
      <c r="D591" s="2"/>
      <c r="E591" s="2"/>
      <c r="F591" s="4"/>
      <c r="G591" s="33">
        <f>G592+G612+G649+G660</f>
        <v>1225945708.0299997</v>
      </c>
      <c r="H591" s="33">
        <f>H592+H612+H649+H660</f>
        <v>655131628</v>
      </c>
      <c r="J591" s="26"/>
    </row>
    <row r="592" spans="1:10" ht="15.75">
      <c r="A592" s="1" t="s">
        <v>53</v>
      </c>
      <c r="B592" s="2" t="s">
        <v>608</v>
      </c>
      <c r="C592" s="2" t="s">
        <v>44</v>
      </c>
      <c r="D592" s="2" t="s">
        <v>1028</v>
      </c>
      <c r="E592" s="2"/>
      <c r="F592" s="4"/>
      <c r="G592" s="33">
        <f>G593</f>
        <v>502352673.79999995</v>
      </c>
      <c r="H592" s="33">
        <f>H593</f>
        <v>308016369</v>
      </c>
      <c r="J592" s="26"/>
    </row>
    <row r="593" spans="1:10" ht="47.25">
      <c r="A593" s="3" t="s">
        <v>107</v>
      </c>
      <c r="B593" s="4" t="s">
        <v>608</v>
      </c>
      <c r="C593" s="4" t="s">
        <v>44</v>
      </c>
      <c r="D593" s="4" t="s">
        <v>1028</v>
      </c>
      <c r="E593" s="4" t="s">
        <v>622</v>
      </c>
      <c r="F593" s="4"/>
      <c r="G593" s="29">
        <f>G594</f>
        <v>502352673.79999995</v>
      </c>
      <c r="H593" s="29">
        <f>H594</f>
        <v>308016369</v>
      </c>
      <c r="J593" s="26"/>
    </row>
    <row r="594" spans="1:10" ht="47.25">
      <c r="A594" s="3" t="s">
        <v>600</v>
      </c>
      <c r="B594" s="4" t="s">
        <v>608</v>
      </c>
      <c r="C594" s="4" t="s">
        <v>44</v>
      </c>
      <c r="D594" s="4" t="s">
        <v>1028</v>
      </c>
      <c r="E594" s="4" t="s">
        <v>398</v>
      </c>
      <c r="F594" s="4"/>
      <c r="G594" s="29">
        <f>G595+G606+G609</f>
        <v>502352673.79999995</v>
      </c>
      <c r="H594" s="29">
        <f>H595+H606+H609</f>
        <v>308016369</v>
      </c>
      <c r="J594" s="26"/>
    </row>
    <row r="595" spans="1:10" ht="110.25">
      <c r="A595" s="3" t="s">
        <v>399</v>
      </c>
      <c r="B595" s="4" t="s">
        <v>608</v>
      </c>
      <c r="C595" s="4" t="s">
        <v>44</v>
      </c>
      <c r="D595" s="4" t="s">
        <v>1028</v>
      </c>
      <c r="E595" s="4" t="s">
        <v>400</v>
      </c>
      <c r="F595" s="4"/>
      <c r="G595" s="29">
        <f>G596+G598+G600+G602+G604</f>
        <v>308129226.13</v>
      </c>
      <c r="H595" s="29">
        <f>H596+H598+H600+H602+H604</f>
        <v>308016369</v>
      </c>
      <c r="J595" s="26"/>
    </row>
    <row r="596" spans="1:10" ht="110.25">
      <c r="A596" s="3" t="s">
        <v>401</v>
      </c>
      <c r="B596" s="4" t="s">
        <v>608</v>
      </c>
      <c r="C596" s="4" t="s">
        <v>44</v>
      </c>
      <c r="D596" s="4" t="s">
        <v>1028</v>
      </c>
      <c r="E596" s="4" t="s">
        <v>402</v>
      </c>
      <c r="F596" s="4"/>
      <c r="G596" s="29">
        <f>G597</f>
        <v>306311700</v>
      </c>
      <c r="H596" s="29">
        <f>H597</f>
        <v>306311700</v>
      </c>
      <c r="J596" s="26"/>
    </row>
    <row r="597" spans="1:10" ht="63">
      <c r="A597" s="3" t="s">
        <v>595</v>
      </c>
      <c r="B597" s="4" t="s">
        <v>608</v>
      </c>
      <c r="C597" s="4" t="s">
        <v>44</v>
      </c>
      <c r="D597" s="4" t="s">
        <v>1028</v>
      </c>
      <c r="E597" s="4" t="s">
        <v>402</v>
      </c>
      <c r="F597" s="4" t="s">
        <v>685</v>
      </c>
      <c r="G597" s="29">
        <v>306311700</v>
      </c>
      <c r="H597" s="29">
        <f>G597</f>
        <v>306311700</v>
      </c>
      <c r="J597" s="26"/>
    </row>
    <row r="598" spans="1:10" ht="126">
      <c r="A598" s="3" t="s">
        <v>969</v>
      </c>
      <c r="B598" s="4" t="s">
        <v>608</v>
      </c>
      <c r="C598" s="4" t="s">
        <v>44</v>
      </c>
      <c r="D598" s="4" t="s">
        <v>1028</v>
      </c>
      <c r="E598" s="4" t="s">
        <v>403</v>
      </c>
      <c r="F598" s="4"/>
      <c r="G598" s="29">
        <f>G599</f>
        <v>1150930</v>
      </c>
      <c r="H598" s="29">
        <f>H599</f>
        <v>1150930</v>
      </c>
      <c r="J598" s="26"/>
    </row>
    <row r="599" spans="1:10" ht="63">
      <c r="A599" s="3" t="s">
        <v>595</v>
      </c>
      <c r="B599" s="4" t="s">
        <v>608</v>
      </c>
      <c r="C599" s="4" t="s">
        <v>44</v>
      </c>
      <c r="D599" s="4" t="s">
        <v>1028</v>
      </c>
      <c r="E599" s="4" t="s">
        <v>403</v>
      </c>
      <c r="F599" s="4" t="s">
        <v>685</v>
      </c>
      <c r="G599" s="29">
        <v>1150930</v>
      </c>
      <c r="H599" s="29">
        <f>G599</f>
        <v>1150930</v>
      </c>
      <c r="J599" s="26"/>
    </row>
    <row r="600" spans="1:10" ht="126">
      <c r="A600" s="3" t="s">
        <v>969</v>
      </c>
      <c r="B600" s="4" t="s">
        <v>608</v>
      </c>
      <c r="C600" s="4" t="s">
        <v>44</v>
      </c>
      <c r="D600" s="4" t="s">
        <v>1028</v>
      </c>
      <c r="E600" s="4" t="s">
        <v>404</v>
      </c>
      <c r="F600" s="4"/>
      <c r="G600" s="29">
        <f>G601</f>
        <v>82156</v>
      </c>
      <c r="H600" s="29"/>
      <c r="J600" s="26"/>
    </row>
    <row r="601" spans="1:10" ht="63">
      <c r="A601" s="3" t="s">
        <v>595</v>
      </c>
      <c r="B601" s="4" t="s">
        <v>608</v>
      </c>
      <c r="C601" s="4" t="s">
        <v>44</v>
      </c>
      <c r="D601" s="4" t="s">
        <v>1028</v>
      </c>
      <c r="E601" s="4" t="s">
        <v>404</v>
      </c>
      <c r="F601" s="4" t="s">
        <v>685</v>
      </c>
      <c r="G601" s="29">
        <v>82156</v>
      </c>
      <c r="H601" s="29"/>
      <c r="J601" s="26"/>
    </row>
    <row r="602" spans="1:10" ht="141.75">
      <c r="A602" s="3" t="s">
        <v>405</v>
      </c>
      <c r="B602" s="4" t="s">
        <v>608</v>
      </c>
      <c r="C602" s="4" t="s">
        <v>44</v>
      </c>
      <c r="D602" s="4" t="s">
        <v>1028</v>
      </c>
      <c r="E602" s="4" t="s">
        <v>406</v>
      </c>
      <c r="F602" s="4"/>
      <c r="G602" s="29">
        <f>G603</f>
        <v>553739</v>
      </c>
      <c r="H602" s="29">
        <f>H603</f>
        <v>553739</v>
      </c>
      <c r="J602" s="26"/>
    </row>
    <row r="603" spans="1:10" ht="63">
      <c r="A603" s="3" t="s">
        <v>595</v>
      </c>
      <c r="B603" s="4" t="s">
        <v>608</v>
      </c>
      <c r="C603" s="4" t="s">
        <v>44</v>
      </c>
      <c r="D603" s="4" t="s">
        <v>1028</v>
      </c>
      <c r="E603" s="4" t="s">
        <v>406</v>
      </c>
      <c r="F603" s="4" t="s">
        <v>685</v>
      </c>
      <c r="G603" s="29">
        <v>553739</v>
      </c>
      <c r="H603" s="29">
        <f>G603</f>
        <v>553739</v>
      </c>
      <c r="J603" s="26"/>
    </row>
    <row r="604" spans="1:10" ht="141.75">
      <c r="A604" s="3" t="s">
        <v>405</v>
      </c>
      <c r="B604" s="4" t="s">
        <v>608</v>
      </c>
      <c r="C604" s="4" t="s">
        <v>44</v>
      </c>
      <c r="D604" s="4" t="s">
        <v>1028</v>
      </c>
      <c r="E604" s="4" t="s">
        <v>407</v>
      </c>
      <c r="F604" s="4"/>
      <c r="G604" s="29">
        <f>G605</f>
        <v>30701.13</v>
      </c>
      <c r="H604" s="29"/>
      <c r="J604" s="26"/>
    </row>
    <row r="605" spans="1:10" ht="63">
      <c r="A605" s="3" t="s">
        <v>595</v>
      </c>
      <c r="B605" s="4" t="s">
        <v>608</v>
      </c>
      <c r="C605" s="4" t="s">
        <v>44</v>
      </c>
      <c r="D605" s="4" t="s">
        <v>1028</v>
      </c>
      <c r="E605" s="4" t="s">
        <v>407</v>
      </c>
      <c r="F605" s="4" t="s">
        <v>685</v>
      </c>
      <c r="G605" s="29">
        <v>30701.13</v>
      </c>
      <c r="H605" s="29"/>
      <c r="J605" s="26"/>
    </row>
    <row r="606" spans="1:10" ht="78.75">
      <c r="A606" s="3" t="s">
        <v>408</v>
      </c>
      <c r="B606" s="4" t="s">
        <v>608</v>
      </c>
      <c r="C606" s="4" t="s">
        <v>44</v>
      </c>
      <c r="D606" s="4" t="s">
        <v>1028</v>
      </c>
      <c r="E606" s="4" t="s">
        <v>409</v>
      </c>
      <c r="F606" s="4"/>
      <c r="G606" s="29">
        <f>G607</f>
        <v>187719752.67</v>
      </c>
      <c r="H606" s="29"/>
      <c r="J606" s="26"/>
    </row>
    <row r="607" spans="1:10" ht="110.25">
      <c r="A607" s="3" t="s">
        <v>842</v>
      </c>
      <c r="B607" s="4" t="s">
        <v>608</v>
      </c>
      <c r="C607" s="4" t="s">
        <v>44</v>
      </c>
      <c r="D607" s="4" t="s">
        <v>1028</v>
      </c>
      <c r="E607" s="4" t="s">
        <v>410</v>
      </c>
      <c r="F607" s="4"/>
      <c r="G607" s="29">
        <f>G608</f>
        <v>187719752.67</v>
      </c>
      <c r="H607" s="29"/>
      <c r="J607" s="26"/>
    </row>
    <row r="608" spans="1:10" ht="63">
      <c r="A608" s="3" t="s">
        <v>595</v>
      </c>
      <c r="B608" s="4" t="s">
        <v>608</v>
      </c>
      <c r="C608" s="4" t="s">
        <v>44</v>
      </c>
      <c r="D608" s="4" t="s">
        <v>1028</v>
      </c>
      <c r="E608" s="4" t="s">
        <v>410</v>
      </c>
      <c r="F608" s="4" t="s">
        <v>685</v>
      </c>
      <c r="G608" s="29">
        <f>181173162.67+7689590-650000-493000</f>
        <v>187719752.67</v>
      </c>
      <c r="H608" s="29"/>
      <c r="J608" s="26"/>
    </row>
    <row r="609" spans="1:13" s="16" customFormat="1" ht="31.5">
      <c r="A609" s="3" t="s">
        <v>414</v>
      </c>
      <c r="B609" s="4" t="s">
        <v>608</v>
      </c>
      <c r="C609" s="4" t="s">
        <v>44</v>
      </c>
      <c r="D609" s="4" t="s">
        <v>1028</v>
      </c>
      <c r="E609" s="4" t="s">
        <v>415</v>
      </c>
      <c r="F609" s="4"/>
      <c r="G609" s="29">
        <f>G611</f>
        <v>6503695</v>
      </c>
      <c r="H609" s="29"/>
      <c r="I609" s="48"/>
      <c r="J609" s="48"/>
      <c r="M609" s="164"/>
    </row>
    <row r="610" spans="1:13" s="16" customFormat="1" ht="110.25">
      <c r="A610" s="3" t="s">
        <v>842</v>
      </c>
      <c r="B610" s="4" t="s">
        <v>608</v>
      </c>
      <c r="C610" s="4" t="s">
        <v>44</v>
      </c>
      <c r="D610" s="4" t="s">
        <v>1028</v>
      </c>
      <c r="E610" s="4" t="s">
        <v>416</v>
      </c>
      <c r="F610" s="4"/>
      <c r="G610" s="29">
        <f>G611</f>
        <v>6503695</v>
      </c>
      <c r="H610" s="29"/>
      <c r="I610" s="48"/>
      <c r="J610" s="48"/>
      <c r="M610" s="164"/>
    </row>
    <row r="611" spans="1:10" ht="63">
      <c r="A611" s="3" t="s">
        <v>595</v>
      </c>
      <c r="B611" s="4" t="s">
        <v>608</v>
      </c>
      <c r="C611" s="4" t="s">
        <v>44</v>
      </c>
      <c r="D611" s="4" t="s">
        <v>1028</v>
      </c>
      <c r="E611" s="4" t="s">
        <v>416</v>
      </c>
      <c r="F611" s="4" t="s">
        <v>685</v>
      </c>
      <c r="G611" s="29">
        <v>6503695</v>
      </c>
      <c r="H611" s="29"/>
      <c r="J611" s="26"/>
    </row>
    <row r="612" spans="1:10" ht="15.75">
      <c r="A612" s="1" t="s">
        <v>54</v>
      </c>
      <c r="B612" s="2" t="s">
        <v>608</v>
      </c>
      <c r="C612" s="2" t="s">
        <v>44</v>
      </c>
      <c r="D612" s="2" t="s">
        <v>46</v>
      </c>
      <c r="E612" s="4"/>
      <c r="F612" s="4"/>
      <c r="G612" s="33">
        <f>G613</f>
        <v>643739829.3</v>
      </c>
      <c r="H612" s="33">
        <f>H613</f>
        <v>329312659</v>
      </c>
      <c r="J612" s="26"/>
    </row>
    <row r="613" spans="1:10" ht="47.25">
      <c r="A613" s="3" t="s">
        <v>107</v>
      </c>
      <c r="B613" s="4" t="s">
        <v>608</v>
      </c>
      <c r="C613" s="4" t="s">
        <v>44</v>
      </c>
      <c r="D613" s="4" t="s">
        <v>46</v>
      </c>
      <c r="E613" s="4" t="s">
        <v>622</v>
      </c>
      <c r="F613" s="4"/>
      <c r="G613" s="29">
        <f>G614</f>
        <v>643739829.3</v>
      </c>
      <c r="H613" s="29">
        <f>H614</f>
        <v>329312659</v>
      </c>
      <c r="J613" s="26"/>
    </row>
    <row r="614" spans="1:10" ht="63">
      <c r="A614" s="3" t="s">
        <v>599</v>
      </c>
      <c r="B614" s="4" t="s">
        <v>608</v>
      </c>
      <c r="C614" s="4" t="s">
        <v>44</v>
      </c>
      <c r="D614" s="4" t="s">
        <v>46</v>
      </c>
      <c r="E614" s="4" t="s">
        <v>567</v>
      </c>
      <c r="F614" s="4"/>
      <c r="G614" s="29">
        <f>G615+G622+G629+G632+G636+G639+G646</f>
        <v>643739829.3</v>
      </c>
      <c r="H614" s="29">
        <f>H615+H622+H629+H632+H636+H639+H646</f>
        <v>329312659</v>
      </c>
      <c r="J614" s="26"/>
    </row>
    <row r="615" spans="1:10" ht="78.75">
      <c r="A615" s="3" t="s">
        <v>568</v>
      </c>
      <c r="B615" s="4" t="s">
        <v>608</v>
      </c>
      <c r="C615" s="4" t="s">
        <v>44</v>
      </c>
      <c r="D615" s="4" t="s">
        <v>46</v>
      </c>
      <c r="E615" s="4" t="s">
        <v>569</v>
      </c>
      <c r="F615" s="4"/>
      <c r="G615" s="29">
        <f>G616+G618+G620</f>
        <v>131200291.36</v>
      </c>
      <c r="H615" s="29">
        <f>H616+H618+H620</f>
        <v>131187006</v>
      </c>
      <c r="J615" s="26"/>
    </row>
    <row r="616" spans="1:8" ht="141.75">
      <c r="A616" s="3" t="s">
        <v>405</v>
      </c>
      <c r="B616" s="4" t="s">
        <v>608</v>
      </c>
      <c r="C616" s="4" t="s">
        <v>44</v>
      </c>
      <c r="D616" s="4" t="s">
        <v>46</v>
      </c>
      <c r="E616" s="4" t="s">
        <v>1039</v>
      </c>
      <c r="F616" s="4"/>
      <c r="G616" s="29">
        <f>G617</f>
        <v>239756</v>
      </c>
      <c r="H616" s="29">
        <f>H617</f>
        <v>239756</v>
      </c>
    </row>
    <row r="617" spans="1:8" ht="63">
      <c r="A617" s="3" t="s">
        <v>595</v>
      </c>
      <c r="B617" s="4" t="s">
        <v>608</v>
      </c>
      <c r="C617" s="4" t="s">
        <v>44</v>
      </c>
      <c r="D617" s="4" t="s">
        <v>46</v>
      </c>
      <c r="E617" s="4" t="s">
        <v>1039</v>
      </c>
      <c r="F617" s="4" t="s">
        <v>685</v>
      </c>
      <c r="G617" s="29">
        <v>239756</v>
      </c>
      <c r="H617" s="29">
        <f>G617</f>
        <v>239756</v>
      </c>
    </row>
    <row r="618" spans="1:8" ht="141.75">
      <c r="A618" s="3" t="s">
        <v>405</v>
      </c>
      <c r="B618" s="4" t="s">
        <v>608</v>
      </c>
      <c r="C618" s="4" t="s">
        <v>44</v>
      </c>
      <c r="D618" s="4" t="s">
        <v>46</v>
      </c>
      <c r="E618" s="4" t="s">
        <v>1040</v>
      </c>
      <c r="F618" s="4"/>
      <c r="G618" s="29">
        <f>G619</f>
        <v>13285.36</v>
      </c>
      <c r="H618" s="29"/>
    </row>
    <row r="619" spans="1:8" ht="63">
      <c r="A619" s="3" t="s">
        <v>595</v>
      </c>
      <c r="B619" s="4" t="s">
        <v>608</v>
      </c>
      <c r="C619" s="4" t="s">
        <v>44</v>
      </c>
      <c r="D619" s="4" t="s">
        <v>46</v>
      </c>
      <c r="E619" s="4" t="s">
        <v>1040</v>
      </c>
      <c r="F619" s="4" t="s">
        <v>685</v>
      </c>
      <c r="G619" s="29">
        <v>13285.36</v>
      </c>
      <c r="H619" s="29"/>
    </row>
    <row r="620" spans="1:8" ht="94.5">
      <c r="A620" s="3" t="s">
        <v>570</v>
      </c>
      <c r="B620" s="4" t="s">
        <v>608</v>
      </c>
      <c r="C620" s="4" t="s">
        <v>44</v>
      </c>
      <c r="D620" s="4" t="s">
        <v>46</v>
      </c>
      <c r="E620" s="4" t="s">
        <v>571</v>
      </c>
      <c r="F620" s="4"/>
      <c r="G620" s="29">
        <f>G621</f>
        <v>130947250</v>
      </c>
      <c r="H620" s="29">
        <f>H621</f>
        <v>130947250</v>
      </c>
    </row>
    <row r="621" spans="1:8" ht="63">
      <c r="A621" s="3" t="s">
        <v>595</v>
      </c>
      <c r="B621" s="4" t="s">
        <v>608</v>
      </c>
      <c r="C621" s="4" t="s">
        <v>44</v>
      </c>
      <c r="D621" s="4" t="s">
        <v>46</v>
      </c>
      <c r="E621" s="4" t="s">
        <v>571</v>
      </c>
      <c r="F621" s="4" t="s">
        <v>685</v>
      </c>
      <c r="G621" s="29">
        <v>130947250</v>
      </c>
      <c r="H621" s="29">
        <f>G621</f>
        <v>130947250</v>
      </c>
    </row>
    <row r="622" spans="1:8" ht="78.75">
      <c r="A622" s="3" t="s">
        <v>572</v>
      </c>
      <c r="B622" s="4" t="s">
        <v>608</v>
      </c>
      <c r="C622" s="4" t="s">
        <v>44</v>
      </c>
      <c r="D622" s="4" t="s">
        <v>46</v>
      </c>
      <c r="E622" s="4" t="s">
        <v>573</v>
      </c>
      <c r="F622" s="4"/>
      <c r="G622" s="29">
        <f>G623+G625+G627</f>
        <v>164744560.15</v>
      </c>
      <c r="H622" s="29">
        <f>H623+H625+H627</f>
        <v>164733203</v>
      </c>
    </row>
    <row r="623" spans="1:8" ht="141.75">
      <c r="A623" s="3" t="s">
        <v>405</v>
      </c>
      <c r="B623" s="4" t="s">
        <v>608</v>
      </c>
      <c r="C623" s="4" t="s">
        <v>44</v>
      </c>
      <c r="D623" s="4" t="s">
        <v>46</v>
      </c>
      <c r="E623" s="4" t="s">
        <v>1041</v>
      </c>
      <c r="F623" s="4"/>
      <c r="G623" s="29">
        <f>G624</f>
        <v>204953</v>
      </c>
      <c r="H623" s="29">
        <f>H624</f>
        <v>204953</v>
      </c>
    </row>
    <row r="624" spans="1:8" ht="63">
      <c r="A624" s="3" t="s">
        <v>595</v>
      </c>
      <c r="B624" s="4" t="s">
        <v>608</v>
      </c>
      <c r="C624" s="4" t="s">
        <v>44</v>
      </c>
      <c r="D624" s="4" t="s">
        <v>46</v>
      </c>
      <c r="E624" s="4" t="s">
        <v>1041</v>
      </c>
      <c r="F624" s="4" t="s">
        <v>685</v>
      </c>
      <c r="G624" s="29">
        <v>204953</v>
      </c>
      <c r="H624" s="29">
        <f>G624</f>
        <v>204953</v>
      </c>
    </row>
    <row r="625" spans="1:8" ht="141.75">
      <c r="A625" s="3" t="s">
        <v>405</v>
      </c>
      <c r="B625" s="4" t="s">
        <v>608</v>
      </c>
      <c r="C625" s="4" t="s">
        <v>44</v>
      </c>
      <c r="D625" s="4" t="s">
        <v>46</v>
      </c>
      <c r="E625" s="4" t="s">
        <v>1042</v>
      </c>
      <c r="F625" s="4"/>
      <c r="G625" s="29">
        <f>G626</f>
        <v>11357.15</v>
      </c>
      <c r="H625" s="29"/>
    </row>
    <row r="626" spans="1:8" ht="63">
      <c r="A626" s="3" t="s">
        <v>595</v>
      </c>
      <c r="B626" s="4" t="s">
        <v>608</v>
      </c>
      <c r="C626" s="4" t="s">
        <v>44</v>
      </c>
      <c r="D626" s="4" t="s">
        <v>46</v>
      </c>
      <c r="E626" s="4" t="s">
        <v>1042</v>
      </c>
      <c r="F626" s="4" t="s">
        <v>685</v>
      </c>
      <c r="G626" s="29">
        <v>11357.15</v>
      </c>
      <c r="H626" s="29"/>
    </row>
    <row r="627" spans="1:8" ht="94.5">
      <c r="A627" s="3" t="s">
        <v>570</v>
      </c>
      <c r="B627" s="4" t="s">
        <v>608</v>
      </c>
      <c r="C627" s="4" t="s">
        <v>44</v>
      </c>
      <c r="D627" s="4" t="s">
        <v>46</v>
      </c>
      <c r="E627" s="4" t="s">
        <v>574</v>
      </c>
      <c r="F627" s="4"/>
      <c r="G627" s="29">
        <f>G628</f>
        <v>164528250</v>
      </c>
      <c r="H627" s="29">
        <f>H628</f>
        <v>164528250</v>
      </c>
    </row>
    <row r="628" spans="1:8" ht="63">
      <c r="A628" s="3" t="s">
        <v>595</v>
      </c>
      <c r="B628" s="4" t="s">
        <v>608</v>
      </c>
      <c r="C628" s="4" t="s">
        <v>44</v>
      </c>
      <c r="D628" s="4" t="s">
        <v>46</v>
      </c>
      <c r="E628" s="4" t="s">
        <v>574</v>
      </c>
      <c r="F628" s="4" t="s">
        <v>685</v>
      </c>
      <c r="G628" s="29">
        <v>164528250</v>
      </c>
      <c r="H628" s="29">
        <f>G628</f>
        <v>164528250</v>
      </c>
    </row>
    <row r="629" spans="1:8" ht="78.75">
      <c r="A629" s="3" t="s">
        <v>288</v>
      </c>
      <c r="B629" s="4" t="s">
        <v>608</v>
      </c>
      <c r="C629" s="4" t="s">
        <v>44</v>
      </c>
      <c r="D629" s="4" t="s">
        <v>46</v>
      </c>
      <c r="E629" s="4" t="s">
        <v>289</v>
      </c>
      <c r="F629" s="4"/>
      <c r="G629" s="29">
        <f>G630</f>
        <v>30434100</v>
      </c>
      <c r="H629" s="29">
        <f>H630</f>
        <v>30434100</v>
      </c>
    </row>
    <row r="630" spans="1:8" ht="94.5">
      <c r="A630" s="3" t="s">
        <v>570</v>
      </c>
      <c r="B630" s="4" t="s">
        <v>608</v>
      </c>
      <c r="C630" s="4" t="s">
        <v>44</v>
      </c>
      <c r="D630" s="4" t="s">
        <v>46</v>
      </c>
      <c r="E630" s="4" t="s">
        <v>290</v>
      </c>
      <c r="F630" s="4"/>
      <c r="G630" s="29">
        <f>G631</f>
        <v>30434100</v>
      </c>
      <c r="H630" s="29">
        <f>H631</f>
        <v>30434100</v>
      </c>
    </row>
    <row r="631" spans="1:8" ht="63">
      <c r="A631" s="3" t="s">
        <v>595</v>
      </c>
      <c r="B631" s="4" t="s">
        <v>608</v>
      </c>
      <c r="C631" s="4" t="s">
        <v>44</v>
      </c>
      <c r="D631" s="4" t="s">
        <v>46</v>
      </c>
      <c r="E631" s="4" t="s">
        <v>290</v>
      </c>
      <c r="F631" s="4" t="s">
        <v>685</v>
      </c>
      <c r="G631" s="29">
        <v>30434100</v>
      </c>
      <c r="H631" s="29">
        <f>G631</f>
        <v>30434100</v>
      </c>
    </row>
    <row r="632" spans="1:8" ht="157.5">
      <c r="A632" s="226" t="s">
        <v>68</v>
      </c>
      <c r="B632" s="265" t="s">
        <v>608</v>
      </c>
      <c r="C632" s="265" t="s">
        <v>44</v>
      </c>
      <c r="D632" s="265" t="s">
        <v>46</v>
      </c>
      <c r="E632" s="265" t="s">
        <v>291</v>
      </c>
      <c r="F632" s="265"/>
      <c r="G632" s="263">
        <f>G634</f>
        <v>100923704.24</v>
      </c>
      <c r="H632" s="264"/>
    </row>
    <row r="633" spans="1:8" ht="63">
      <c r="A633" s="3" t="s">
        <v>69</v>
      </c>
      <c r="B633" s="265"/>
      <c r="C633" s="265"/>
      <c r="D633" s="265"/>
      <c r="E633" s="265"/>
      <c r="F633" s="265"/>
      <c r="G633" s="263"/>
      <c r="H633" s="264"/>
    </row>
    <row r="634" spans="1:8" ht="110.25">
      <c r="A634" s="3" t="s">
        <v>842</v>
      </c>
      <c r="B634" s="4" t="s">
        <v>608</v>
      </c>
      <c r="C634" s="4" t="s">
        <v>44</v>
      </c>
      <c r="D634" s="4" t="s">
        <v>46</v>
      </c>
      <c r="E634" s="4" t="s">
        <v>292</v>
      </c>
      <c r="F634" s="4"/>
      <c r="G634" s="29">
        <f>G635</f>
        <v>100923704.24</v>
      </c>
      <c r="H634" s="29"/>
    </row>
    <row r="635" spans="1:8" ht="63">
      <c r="A635" s="3" t="s">
        <v>595</v>
      </c>
      <c r="B635" s="4" t="s">
        <v>608</v>
      </c>
      <c r="C635" s="4" t="s">
        <v>44</v>
      </c>
      <c r="D635" s="4" t="s">
        <v>46</v>
      </c>
      <c r="E635" s="4" t="s">
        <v>292</v>
      </c>
      <c r="F635" s="4" t="s">
        <v>685</v>
      </c>
      <c r="G635" s="29">
        <v>100923704.24</v>
      </c>
      <c r="H635" s="29"/>
    </row>
    <row r="636" spans="1:8" ht="31.5">
      <c r="A636" s="3" t="s">
        <v>414</v>
      </c>
      <c r="B636" s="4" t="s">
        <v>608</v>
      </c>
      <c r="C636" s="4" t="s">
        <v>44</v>
      </c>
      <c r="D636" s="4" t="s">
        <v>46</v>
      </c>
      <c r="E636" s="4" t="s">
        <v>296</v>
      </c>
      <c r="F636" s="4"/>
      <c r="G636" s="29">
        <f>G637</f>
        <v>5326428.04</v>
      </c>
      <c r="H636" s="29"/>
    </row>
    <row r="637" spans="1:8" ht="110.25">
      <c r="A637" s="3" t="s">
        <v>842</v>
      </c>
      <c r="B637" s="4" t="s">
        <v>608</v>
      </c>
      <c r="C637" s="4" t="s">
        <v>44</v>
      </c>
      <c r="D637" s="4" t="s">
        <v>46</v>
      </c>
      <c r="E637" s="4" t="s">
        <v>297</v>
      </c>
      <c r="F637" s="4"/>
      <c r="G637" s="29">
        <f>G638</f>
        <v>5326428.04</v>
      </c>
      <c r="H637" s="29"/>
    </row>
    <row r="638" spans="1:8" ht="63">
      <c r="A638" s="3" t="s">
        <v>595</v>
      </c>
      <c r="B638" s="4" t="s">
        <v>608</v>
      </c>
      <c r="C638" s="4" t="s">
        <v>44</v>
      </c>
      <c r="D638" s="4" t="s">
        <v>46</v>
      </c>
      <c r="E638" s="4" t="s">
        <v>297</v>
      </c>
      <c r="F638" s="4" t="s">
        <v>685</v>
      </c>
      <c r="G638" s="29">
        <v>5326428.04</v>
      </c>
      <c r="H638" s="29"/>
    </row>
    <row r="639" spans="1:8" ht="63">
      <c r="A639" s="3" t="s">
        <v>298</v>
      </c>
      <c r="B639" s="4" t="s">
        <v>608</v>
      </c>
      <c r="C639" s="4" t="s">
        <v>44</v>
      </c>
      <c r="D639" s="4" t="s">
        <v>46</v>
      </c>
      <c r="E639" s="4" t="s">
        <v>299</v>
      </c>
      <c r="F639" s="4"/>
      <c r="G639" s="29">
        <f>G640+G642+G644</f>
        <v>208576495.51999998</v>
      </c>
      <c r="H639" s="29">
        <f>H640+H642+H644</f>
        <v>2958350</v>
      </c>
    </row>
    <row r="640" spans="1:8" ht="110.25">
      <c r="A640" s="3" t="s">
        <v>842</v>
      </c>
      <c r="B640" s="4" t="s">
        <v>608</v>
      </c>
      <c r="C640" s="4" t="s">
        <v>44</v>
      </c>
      <c r="D640" s="4" t="s">
        <v>46</v>
      </c>
      <c r="E640" s="4" t="s">
        <v>300</v>
      </c>
      <c r="F640" s="4"/>
      <c r="G640" s="29">
        <f>G641</f>
        <v>202951085.01</v>
      </c>
      <c r="H640" s="29"/>
    </row>
    <row r="641" spans="1:8" ht="63">
      <c r="A641" s="3" t="s">
        <v>595</v>
      </c>
      <c r="B641" s="4" t="s">
        <v>608</v>
      </c>
      <c r="C641" s="4" t="s">
        <v>44</v>
      </c>
      <c r="D641" s="4" t="s">
        <v>46</v>
      </c>
      <c r="E641" s="4" t="s">
        <v>300</v>
      </c>
      <c r="F641" s="4" t="s">
        <v>685</v>
      </c>
      <c r="G641" s="29">
        <v>202951085.01</v>
      </c>
      <c r="H641" s="29"/>
    </row>
    <row r="642" spans="1:8" ht="126">
      <c r="A642" s="3" t="s">
        <v>969</v>
      </c>
      <c r="B642" s="4" t="s">
        <v>608</v>
      </c>
      <c r="C642" s="4" t="s">
        <v>44</v>
      </c>
      <c r="D642" s="4" t="s">
        <v>46</v>
      </c>
      <c r="E642" s="4" t="s">
        <v>301</v>
      </c>
      <c r="F642" s="4"/>
      <c r="G642" s="29">
        <f>G643</f>
        <v>2958350</v>
      </c>
      <c r="H642" s="29">
        <f>G642</f>
        <v>2958350</v>
      </c>
    </row>
    <row r="643" spans="1:8" ht="63">
      <c r="A643" s="3" t="s">
        <v>595</v>
      </c>
      <c r="B643" s="4" t="s">
        <v>608</v>
      </c>
      <c r="C643" s="4" t="s">
        <v>44</v>
      </c>
      <c r="D643" s="4" t="s">
        <v>46</v>
      </c>
      <c r="E643" s="4" t="s">
        <v>301</v>
      </c>
      <c r="F643" s="4" t="s">
        <v>685</v>
      </c>
      <c r="G643" s="29">
        <v>2958350</v>
      </c>
      <c r="H643" s="29">
        <f>G643</f>
        <v>2958350</v>
      </c>
    </row>
    <row r="644" spans="1:8" ht="126">
      <c r="A644" s="3" t="s">
        <v>969</v>
      </c>
      <c r="B644" s="4" t="s">
        <v>608</v>
      </c>
      <c r="C644" s="4" t="s">
        <v>44</v>
      </c>
      <c r="D644" s="4" t="s">
        <v>46</v>
      </c>
      <c r="E644" s="4" t="s">
        <v>1036</v>
      </c>
      <c r="F644" s="4"/>
      <c r="G644" s="29">
        <f>G645</f>
        <v>2667060.51</v>
      </c>
      <c r="H644" s="29"/>
    </row>
    <row r="645" spans="1:8" ht="63">
      <c r="A645" s="3" t="s">
        <v>595</v>
      </c>
      <c r="B645" s="4" t="s">
        <v>608</v>
      </c>
      <c r="C645" s="4" t="s">
        <v>44</v>
      </c>
      <c r="D645" s="4" t="s">
        <v>46</v>
      </c>
      <c r="E645" s="4" t="s">
        <v>1036</v>
      </c>
      <c r="F645" s="4" t="s">
        <v>685</v>
      </c>
      <c r="G645" s="29">
        <v>2667060.51</v>
      </c>
      <c r="H645" s="29"/>
    </row>
    <row r="646" spans="1:8" ht="31.5">
      <c r="A646" s="3" t="s">
        <v>414</v>
      </c>
      <c r="B646" s="4" t="s">
        <v>608</v>
      </c>
      <c r="C646" s="4" t="s">
        <v>44</v>
      </c>
      <c r="D646" s="4" t="s">
        <v>46</v>
      </c>
      <c r="E646" s="4" t="s">
        <v>1037</v>
      </c>
      <c r="F646" s="4"/>
      <c r="G646" s="29">
        <f>G647</f>
        <v>2534249.99</v>
      </c>
      <c r="H646" s="29"/>
    </row>
    <row r="647" spans="1:8" ht="110.25">
      <c r="A647" s="3" t="s">
        <v>842</v>
      </c>
      <c r="B647" s="4" t="s">
        <v>608</v>
      </c>
      <c r="C647" s="4" t="s">
        <v>44</v>
      </c>
      <c r="D647" s="4" t="s">
        <v>46</v>
      </c>
      <c r="E647" s="4" t="s">
        <v>1038</v>
      </c>
      <c r="F647" s="4"/>
      <c r="G647" s="29">
        <f>G648</f>
        <v>2534249.99</v>
      </c>
      <c r="H647" s="29"/>
    </row>
    <row r="648" spans="1:8" ht="63">
      <c r="A648" s="3" t="s">
        <v>595</v>
      </c>
      <c r="B648" s="4" t="s">
        <v>608</v>
      </c>
      <c r="C648" s="4" t="s">
        <v>44</v>
      </c>
      <c r="D648" s="4" t="s">
        <v>46</v>
      </c>
      <c r="E648" s="4" t="s">
        <v>1038</v>
      </c>
      <c r="F648" s="4" t="s">
        <v>685</v>
      </c>
      <c r="G648" s="29">
        <v>2534249.99</v>
      </c>
      <c r="H648" s="29"/>
    </row>
    <row r="649" spans="1:8" ht="31.5">
      <c r="A649" s="13" t="s">
        <v>6</v>
      </c>
      <c r="B649" s="5" t="s">
        <v>608</v>
      </c>
      <c r="C649" s="5" t="s">
        <v>44</v>
      </c>
      <c r="D649" s="5" t="s">
        <v>44</v>
      </c>
      <c r="E649" s="23"/>
      <c r="F649" s="23"/>
      <c r="G649" s="28">
        <f>G650</f>
        <v>12331234.1</v>
      </c>
      <c r="H649" s="28">
        <f>H650</f>
        <v>3268700</v>
      </c>
    </row>
    <row r="650" spans="1:8" ht="47.25">
      <c r="A650" s="3" t="s">
        <v>107</v>
      </c>
      <c r="B650" s="4" t="s">
        <v>608</v>
      </c>
      <c r="C650" s="4" t="s">
        <v>44</v>
      </c>
      <c r="D650" s="4" t="s">
        <v>44</v>
      </c>
      <c r="E650" s="4" t="s">
        <v>622</v>
      </c>
      <c r="F650" s="4"/>
      <c r="G650" s="29">
        <f>G651</f>
        <v>12331234.1</v>
      </c>
      <c r="H650" s="29">
        <f>H651</f>
        <v>3268700</v>
      </c>
    </row>
    <row r="651" spans="1:8" ht="63">
      <c r="A651" s="3" t="s">
        <v>845</v>
      </c>
      <c r="B651" s="4" t="s">
        <v>608</v>
      </c>
      <c r="C651" s="4" t="s">
        <v>44</v>
      </c>
      <c r="D651" s="4" t="s">
        <v>44</v>
      </c>
      <c r="E651" s="4" t="s">
        <v>1043</v>
      </c>
      <c r="F651" s="4"/>
      <c r="G651" s="29">
        <f>G652+G655</f>
        <v>12331234.1</v>
      </c>
      <c r="H651" s="29">
        <f>H652+H655</f>
        <v>3268700</v>
      </c>
    </row>
    <row r="652" spans="1:8" ht="47.25">
      <c r="A652" s="3" t="s">
        <v>1044</v>
      </c>
      <c r="B652" s="4" t="s">
        <v>608</v>
      </c>
      <c r="C652" s="4" t="s">
        <v>44</v>
      </c>
      <c r="D652" s="4" t="s">
        <v>44</v>
      </c>
      <c r="E652" s="4" t="s">
        <v>1045</v>
      </c>
      <c r="F652" s="4"/>
      <c r="G652" s="29">
        <f>G653</f>
        <v>7038601.3</v>
      </c>
      <c r="H652" s="29"/>
    </row>
    <row r="653" spans="1:8" ht="49.5" customHeight="1">
      <c r="A653" s="3" t="s">
        <v>593</v>
      </c>
      <c r="B653" s="4" t="s">
        <v>608</v>
      </c>
      <c r="C653" s="4" t="s">
        <v>44</v>
      </c>
      <c r="D653" s="4" t="s">
        <v>44</v>
      </c>
      <c r="E653" s="4" t="s">
        <v>1046</v>
      </c>
      <c r="F653" s="4"/>
      <c r="G653" s="29">
        <f>G654</f>
        <v>7038601.3</v>
      </c>
      <c r="H653" s="29"/>
    </row>
    <row r="654" spans="1:8" ht="68.25" customHeight="1">
      <c r="A654" s="3" t="s">
        <v>595</v>
      </c>
      <c r="B654" s="4" t="s">
        <v>608</v>
      </c>
      <c r="C654" s="4" t="s">
        <v>44</v>
      </c>
      <c r="D654" s="4" t="s">
        <v>44</v>
      </c>
      <c r="E654" s="4" t="s">
        <v>1046</v>
      </c>
      <c r="F654" s="4" t="s">
        <v>685</v>
      </c>
      <c r="G654" s="29">
        <v>7038601.3</v>
      </c>
      <c r="H654" s="29"/>
    </row>
    <row r="655" spans="1:8" ht="63">
      <c r="A655" s="3" t="s">
        <v>1047</v>
      </c>
      <c r="B655" s="4" t="s">
        <v>608</v>
      </c>
      <c r="C655" s="4" t="s">
        <v>44</v>
      </c>
      <c r="D655" s="4" t="s">
        <v>44</v>
      </c>
      <c r="E655" s="4" t="s">
        <v>1048</v>
      </c>
      <c r="F655" s="4"/>
      <c r="G655" s="29">
        <f>G656+G658</f>
        <v>5292632.8</v>
      </c>
      <c r="H655" s="29">
        <f>H656+H658</f>
        <v>3268700</v>
      </c>
    </row>
    <row r="656" spans="1:8" ht="94.5">
      <c r="A656" s="3" t="s">
        <v>1049</v>
      </c>
      <c r="B656" s="4" t="s">
        <v>608</v>
      </c>
      <c r="C656" s="4" t="s">
        <v>44</v>
      </c>
      <c r="D656" s="4" t="s">
        <v>44</v>
      </c>
      <c r="E656" s="4" t="s">
        <v>1050</v>
      </c>
      <c r="F656" s="4"/>
      <c r="G656" s="29">
        <f>G657</f>
        <v>3268700</v>
      </c>
      <c r="H656" s="29">
        <f>H657</f>
        <v>3268700</v>
      </c>
    </row>
    <row r="657" spans="1:8" ht="63">
      <c r="A657" s="3" t="s">
        <v>595</v>
      </c>
      <c r="B657" s="4" t="s">
        <v>608</v>
      </c>
      <c r="C657" s="4" t="s">
        <v>44</v>
      </c>
      <c r="D657" s="4" t="s">
        <v>44</v>
      </c>
      <c r="E657" s="4" t="s">
        <v>1050</v>
      </c>
      <c r="F657" s="4" t="s">
        <v>685</v>
      </c>
      <c r="G657" s="29">
        <v>3268700</v>
      </c>
      <c r="H657" s="29">
        <f>G657</f>
        <v>3268700</v>
      </c>
    </row>
    <row r="658" spans="1:8" ht="94.5">
      <c r="A658" s="3" t="s">
        <v>1049</v>
      </c>
      <c r="B658" s="4" t="s">
        <v>608</v>
      </c>
      <c r="C658" s="4" t="s">
        <v>44</v>
      </c>
      <c r="D658" s="4" t="s">
        <v>44</v>
      </c>
      <c r="E658" s="4" t="s">
        <v>1051</v>
      </c>
      <c r="F658" s="4"/>
      <c r="G658" s="29">
        <f>G659</f>
        <v>2023932.8</v>
      </c>
      <c r="H658" s="29"/>
    </row>
    <row r="659" spans="1:8" ht="63">
      <c r="A659" s="3" t="s">
        <v>595</v>
      </c>
      <c r="B659" s="4" t="s">
        <v>608</v>
      </c>
      <c r="C659" s="4" t="s">
        <v>44</v>
      </c>
      <c r="D659" s="4" t="s">
        <v>44</v>
      </c>
      <c r="E659" s="4" t="s">
        <v>1051</v>
      </c>
      <c r="F659" s="4" t="s">
        <v>685</v>
      </c>
      <c r="G659" s="29">
        <v>2023932.8</v>
      </c>
      <c r="H659" s="29"/>
    </row>
    <row r="660" spans="1:8" ht="31.5">
      <c r="A660" s="13" t="s">
        <v>828</v>
      </c>
      <c r="B660" s="5" t="s">
        <v>608</v>
      </c>
      <c r="C660" s="5" t="s">
        <v>44</v>
      </c>
      <c r="D660" s="5" t="s">
        <v>47</v>
      </c>
      <c r="E660" s="23"/>
      <c r="F660" s="23"/>
      <c r="G660" s="28">
        <f>G661</f>
        <v>67521970.83</v>
      </c>
      <c r="H660" s="28">
        <f>H661</f>
        <v>14533900</v>
      </c>
    </row>
    <row r="661" spans="1:8" ht="47.25">
      <c r="A661" s="3" t="s">
        <v>107</v>
      </c>
      <c r="B661" s="4" t="s">
        <v>608</v>
      </c>
      <c r="C661" s="4" t="s">
        <v>44</v>
      </c>
      <c r="D661" s="4" t="s">
        <v>47</v>
      </c>
      <c r="E661" s="4" t="s">
        <v>622</v>
      </c>
      <c r="F661" s="4"/>
      <c r="G661" s="29">
        <f>G662+G669+G676</f>
        <v>67521970.83</v>
      </c>
      <c r="H661" s="29">
        <f>H662+H669+H676</f>
        <v>14533900</v>
      </c>
    </row>
    <row r="662" spans="1:8" ht="78.75">
      <c r="A662" s="3" t="s">
        <v>843</v>
      </c>
      <c r="B662" s="4" t="s">
        <v>608</v>
      </c>
      <c r="C662" s="4" t="s">
        <v>44</v>
      </c>
      <c r="D662" s="4" t="s">
        <v>47</v>
      </c>
      <c r="E662" s="4" t="s">
        <v>1052</v>
      </c>
      <c r="F662" s="4"/>
      <c r="G662" s="29">
        <f>G663+G666</f>
        <v>20338952.75</v>
      </c>
      <c r="H662" s="29"/>
    </row>
    <row r="663" spans="1:8" ht="63">
      <c r="A663" s="3" t="s">
        <v>1053</v>
      </c>
      <c r="B663" s="4" t="s">
        <v>608</v>
      </c>
      <c r="C663" s="4" t="s">
        <v>44</v>
      </c>
      <c r="D663" s="4" t="s">
        <v>47</v>
      </c>
      <c r="E663" s="4" t="s">
        <v>1054</v>
      </c>
      <c r="F663" s="4"/>
      <c r="G663" s="29">
        <f>G664</f>
        <v>20043880</v>
      </c>
      <c r="H663" s="29"/>
    </row>
    <row r="664" spans="1:8" ht="110.25">
      <c r="A664" s="3" t="s">
        <v>842</v>
      </c>
      <c r="B664" s="4" t="s">
        <v>608</v>
      </c>
      <c r="C664" s="4" t="s">
        <v>44</v>
      </c>
      <c r="D664" s="4" t="s">
        <v>47</v>
      </c>
      <c r="E664" s="4" t="s">
        <v>710</v>
      </c>
      <c r="F664" s="4"/>
      <c r="G664" s="29">
        <f>G665</f>
        <v>20043880</v>
      </c>
      <c r="H664" s="29"/>
    </row>
    <row r="665" spans="1:8" ht="63">
      <c r="A665" s="3" t="s">
        <v>595</v>
      </c>
      <c r="B665" s="4" t="s">
        <v>608</v>
      </c>
      <c r="C665" s="4" t="s">
        <v>44</v>
      </c>
      <c r="D665" s="4" t="s">
        <v>47</v>
      </c>
      <c r="E665" s="4" t="s">
        <v>710</v>
      </c>
      <c r="F665" s="4" t="s">
        <v>685</v>
      </c>
      <c r="G665" s="29">
        <v>20043880</v>
      </c>
      <c r="H665" s="29"/>
    </row>
    <row r="666" spans="1:8" ht="31.5">
      <c r="A666" s="3" t="s">
        <v>414</v>
      </c>
      <c r="B666" s="4" t="s">
        <v>608</v>
      </c>
      <c r="C666" s="4" t="s">
        <v>44</v>
      </c>
      <c r="D666" s="4" t="s">
        <v>47</v>
      </c>
      <c r="E666" s="4" t="s">
        <v>711</v>
      </c>
      <c r="F666" s="4"/>
      <c r="G666" s="29">
        <f>G667</f>
        <v>295072.75</v>
      </c>
      <c r="H666" s="29"/>
    </row>
    <row r="667" spans="1:8" ht="110.25">
      <c r="A667" s="3" t="s">
        <v>842</v>
      </c>
      <c r="B667" s="4" t="s">
        <v>608</v>
      </c>
      <c r="C667" s="4" t="s">
        <v>44</v>
      </c>
      <c r="D667" s="4" t="s">
        <v>47</v>
      </c>
      <c r="E667" s="4" t="s">
        <v>712</v>
      </c>
      <c r="F667" s="4"/>
      <c r="G667" s="29">
        <f>G668</f>
        <v>295072.75</v>
      </c>
      <c r="H667" s="29"/>
    </row>
    <row r="668" spans="1:13" ht="63">
      <c r="A668" s="3" t="s">
        <v>595</v>
      </c>
      <c r="B668" s="4" t="s">
        <v>608</v>
      </c>
      <c r="C668" s="4" t="s">
        <v>44</v>
      </c>
      <c r="D668" s="4" t="s">
        <v>47</v>
      </c>
      <c r="E668" s="4" t="s">
        <v>712</v>
      </c>
      <c r="F668" s="4" t="s">
        <v>685</v>
      </c>
      <c r="G668" s="29">
        <v>295072.75</v>
      </c>
      <c r="H668" s="29"/>
      <c r="M668" s="163" t="s">
        <v>947</v>
      </c>
    </row>
    <row r="669" spans="1:14" ht="78.75">
      <c r="A669" s="3" t="s">
        <v>844</v>
      </c>
      <c r="B669" s="4" t="s">
        <v>608</v>
      </c>
      <c r="C669" s="4" t="s">
        <v>44</v>
      </c>
      <c r="D669" s="4" t="s">
        <v>47</v>
      </c>
      <c r="E669" s="4" t="s">
        <v>713</v>
      </c>
      <c r="F669" s="4"/>
      <c r="G669" s="29">
        <f>G670+G673</f>
        <v>26875448.32</v>
      </c>
      <c r="H669" s="29"/>
      <c r="J669" s="26"/>
      <c r="M669" s="163">
        <f>4575436.62-4412472</f>
        <v>162964.6200000001</v>
      </c>
      <c r="N669" s="26"/>
    </row>
    <row r="670" spans="1:8" ht="78.75">
      <c r="A670" s="3" t="s">
        <v>714</v>
      </c>
      <c r="B670" s="4" t="s">
        <v>608</v>
      </c>
      <c r="C670" s="4" t="s">
        <v>44</v>
      </c>
      <c r="D670" s="4" t="s">
        <v>47</v>
      </c>
      <c r="E670" s="4" t="s">
        <v>715</v>
      </c>
      <c r="F670" s="4"/>
      <c r="G670" s="29">
        <f>G671</f>
        <v>26580375.56</v>
      </c>
      <c r="H670" s="29"/>
    </row>
    <row r="671" spans="1:8" ht="110.25">
      <c r="A671" s="3" t="s">
        <v>842</v>
      </c>
      <c r="B671" s="4" t="s">
        <v>608</v>
      </c>
      <c r="C671" s="4" t="s">
        <v>44</v>
      </c>
      <c r="D671" s="4" t="s">
        <v>47</v>
      </c>
      <c r="E671" s="4" t="s">
        <v>716</v>
      </c>
      <c r="F671" s="4"/>
      <c r="G671" s="29">
        <f>G672</f>
        <v>26580375.56</v>
      </c>
      <c r="H671" s="29"/>
    </row>
    <row r="672" spans="1:10" ht="63">
      <c r="A672" s="3" t="s">
        <v>595</v>
      </c>
      <c r="B672" s="4" t="s">
        <v>608</v>
      </c>
      <c r="C672" s="4" t="s">
        <v>44</v>
      </c>
      <c r="D672" s="4" t="s">
        <v>47</v>
      </c>
      <c r="E672" s="4" t="s">
        <v>716</v>
      </c>
      <c r="F672" s="4" t="s">
        <v>685</v>
      </c>
      <c r="G672" s="29">
        <v>26580375.56</v>
      </c>
      <c r="H672" s="29"/>
      <c r="J672" s="26"/>
    </row>
    <row r="673" spans="1:8" ht="39.75" customHeight="1">
      <c r="A673" s="3" t="s">
        <v>414</v>
      </c>
      <c r="B673" s="4" t="s">
        <v>608</v>
      </c>
      <c r="C673" s="4" t="s">
        <v>44</v>
      </c>
      <c r="D673" s="4" t="s">
        <v>47</v>
      </c>
      <c r="E673" s="4" t="s">
        <v>717</v>
      </c>
      <c r="F673" s="4"/>
      <c r="G673" s="29">
        <f>G674</f>
        <v>295072.76</v>
      </c>
      <c r="H673" s="29"/>
    </row>
    <row r="674" spans="1:8" ht="120" customHeight="1">
      <c r="A674" s="3" t="s">
        <v>842</v>
      </c>
      <c r="B674" s="4" t="s">
        <v>608</v>
      </c>
      <c r="C674" s="4" t="s">
        <v>44</v>
      </c>
      <c r="D674" s="4" t="s">
        <v>47</v>
      </c>
      <c r="E674" s="4" t="s">
        <v>718</v>
      </c>
      <c r="F674" s="4"/>
      <c r="G674" s="29">
        <f>G675</f>
        <v>295072.76</v>
      </c>
      <c r="H674" s="29"/>
    </row>
    <row r="675" spans="1:8" ht="71.25" customHeight="1">
      <c r="A675" s="3" t="s">
        <v>595</v>
      </c>
      <c r="B675" s="4" t="s">
        <v>608</v>
      </c>
      <c r="C675" s="4" t="s">
        <v>44</v>
      </c>
      <c r="D675" s="4" t="s">
        <v>47</v>
      </c>
      <c r="E675" s="4" t="s">
        <v>718</v>
      </c>
      <c r="F675" s="4" t="s">
        <v>685</v>
      </c>
      <c r="G675" s="29">
        <v>295072.76</v>
      </c>
      <c r="H675" s="29"/>
    </row>
    <row r="676" spans="1:14" ht="31.5">
      <c r="A676" s="3" t="s">
        <v>596</v>
      </c>
      <c r="B676" s="4" t="s">
        <v>608</v>
      </c>
      <c r="C676" s="4" t="s">
        <v>44</v>
      </c>
      <c r="D676" s="4" t="s">
        <v>47</v>
      </c>
      <c r="E676" s="4" t="s">
        <v>719</v>
      </c>
      <c r="F676" s="4"/>
      <c r="G676" s="29">
        <f>G677+G682+G685</f>
        <v>20307569.76</v>
      </c>
      <c r="H676" s="29">
        <f>H677+H682</f>
        <v>14533900</v>
      </c>
      <c r="M676" s="163">
        <f>610403425.53-610566390.15</f>
        <v>-162964.62000000477</v>
      </c>
      <c r="N676" s="26"/>
    </row>
    <row r="677" spans="1:8" ht="47.25">
      <c r="A677" s="3" t="s">
        <v>720</v>
      </c>
      <c r="B677" s="4" t="s">
        <v>608</v>
      </c>
      <c r="C677" s="4" t="s">
        <v>44</v>
      </c>
      <c r="D677" s="4" t="s">
        <v>47</v>
      </c>
      <c r="E677" s="4" t="s">
        <v>721</v>
      </c>
      <c r="F677" s="4"/>
      <c r="G677" s="29">
        <f>G678+G680</f>
        <v>6875397</v>
      </c>
      <c r="H677" s="29">
        <f>H678+H680</f>
        <v>1396800</v>
      </c>
    </row>
    <row r="678" spans="1:8" ht="141.75">
      <c r="A678" s="3" t="s">
        <v>722</v>
      </c>
      <c r="B678" s="4" t="s">
        <v>608</v>
      </c>
      <c r="C678" s="4" t="s">
        <v>44</v>
      </c>
      <c r="D678" s="4" t="s">
        <v>47</v>
      </c>
      <c r="E678" s="4" t="s">
        <v>723</v>
      </c>
      <c r="F678" s="4"/>
      <c r="G678" s="29">
        <f>G679</f>
        <v>1396800</v>
      </c>
      <c r="H678" s="29">
        <f>H679</f>
        <v>1396800</v>
      </c>
    </row>
    <row r="679" spans="1:8" ht="63">
      <c r="A679" s="3" t="s">
        <v>595</v>
      </c>
      <c r="B679" s="4" t="s">
        <v>608</v>
      </c>
      <c r="C679" s="4" t="s">
        <v>44</v>
      </c>
      <c r="D679" s="4" t="s">
        <v>47</v>
      </c>
      <c r="E679" s="4" t="s">
        <v>723</v>
      </c>
      <c r="F679" s="4" t="s">
        <v>685</v>
      </c>
      <c r="G679" s="29">
        <v>1396800</v>
      </c>
      <c r="H679" s="29">
        <f>G679</f>
        <v>1396800</v>
      </c>
    </row>
    <row r="680" spans="1:8" ht="141.75">
      <c r="A680" s="3" t="s">
        <v>722</v>
      </c>
      <c r="B680" s="4" t="s">
        <v>608</v>
      </c>
      <c r="C680" s="4" t="s">
        <v>44</v>
      </c>
      <c r="D680" s="4" t="s">
        <v>47</v>
      </c>
      <c r="E680" s="4" t="s">
        <v>724</v>
      </c>
      <c r="F680" s="4"/>
      <c r="G680" s="29">
        <f>G681</f>
        <v>5478597</v>
      </c>
      <c r="H680" s="29"/>
    </row>
    <row r="681" spans="1:8" ht="63">
      <c r="A681" s="3" t="s">
        <v>595</v>
      </c>
      <c r="B681" s="4" t="s">
        <v>608</v>
      </c>
      <c r="C681" s="4" t="s">
        <v>44</v>
      </c>
      <c r="D681" s="4" t="s">
        <v>47</v>
      </c>
      <c r="E681" s="4" t="s">
        <v>724</v>
      </c>
      <c r="F681" s="4" t="s">
        <v>685</v>
      </c>
      <c r="G681" s="29">
        <v>5478597</v>
      </c>
      <c r="H681" s="29"/>
    </row>
    <row r="682" spans="1:8" ht="57" customHeight="1">
      <c r="A682" s="3" t="s">
        <v>725</v>
      </c>
      <c r="B682" s="4" t="s">
        <v>608</v>
      </c>
      <c r="C682" s="4" t="s">
        <v>44</v>
      </c>
      <c r="D682" s="4" t="s">
        <v>47</v>
      </c>
      <c r="E682" s="4" t="s">
        <v>726</v>
      </c>
      <c r="F682" s="4"/>
      <c r="G682" s="29">
        <f>G683</f>
        <v>13137100</v>
      </c>
      <c r="H682" s="29">
        <f>H683</f>
        <v>13137100</v>
      </c>
    </row>
    <row r="683" spans="1:8" ht="47.25">
      <c r="A683" s="3" t="s">
        <v>727</v>
      </c>
      <c r="B683" s="4" t="s">
        <v>608</v>
      </c>
      <c r="C683" s="4" t="s">
        <v>44</v>
      </c>
      <c r="D683" s="4" t="s">
        <v>47</v>
      </c>
      <c r="E683" s="4" t="s">
        <v>728</v>
      </c>
      <c r="F683" s="4"/>
      <c r="G683" s="29">
        <f>G684</f>
        <v>13137100</v>
      </c>
      <c r="H683" s="29">
        <f>H684</f>
        <v>13137100</v>
      </c>
    </row>
    <row r="684" spans="1:8" ht="63">
      <c r="A684" s="3" t="s">
        <v>595</v>
      </c>
      <c r="B684" s="4" t="s">
        <v>608</v>
      </c>
      <c r="C684" s="4" t="s">
        <v>44</v>
      </c>
      <c r="D684" s="4" t="s">
        <v>47</v>
      </c>
      <c r="E684" s="4" t="s">
        <v>728</v>
      </c>
      <c r="F684" s="4" t="s">
        <v>685</v>
      </c>
      <c r="G684" s="29">
        <v>13137100</v>
      </c>
      <c r="H684" s="29">
        <f>G684</f>
        <v>13137100</v>
      </c>
    </row>
    <row r="685" spans="1:8" ht="47.25">
      <c r="A685" s="3" t="s">
        <v>729</v>
      </c>
      <c r="B685" s="4" t="s">
        <v>608</v>
      </c>
      <c r="C685" s="4" t="s">
        <v>44</v>
      </c>
      <c r="D685" s="4" t="s">
        <v>47</v>
      </c>
      <c r="E685" s="4" t="s">
        <v>730</v>
      </c>
      <c r="F685" s="4"/>
      <c r="G685" s="29">
        <f>G686</f>
        <v>295072.76</v>
      </c>
      <c r="H685" s="29"/>
    </row>
    <row r="686" spans="1:8" ht="110.25">
      <c r="A686" s="3" t="s">
        <v>842</v>
      </c>
      <c r="B686" s="4" t="s">
        <v>608</v>
      </c>
      <c r="C686" s="4" t="s">
        <v>44</v>
      </c>
      <c r="D686" s="4" t="s">
        <v>47</v>
      </c>
      <c r="E686" s="4" t="s">
        <v>731</v>
      </c>
      <c r="F686" s="4"/>
      <c r="G686" s="29">
        <f>G687</f>
        <v>295072.76</v>
      </c>
      <c r="H686" s="29"/>
    </row>
    <row r="687" spans="1:8" ht="63">
      <c r="A687" s="3" t="s">
        <v>595</v>
      </c>
      <c r="B687" s="4" t="s">
        <v>608</v>
      </c>
      <c r="C687" s="4" t="s">
        <v>44</v>
      </c>
      <c r="D687" s="4" t="s">
        <v>47</v>
      </c>
      <c r="E687" s="4" t="s">
        <v>731</v>
      </c>
      <c r="F687" s="4" t="s">
        <v>685</v>
      </c>
      <c r="G687" s="29">
        <v>295072.76</v>
      </c>
      <c r="H687" s="29"/>
    </row>
    <row r="688" spans="1:8" ht="15.75">
      <c r="A688" s="13" t="s">
        <v>55</v>
      </c>
      <c r="B688" s="5" t="s">
        <v>608</v>
      </c>
      <c r="C688" s="5" t="s">
        <v>49</v>
      </c>
      <c r="D688" s="5"/>
      <c r="E688" s="5"/>
      <c r="F688" s="5"/>
      <c r="G688" s="28">
        <f>G689+G719</f>
        <v>59770295</v>
      </c>
      <c r="H688" s="28">
        <f>H689+H719</f>
        <v>59770295</v>
      </c>
    </row>
    <row r="689" spans="1:8" ht="31.5">
      <c r="A689" s="1" t="s">
        <v>830</v>
      </c>
      <c r="B689" s="2" t="s">
        <v>608</v>
      </c>
      <c r="C689" s="2" t="s">
        <v>49</v>
      </c>
      <c r="D689" s="2" t="s">
        <v>48</v>
      </c>
      <c r="E689" s="2"/>
      <c r="F689" s="2"/>
      <c r="G689" s="33">
        <f>G690</f>
        <v>3443295</v>
      </c>
      <c r="H689" s="33">
        <f>H690</f>
        <v>3443295</v>
      </c>
    </row>
    <row r="690" spans="1:8" ht="47.25">
      <c r="A690" s="3" t="s">
        <v>107</v>
      </c>
      <c r="B690" s="4" t="s">
        <v>608</v>
      </c>
      <c r="C690" s="4" t="s">
        <v>49</v>
      </c>
      <c r="D690" s="4" t="s">
        <v>48</v>
      </c>
      <c r="E690" s="4" t="s">
        <v>622</v>
      </c>
      <c r="F690" s="4"/>
      <c r="G690" s="29">
        <f>G691+G697+G703</f>
        <v>3443295</v>
      </c>
      <c r="H690" s="29">
        <f>H691+H697+H703</f>
        <v>3443295</v>
      </c>
    </row>
    <row r="691" spans="1:8" ht="47.25">
      <c r="A691" s="3" t="s">
        <v>600</v>
      </c>
      <c r="B691" s="4" t="s">
        <v>608</v>
      </c>
      <c r="C691" s="4" t="s">
        <v>49</v>
      </c>
      <c r="D691" s="4" t="s">
        <v>48</v>
      </c>
      <c r="E691" s="4" t="s">
        <v>398</v>
      </c>
      <c r="F691" s="4"/>
      <c r="G691" s="29">
        <f>G692</f>
        <v>670773</v>
      </c>
      <c r="H691" s="29">
        <f>H692</f>
        <v>670773</v>
      </c>
    </row>
    <row r="692" spans="1:8" ht="31.5">
      <c r="A692" s="3" t="s">
        <v>414</v>
      </c>
      <c r="B692" s="4" t="s">
        <v>608</v>
      </c>
      <c r="C692" s="4" t="s">
        <v>49</v>
      </c>
      <c r="D692" s="4" t="s">
        <v>48</v>
      </c>
      <c r="E692" s="4" t="s">
        <v>415</v>
      </c>
      <c r="F692" s="4"/>
      <c r="G692" s="29">
        <f>G693+G695</f>
        <v>670773</v>
      </c>
      <c r="H692" s="29">
        <f>H693+H695</f>
        <v>670773</v>
      </c>
    </row>
    <row r="693" spans="1:8" ht="141.75">
      <c r="A693" s="3" t="s">
        <v>417</v>
      </c>
      <c r="B693" s="4" t="s">
        <v>608</v>
      </c>
      <c r="C693" s="4" t="s">
        <v>49</v>
      </c>
      <c r="D693" s="4" t="s">
        <v>48</v>
      </c>
      <c r="E693" s="4" t="s">
        <v>418</v>
      </c>
      <c r="F693" s="4"/>
      <c r="G693" s="29">
        <f>G694</f>
        <v>1093</v>
      </c>
      <c r="H693" s="29">
        <f>H694</f>
        <v>1093</v>
      </c>
    </row>
    <row r="694" spans="1:8" ht="63">
      <c r="A694" s="3" t="s">
        <v>595</v>
      </c>
      <c r="B694" s="4" t="s">
        <v>608</v>
      </c>
      <c r="C694" s="4" t="s">
        <v>49</v>
      </c>
      <c r="D694" s="4" t="s">
        <v>48</v>
      </c>
      <c r="E694" s="4" t="s">
        <v>418</v>
      </c>
      <c r="F694" s="4" t="s">
        <v>685</v>
      </c>
      <c r="G694" s="29">
        <v>1093</v>
      </c>
      <c r="H694" s="29">
        <f>G694</f>
        <v>1093</v>
      </c>
    </row>
    <row r="695" spans="1:8" ht="126">
      <c r="A695" s="3" t="s">
        <v>565</v>
      </c>
      <c r="B695" s="4" t="s">
        <v>608</v>
      </c>
      <c r="C695" s="4" t="s">
        <v>49</v>
      </c>
      <c r="D695" s="4" t="s">
        <v>48</v>
      </c>
      <c r="E695" s="4" t="s">
        <v>566</v>
      </c>
      <c r="F695" s="4"/>
      <c r="G695" s="29">
        <f>G696</f>
        <v>669680</v>
      </c>
      <c r="H695" s="29">
        <f>H696</f>
        <v>669680</v>
      </c>
    </row>
    <row r="696" spans="1:8" ht="63">
      <c r="A696" s="3" t="s">
        <v>595</v>
      </c>
      <c r="B696" s="4" t="s">
        <v>608</v>
      </c>
      <c r="C696" s="4" t="s">
        <v>49</v>
      </c>
      <c r="D696" s="4" t="s">
        <v>48</v>
      </c>
      <c r="E696" s="4" t="s">
        <v>566</v>
      </c>
      <c r="F696" s="4" t="s">
        <v>685</v>
      </c>
      <c r="G696" s="29">
        <v>669680</v>
      </c>
      <c r="H696" s="29">
        <f>G696</f>
        <v>669680</v>
      </c>
    </row>
    <row r="697" spans="1:8" ht="63">
      <c r="A697" s="3" t="s">
        <v>599</v>
      </c>
      <c r="B697" s="4" t="s">
        <v>608</v>
      </c>
      <c r="C697" s="4" t="s">
        <v>49</v>
      </c>
      <c r="D697" s="4" t="s">
        <v>48</v>
      </c>
      <c r="E697" s="4" t="s">
        <v>567</v>
      </c>
      <c r="F697" s="4"/>
      <c r="G697" s="29">
        <f>G698</f>
        <v>873122</v>
      </c>
      <c r="H697" s="29">
        <f>H698</f>
        <v>873122</v>
      </c>
    </row>
    <row r="698" spans="1:8" ht="31.5">
      <c r="A698" s="3" t="s">
        <v>414</v>
      </c>
      <c r="B698" s="4" t="s">
        <v>608</v>
      </c>
      <c r="C698" s="4" t="s">
        <v>49</v>
      </c>
      <c r="D698" s="4" t="s">
        <v>48</v>
      </c>
      <c r="E698" s="4" t="s">
        <v>296</v>
      </c>
      <c r="F698" s="4"/>
      <c r="G698" s="29">
        <f>G699+G701</f>
        <v>873122</v>
      </c>
      <c r="H698" s="29">
        <f>H699+H701</f>
        <v>873122</v>
      </c>
    </row>
    <row r="699" spans="1:8" ht="141.75">
      <c r="A699" s="3" t="s">
        <v>417</v>
      </c>
      <c r="B699" s="4" t="s">
        <v>608</v>
      </c>
      <c r="C699" s="4" t="s">
        <v>49</v>
      </c>
      <c r="D699" s="4" t="s">
        <v>48</v>
      </c>
      <c r="E699" s="4" t="s">
        <v>732</v>
      </c>
      <c r="F699" s="4"/>
      <c r="G699" s="29">
        <f>G700</f>
        <v>1240</v>
      </c>
      <c r="H699" s="29">
        <f>H700</f>
        <v>1240</v>
      </c>
    </row>
    <row r="700" spans="1:8" ht="63">
      <c r="A700" s="3" t="s">
        <v>595</v>
      </c>
      <c r="B700" s="4" t="s">
        <v>608</v>
      </c>
      <c r="C700" s="4" t="s">
        <v>49</v>
      </c>
      <c r="D700" s="4" t="s">
        <v>48</v>
      </c>
      <c r="E700" s="4" t="s">
        <v>732</v>
      </c>
      <c r="F700" s="4" t="s">
        <v>685</v>
      </c>
      <c r="G700" s="29">
        <v>1240</v>
      </c>
      <c r="H700" s="29">
        <f>G700</f>
        <v>1240</v>
      </c>
    </row>
    <row r="701" spans="1:8" ht="126">
      <c r="A701" s="3" t="s">
        <v>565</v>
      </c>
      <c r="B701" s="4" t="s">
        <v>608</v>
      </c>
      <c r="C701" s="4" t="s">
        <v>49</v>
      </c>
      <c r="D701" s="4" t="s">
        <v>48</v>
      </c>
      <c r="E701" s="4" t="s">
        <v>733</v>
      </c>
      <c r="F701" s="4"/>
      <c r="G701" s="29">
        <f>G702</f>
        <v>871882</v>
      </c>
      <c r="H701" s="29">
        <f>H702</f>
        <v>871882</v>
      </c>
    </row>
    <row r="702" spans="1:8" ht="63">
      <c r="A702" s="3" t="s">
        <v>595</v>
      </c>
      <c r="B702" s="4" t="s">
        <v>608</v>
      </c>
      <c r="C702" s="4" t="s">
        <v>49</v>
      </c>
      <c r="D702" s="4" t="s">
        <v>48</v>
      </c>
      <c r="E702" s="4" t="s">
        <v>733</v>
      </c>
      <c r="F702" s="4" t="s">
        <v>685</v>
      </c>
      <c r="G702" s="29">
        <v>871882</v>
      </c>
      <c r="H702" s="29">
        <f>G702</f>
        <v>871882</v>
      </c>
    </row>
    <row r="703" spans="1:8" ht="63">
      <c r="A703" s="21" t="s">
        <v>603</v>
      </c>
      <c r="B703" s="4" t="s">
        <v>608</v>
      </c>
      <c r="C703" s="4" t="s">
        <v>49</v>
      </c>
      <c r="D703" s="4" t="s">
        <v>48</v>
      </c>
      <c r="E703" s="4" t="s">
        <v>364</v>
      </c>
      <c r="F703" s="4"/>
      <c r="G703" s="29">
        <f>G704+G709+G714</f>
        <v>1899400</v>
      </c>
      <c r="H703" s="29">
        <f>H704+H709+H714</f>
        <v>1899400</v>
      </c>
    </row>
    <row r="704" spans="1:8" ht="141.75">
      <c r="A704" s="222" t="s">
        <v>70</v>
      </c>
      <c r="B704" s="265" t="s">
        <v>608</v>
      </c>
      <c r="C704" s="265" t="s">
        <v>49</v>
      </c>
      <c r="D704" s="265" t="s">
        <v>48</v>
      </c>
      <c r="E704" s="265" t="s">
        <v>734</v>
      </c>
      <c r="F704" s="265"/>
      <c r="G704" s="263">
        <f>G706</f>
        <v>73600</v>
      </c>
      <c r="H704" s="263">
        <f>H706</f>
        <v>73600</v>
      </c>
    </row>
    <row r="705" spans="1:8" ht="94.5">
      <c r="A705" s="224" t="s">
        <v>71</v>
      </c>
      <c r="B705" s="265"/>
      <c r="C705" s="265"/>
      <c r="D705" s="265"/>
      <c r="E705" s="265"/>
      <c r="F705" s="265"/>
      <c r="G705" s="263"/>
      <c r="H705" s="263"/>
    </row>
    <row r="706" spans="1:8" ht="126">
      <c r="A706" s="21" t="s">
        <v>735</v>
      </c>
      <c r="B706" s="265" t="s">
        <v>608</v>
      </c>
      <c r="C706" s="265" t="s">
        <v>49</v>
      </c>
      <c r="D706" s="265" t="s">
        <v>48</v>
      </c>
      <c r="E706" s="265" t="s">
        <v>420</v>
      </c>
      <c r="F706" s="265"/>
      <c r="G706" s="263">
        <f>G708</f>
        <v>73600</v>
      </c>
      <c r="H706" s="263">
        <f>H708</f>
        <v>73600</v>
      </c>
    </row>
    <row r="707" spans="1:8" ht="126">
      <c r="A707" s="21" t="s">
        <v>419</v>
      </c>
      <c r="B707" s="265"/>
      <c r="C707" s="265"/>
      <c r="D707" s="265"/>
      <c r="E707" s="265"/>
      <c r="F707" s="265"/>
      <c r="G707" s="263"/>
      <c r="H707" s="263"/>
    </row>
    <row r="708" spans="1:8" ht="31.5">
      <c r="A708" s="21" t="s">
        <v>637</v>
      </c>
      <c r="B708" s="4" t="s">
        <v>608</v>
      </c>
      <c r="C708" s="4" t="s">
        <v>49</v>
      </c>
      <c r="D708" s="4" t="s">
        <v>48</v>
      </c>
      <c r="E708" s="4" t="s">
        <v>420</v>
      </c>
      <c r="F708" s="4" t="s">
        <v>638</v>
      </c>
      <c r="G708" s="29">
        <v>73600</v>
      </c>
      <c r="H708" s="29">
        <f>G708</f>
        <v>73600</v>
      </c>
    </row>
    <row r="709" spans="1:8" ht="141.75">
      <c r="A709" s="21" t="s">
        <v>421</v>
      </c>
      <c r="B709" s="4" t="s">
        <v>608</v>
      </c>
      <c r="C709" s="4" t="s">
        <v>49</v>
      </c>
      <c r="D709" s="4" t="s">
        <v>48</v>
      </c>
      <c r="E709" s="4" t="s">
        <v>422</v>
      </c>
      <c r="F709" s="4"/>
      <c r="G709" s="29">
        <f>G710+G712</f>
        <v>1616400</v>
      </c>
      <c r="H709" s="29">
        <f>H710+H712</f>
        <v>1616400</v>
      </c>
    </row>
    <row r="710" spans="1:8" ht="141.75">
      <c r="A710" s="21" t="s">
        <v>423</v>
      </c>
      <c r="B710" s="4" t="s">
        <v>608</v>
      </c>
      <c r="C710" s="4" t="s">
        <v>49</v>
      </c>
      <c r="D710" s="4" t="s">
        <v>48</v>
      </c>
      <c r="E710" s="4" t="s">
        <v>424</v>
      </c>
      <c r="F710" s="4"/>
      <c r="G710" s="29">
        <f>G711</f>
        <v>1594000</v>
      </c>
      <c r="H710" s="29">
        <f>H711</f>
        <v>1594000</v>
      </c>
    </row>
    <row r="711" spans="1:8" ht="31.5">
      <c r="A711" s="21" t="s">
        <v>637</v>
      </c>
      <c r="B711" s="4" t="s">
        <v>608</v>
      </c>
      <c r="C711" s="4" t="s">
        <v>49</v>
      </c>
      <c r="D711" s="4" t="s">
        <v>48</v>
      </c>
      <c r="E711" s="4" t="s">
        <v>424</v>
      </c>
      <c r="F711" s="4" t="s">
        <v>638</v>
      </c>
      <c r="G711" s="29">
        <v>1594000</v>
      </c>
      <c r="H711" s="29">
        <f>G711</f>
        <v>1594000</v>
      </c>
    </row>
    <row r="712" spans="1:8" ht="141.75">
      <c r="A712" s="21" t="s">
        <v>425</v>
      </c>
      <c r="B712" s="4" t="s">
        <v>608</v>
      </c>
      <c r="C712" s="4" t="s">
        <v>49</v>
      </c>
      <c r="D712" s="4" t="s">
        <v>48</v>
      </c>
      <c r="E712" s="4" t="s">
        <v>426</v>
      </c>
      <c r="F712" s="4"/>
      <c r="G712" s="29">
        <f>G713</f>
        <v>22400</v>
      </c>
      <c r="H712" s="29">
        <f>H713</f>
        <v>22400</v>
      </c>
    </row>
    <row r="713" spans="1:8" ht="126">
      <c r="A713" s="21" t="s">
        <v>97</v>
      </c>
      <c r="B713" s="4" t="s">
        <v>608</v>
      </c>
      <c r="C713" s="4" t="s">
        <v>49</v>
      </c>
      <c r="D713" s="4" t="s">
        <v>48</v>
      </c>
      <c r="E713" s="4" t="s">
        <v>426</v>
      </c>
      <c r="F713" s="4" t="s">
        <v>680</v>
      </c>
      <c r="G713" s="29">
        <v>22400</v>
      </c>
      <c r="H713" s="29">
        <f>G713</f>
        <v>22400</v>
      </c>
    </row>
    <row r="714" spans="1:8" ht="110.25">
      <c r="A714" s="222" t="s">
        <v>72</v>
      </c>
      <c r="B714" s="265" t="s">
        <v>608</v>
      </c>
      <c r="C714" s="265" t="s">
        <v>49</v>
      </c>
      <c r="D714" s="265" t="s">
        <v>48</v>
      </c>
      <c r="E714" s="265" t="s">
        <v>427</v>
      </c>
      <c r="F714" s="265"/>
      <c r="G714" s="263">
        <f>G716</f>
        <v>209400</v>
      </c>
      <c r="H714" s="263">
        <f>H716</f>
        <v>209400</v>
      </c>
    </row>
    <row r="715" spans="1:8" ht="47.25">
      <c r="A715" s="224" t="s">
        <v>73</v>
      </c>
      <c r="B715" s="265"/>
      <c r="C715" s="265"/>
      <c r="D715" s="265"/>
      <c r="E715" s="265"/>
      <c r="F715" s="265"/>
      <c r="G715" s="263"/>
      <c r="H715" s="263"/>
    </row>
    <row r="716" spans="1:8" ht="141.75">
      <c r="A716" s="222" t="s">
        <v>428</v>
      </c>
      <c r="B716" s="265" t="s">
        <v>608</v>
      </c>
      <c r="C716" s="265" t="s">
        <v>49</v>
      </c>
      <c r="D716" s="265" t="s">
        <v>48</v>
      </c>
      <c r="E716" s="265" t="s">
        <v>430</v>
      </c>
      <c r="F716" s="265"/>
      <c r="G716" s="263">
        <f>G718</f>
        <v>209400</v>
      </c>
      <c r="H716" s="263">
        <f>H718</f>
        <v>209400</v>
      </c>
    </row>
    <row r="717" spans="1:8" ht="110.25">
      <c r="A717" s="224" t="s">
        <v>429</v>
      </c>
      <c r="B717" s="265"/>
      <c r="C717" s="265"/>
      <c r="D717" s="265"/>
      <c r="E717" s="265"/>
      <c r="F717" s="265"/>
      <c r="G717" s="263"/>
      <c r="H717" s="263"/>
    </row>
    <row r="718" spans="1:8" ht="31.5">
      <c r="A718" s="21" t="s">
        <v>637</v>
      </c>
      <c r="B718" s="4" t="s">
        <v>608</v>
      </c>
      <c r="C718" s="4" t="s">
        <v>49</v>
      </c>
      <c r="D718" s="4" t="s">
        <v>48</v>
      </c>
      <c r="E718" s="4" t="s">
        <v>430</v>
      </c>
      <c r="F718" s="4" t="s">
        <v>638</v>
      </c>
      <c r="G718" s="29">
        <v>209400</v>
      </c>
      <c r="H718" s="29">
        <f>G718</f>
        <v>209400</v>
      </c>
    </row>
    <row r="719" spans="1:8" ht="15.75">
      <c r="A719" s="13" t="s">
        <v>506</v>
      </c>
      <c r="B719" s="5" t="s">
        <v>608</v>
      </c>
      <c r="C719" s="5" t="s">
        <v>49</v>
      </c>
      <c r="D719" s="5" t="s">
        <v>51</v>
      </c>
      <c r="E719" s="23"/>
      <c r="F719" s="23"/>
      <c r="G719" s="45">
        <f>G720</f>
        <v>56327000</v>
      </c>
      <c r="H719" s="45">
        <f>H720</f>
        <v>56327000</v>
      </c>
    </row>
    <row r="720" spans="1:8" ht="70.5" customHeight="1">
      <c r="A720" s="3" t="s">
        <v>107</v>
      </c>
      <c r="B720" s="4" t="s">
        <v>608</v>
      </c>
      <c r="C720" s="4" t="s">
        <v>49</v>
      </c>
      <c r="D720" s="4" t="s">
        <v>51</v>
      </c>
      <c r="E720" s="4" t="s">
        <v>622</v>
      </c>
      <c r="F720" s="4"/>
      <c r="G720" s="37">
        <f>G721+G730</f>
        <v>56327000</v>
      </c>
      <c r="H720" s="37">
        <f>H721+H730</f>
        <v>56327000</v>
      </c>
    </row>
    <row r="721" spans="1:8" ht="47.25">
      <c r="A721" s="3" t="s">
        <v>600</v>
      </c>
      <c r="B721" s="4" t="s">
        <v>608</v>
      </c>
      <c r="C721" s="4" t="s">
        <v>49</v>
      </c>
      <c r="D721" s="4" t="s">
        <v>51</v>
      </c>
      <c r="E721" s="4" t="s">
        <v>398</v>
      </c>
      <c r="F721" s="4"/>
      <c r="G721" s="37">
        <f>G722+G727</f>
        <v>17250200</v>
      </c>
      <c r="H721" s="37">
        <f>H722+H727</f>
        <v>17250200</v>
      </c>
    </row>
    <row r="722" spans="1:8" ht="78.75">
      <c r="A722" s="3" t="s">
        <v>1191</v>
      </c>
      <c r="B722" s="4" t="s">
        <v>608</v>
      </c>
      <c r="C722" s="4" t="s">
        <v>49</v>
      </c>
      <c r="D722" s="4" t="s">
        <v>51</v>
      </c>
      <c r="E722" s="4" t="s">
        <v>1192</v>
      </c>
      <c r="F722" s="4"/>
      <c r="G722" s="37">
        <f>G723</f>
        <v>420700</v>
      </c>
      <c r="H722" s="37">
        <f>H723</f>
        <v>420700</v>
      </c>
    </row>
    <row r="723" spans="1:8" ht="78.75">
      <c r="A723" s="3" t="s">
        <v>1193</v>
      </c>
      <c r="B723" s="265" t="s">
        <v>608</v>
      </c>
      <c r="C723" s="265" t="s">
        <v>49</v>
      </c>
      <c r="D723" s="265" t="s">
        <v>51</v>
      </c>
      <c r="E723" s="265" t="s">
        <v>1195</v>
      </c>
      <c r="F723" s="265"/>
      <c r="G723" s="263">
        <f>G725+G726</f>
        <v>420700</v>
      </c>
      <c r="H723" s="263">
        <f>H725+H726</f>
        <v>420700</v>
      </c>
    </row>
    <row r="724" spans="1:8" ht="126">
      <c r="A724" s="3" t="s">
        <v>1194</v>
      </c>
      <c r="B724" s="265"/>
      <c r="C724" s="265"/>
      <c r="D724" s="265"/>
      <c r="E724" s="265"/>
      <c r="F724" s="265"/>
      <c r="G724" s="263"/>
      <c r="H724" s="263"/>
    </row>
    <row r="725" spans="1:8" ht="31.5">
      <c r="A725" s="21" t="s">
        <v>637</v>
      </c>
      <c r="B725" s="4" t="s">
        <v>608</v>
      </c>
      <c r="C725" s="4" t="s">
        <v>49</v>
      </c>
      <c r="D725" s="4" t="s">
        <v>51</v>
      </c>
      <c r="E725" s="4" t="s">
        <v>1195</v>
      </c>
      <c r="F725" s="4" t="s">
        <v>638</v>
      </c>
      <c r="G725" s="37">
        <v>168257.5</v>
      </c>
      <c r="H725" s="37">
        <f>G725</f>
        <v>168257.5</v>
      </c>
    </row>
    <row r="726" spans="1:8" ht="63">
      <c r="A726" s="3" t="s">
        <v>595</v>
      </c>
      <c r="B726" s="4" t="s">
        <v>608</v>
      </c>
      <c r="C726" s="4" t="s">
        <v>49</v>
      </c>
      <c r="D726" s="4" t="s">
        <v>51</v>
      </c>
      <c r="E726" s="4" t="s">
        <v>1195</v>
      </c>
      <c r="F726" s="4" t="s">
        <v>685</v>
      </c>
      <c r="G726" s="37">
        <v>252442.5</v>
      </c>
      <c r="H726" s="37">
        <f>G726</f>
        <v>252442.5</v>
      </c>
    </row>
    <row r="727" spans="1:8" ht="47.25">
      <c r="A727" s="3" t="s">
        <v>431</v>
      </c>
      <c r="B727" s="4" t="s">
        <v>608</v>
      </c>
      <c r="C727" s="4" t="s">
        <v>49</v>
      </c>
      <c r="D727" s="4" t="s">
        <v>51</v>
      </c>
      <c r="E727" s="4" t="s">
        <v>1188</v>
      </c>
      <c r="F727" s="4"/>
      <c r="G727" s="37">
        <f>G728</f>
        <v>16829500</v>
      </c>
      <c r="H727" s="37">
        <f>H728</f>
        <v>16829500</v>
      </c>
    </row>
    <row r="728" spans="1:8" ht="110.25">
      <c r="A728" s="3" t="s">
        <v>1189</v>
      </c>
      <c r="B728" s="4" t="s">
        <v>608</v>
      </c>
      <c r="C728" s="4" t="s">
        <v>49</v>
      </c>
      <c r="D728" s="4" t="s">
        <v>51</v>
      </c>
      <c r="E728" s="4" t="s">
        <v>1190</v>
      </c>
      <c r="F728" s="4"/>
      <c r="G728" s="37">
        <f>G729</f>
        <v>16829500</v>
      </c>
      <c r="H728" s="37">
        <f>H729</f>
        <v>16829500</v>
      </c>
    </row>
    <row r="729" spans="1:10" ht="31.5">
      <c r="A729" s="3" t="s">
        <v>637</v>
      </c>
      <c r="B729" s="4" t="s">
        <v>608</v>
      </c>
      <c r="C729" s="4" t="s">
        <v>49</v>
      </c>
      <c r="D729" s="4" t="s">
        <v>51</v>
      </c>
      <c r="E729" s="4" t="s">
        <v>1190</v>
      </c>
      <c r="F729" s="4" t="s">
        <v>638</v>
      </c>
      <c r="G729" s="37">
        <v>16829500</v>
      </c>
      <c r="H729" s="37">
        <f>G729</f>
        <v>16829500</v>
      </c>
      <c r="J729" s="26"/>
    </row>
    <row r="730" spans="1:10" ht="74.25" customHeight="1">
      <c r="A730" s="21" t="s">
        <v>603</v>
      </c>
      <c r="B730" s="4" t="s">
        <v>608</v>
      </c>
      <c r="C730" s="4" t="s">
        <v>49</v>
      </c>
      <c r="D730" s="4" t="s">
        <v>51</v>
      </c>
      <c r="E730" s="4" t="s">
        <v>364</v>
      </c>
      <c r="F730" s="4"/>
      <c r="G730" s="37">
        <f>G731+G736+G739</f>
        <v>39076800</v>
      </c>
      <c r="H730" s="37">
        <f>H731+H736+H739</f>
        <v>39076800</v>
      </c>
      <c r="J730" s="26"/>
    </row>
    <row r="731" spans="1:8" ht="85.5" customHeight="1">
      <c r="A731" s="188" t="s">
        <v>164</v>
      </c>
      <c r="B731" s="4" t="s">
        <v>608</v>
      </c>
      <c r="C731" s="4" t="s">
        <v>49</v>
      </c>
      <c r="D731" s="4" t="s">
        <v>51</v>
      </c>
      <c r="E731" s="4" t="s">
        <v>167</v>
      </c>
      <c r="F731" s="4"/>
      <c r="G731" s="37">
        <f>G732</f>
        <v>4405000</v>
      </c>
      <c r="H731" s="37">
        <f>G731</f>
        <v>4405000</v>
      </c>
    </row>
    <row r="732" spans="1:8" ht="79.5" customHeight="1">
      <c r="A732" s="188" t="s">
        <v>165</v>
      </c>
      <c r="B732" s="265" t="s">
        <v>608</v>
      </c>
      <c r="C732" s="265" t="s">
        <v>49</v>
      </c>
      <c r="D732" s="265" t="s">
        <v>51</v>
      </c>
      <c r="E732" s="265" t="s">
        <v>168</v>
      </c>
      <c r="F732" s="265"/>
      <c r="G732" s="263">
        <f>G734+G735</f>
        <v>4405000</v>
      </c>
      <c r="H732" s="263">
        <f>H734+H735</f>
        <v>4405000</v>
      </c>
    </row>
    <row r="733" spans="1:8" ht="90" customHeight="1">
      <c r="A733" s="188" t="s">
        <v>166</v>
      </c>
      <c r="B733" s="265"/>
      <c r="C733" s="265"/>
      <c r="D733" s="265"/>
      <c r="E733" s="265"/>
      <c r="F733" s="265"/>
      <c r="G733" s="263"/>
      <c r="H733" s="263"/>
    </row>
    <row r="734" spans="1:8" ht="138" customHeight="1">
      <c r="A734" s="3" t="s">
        <v>97</v>
      </c>
      <c r="B734" s="4" t="s">
        <v>608</v>
      </c>
      <c r="C734" s="4" t="s">
        <v>49</v>
      </c>
      <c r="D734" s="4" t="s">
        <v>51</v>
      </c>
      <c r="E734" s="4" t="s">
        <v>168</v>
      </c>
      <c r="F734" s="4" t="s">
        <v>680</v>
      </c>
      <c r="G734" s="37">
        <v>3524723</v>
      </c>
      <c r="H734" s="37">
        <f>G734</f>
        <v>3524723</v>
      </c>
    </row>
    <row r="735" spans="1:8" ht="51" customHeight="1">
      <c r="A735" s="3" t="s">
        <v>780</v>
      </c>
      <c r="B735" s="4" t="s">
        <v>608</v>
      </c>
      <c r="C735" s="4" t="s">
        <v>49</v>
      </c>
      <c r="D735" s="4" t="s">
        <v>51</v>
      </c>
      <c r="E735" s="4" t="s">
        <v>168</v>
      </c>
      <c r="F735" s="4" t="s">
        <v>681</v>
      </c>
      <c r="G735" s="37">
        <v>880277</v>
      </c>
      <c r="H735" s="37">
        <f>G735</f>
        <v>880277</v>
      </c>
    </row>
    <row r="736" spans="1:8" ht="104.25" customHeight="1">
      <c r="A736" s="188" t="s">
        <v>169</v>
      </c>
      <c r="B736" s="4" t="s">
        <v>608</v>
      </c>
      <c r="C736" s="4" t="s">
        <v>49</v>
      </c>
      <c r="D736" s="4" t="s">
        <v>51</v>
      </c>
      <c r="E736" s="4" t="s">
        <v>170</v>
      </c>
      <c r="F736" s="4"/>
      <c r="G736" s="37">
        <f>G737</f>
        <v>491500</v>
      </c>
      <c r="H736" s="37">
        <f>H737</f>
        <v>491500</v>
      </c>
    </row>
    <row r="737" spans="1:8" ht="147" customHeight="1">
      <c r="A737" s="188" t="s">
        <v>171</v>
      </c>
      <c r="B737" s="4" t="s">
        <v>608</v>
      </c>
      <c r="C737" s="4" t="s">
        <v>49</v>
      </c>
      <c r="D737" s="4" t="s">
        <v>51</v>
      </c>
      <c r="E737" s="4" t="s">
        <v>172</v>
      </c>
      <c r="F737" s="4"/>
      <c r="G737" s="37">
        <f>G738</f>
        <v>491500</v>
      </c>
      <c r="H737" s="37">
        <f>H738</f>
        <v>491500</v>
      </c>
    </row>
    <row r="738" spans="1:8" ht="47.25">
      <c r="A738" s="3" t="s">
        <v>780</v>
      </c>
      <c r="B738" s="4" t="s">
        <v>608</v>
      </c>
      <c r="C738" s="4" t="s">
        <v>49</v>
      </c>
      <c r="D738" s="4" t="s">
        <v>51</v>
      </c>
      <c r="E738" s="4" t="s">
        <v>172</v>
      </c>
      <c r="F738" s="4" t="s">
        <v>681</v>
      </c>
      <c r="G738" s="37">
        <v>491500</v>
      </c>
      <c r="H738" s="37">
        <f>G738</f>
        <v>491500</v>
      </c>
    </row>
    <row r="739" spans="1:8" ht="78.75">
      <c r="A739" s="188" t="s">
        <v>173</v>
      </c>
      <c r="B739" s="4" t="s">
        <v>608</v>
      </c>
      <c r="C739" s="4" t="s">
        <v>49</v>
      </c>
      <c r="D739" s="4" t="s">
        <v>51</v>
      </c>
      <c r="E739" s="4" t="s">
        <v>174</v>
      </c>
      <c r="F739" s="4"/>
      <c r="G739" s="37">
        <f>G740</f>
        <v>34180300</v>
      </c>
      <c r="H739" s="37">
        <f>H740</f>
        <v>34180300</v>
      </c>
    </row>
    <row r="740" spans="1:8" ht="78.75">
      <c r="A740" s="188" t="s">
        <v>175</v>
      </c>
      <c r="B740" s="4" t="s">
        <v>608</v>
      </c>
      <c r="C740" s="4" t="s">
        <v>49</v>
      </c>
      <c r="D740" s="4" t="s">
        <v>51</v>
      </c>
      <c r="E740" s="4" t="s">
        <v>176</v>
      </c>
      <c r="F740" s="4"/>
      <c r="G740" s="37">
        <f>G741+G742</f>
        <v>34180300</v>
      </c>
      <c r="H740" s="37">
        <f>H741+H742</f>
        <v>34180300</v>
      </c>
    </row>
    <row r="741" spans="1:8" ht="47.25">
      <c r="A741" s="3" t="s">
        <v>780</v>
      </c>
      <c r="B741" s="4" t="s">
        <v>608</v>
      </c>
      <c r="C741" s="4" t="s">
        <v>49</v>
      </c>
      <c r="D741" s="4" t="s">
        <v>51</v>
      </c>
      <c r="E741" s="4" t="s">
        <v>176</v>
      </c>
      <c r="F741" s="4" t="s">
        <v>681</v>
      </c>
      <c r="G741" s="37">
        <v>12275000</v>
      </c>
      <c r="H741" s="37">
        <f>G741</f>
        <v>12275000</v>
      </c>
    </row>
    <row r="742" spans="1:8" ht="31.5">
      <c r="A742" s="6" t="s">
        <v>637</v>
      </c>
      <c r="B742" s="7" t="s">
        <v>608</v>
      </c>
      <c r="C742" s="7" t="s">
        <v>49</v>
      </c>
      <c r="D742" s="7" t="s">
        <v>51</v>
      </c>
      <c r="E742" s="7" t="s">
        <v>176</v>
      </c>
      <c r="F742" s="7" t="s">
        <v>638</v>
      </c>
      <c r="G742" s="227">
        <v>21905300</v>
      </c>
      <c r="H742" s="227">
        <f>G742</f>
        <v>21905300</v>
      </c>
    </row>
    <row r="743" spans="1:13" s="14" customFormat="1" ht="78">
      <c r="A743" s="34" t="s">
        <v>504</v>
      </c>
      <c r="B743" s="24" t="s">
        <v>11</v>
      </c>
      <c r="C743" s="11"/>
      <c r="D743" s="11"/>
      <c r="E743" s="11"/>
      <c r="F743" s="11"/>
      <c r="G743" s="35">
        <f>G744+G763+G773+G809+G873+G888</f>
        <v>263790140.78</v>
      </c>
      <c r="H743" s="35">
        <f>H773+H809+H873</f>
        <v>9327714</v>
      </c>
      <c r="I743" s="51"/>
      <c r="J743" s="51"/>
      <c r="M743" s="165"/>
    </row>
    <row r="744" spans="1:13" s="14" customFormat="1" ht="18.75">
      <c r="A744" s="1" t="s">
        <v>60</v>
      </c>
      <c r="B744" s="2" t="s">
        <v>11</v>
      </c>
      <c r="C744" s="2" t="s">
        <v>1028</v>
      </c>
      <c r="D744" s="9"/>
      <c r="E744" s="2"/>
      <c r="F744" s="2"/>
      <c r="G744" s="33">
        <f>G745+G753</f>
        <v>7151669.95</v>
      </c>
      <c r="H744" s="36"/>
      <c r="I744" s="51"/>
      <c r="M744" s="165"/>
    </row>
    <row r="745" spans="1:13" s="14" customFormat="1" ht="126">
      <c r="A745" s="1" t="s">
        <v>675</v>
      </c>
      <c r="B745" s="2" t="s">
        <v>11</v>
      </c>
      <c r="C745" s="2" t="s">
        <v>1028</v>
      </c>
      <c r="D745" s="2" t="s">
        <v>51</v>
      </c>
      <c r="E745" s="2"/>
      <c r="F745" s="2"/>
      <c r="G745" s="33">
        <f>G747</f>
        <v>7021560</v>
      </c>
      <c r="H745" s="36"/>
      <c r="I745" s="51"/>
      <c r="M745" s="165"/>
    </row>
    <row r="746" spans="1:13" s="14" customFormat="1" ht="63">
      <c r="A746" s="27" t="s">
        <v>109</v>
      </c>
      <c r="B746" s="4" t="s">
        <v>11</v>
      </c>
      <c r="C746" s="4" t="s">
        <v>1028</v>
      </c>
      <c r="D746" s="4" t="s">
        <v>51</v>
      </c>
      <c r="E746" s="4" t="s">
        <v>786</v>
      </c>
      <c r="F746" s="2"/>
      <c r="G746" s="33">
        <f>G747</f>
        <v>7021560</v>
      </c>
      <c r="H746" s="36"/>
      <c r="I746" s="51"/>
      <c r="M746" s="165"/>
    </row>
    <row r="747" spans="1:13" s="14" customFormat="1" ht="78.75">
      <c r="A747" s="21" t="s">
        <v>149</v>
      </c>
      <c r="B747" s="4" t="s">
        <v>11</v>
      </c>
      <c r="C747" s="4" t="s">
        <v>1028</v>
      </c>
      <c r="D747" s="4" t="s">
        <v>51</v>
      </c>
      <c r="E747" s="4" t="s">
        <v>755</v>
      </c>
      <c r="F747" s="4"/>
      <c r="G747" s="29">
        <f>G748</f>
        <v>7021560</v>
      </c>
      <c r="H747" s="36"/>
      <c r="I747" s="51"/>
      <c r="M747" s="165"/>
    </row>
    <row r="748" spans="1:13" s="14" customFormat="1" ht="78.75">
      <c r="A748" s="21" t="s">
        <v>756</v>
      </c>
      <c r="B748" s="4" t="s">
        <v>11</v>
      </c>
      <c r="C748" s="4" t="s">
        <v>1028</v>
      </c>
      <c r="D748" s="4" t="s">
        <v>51</v>
      </c>
      <c r="E748" s="4" t="s">
        <v>757</v>
      </c>
      <c r="F748" s="4"/>
      <c r="G748" s="29">
        <f>G749+G751</f>
        <v>7021560</v>
      </c>
      <c r="H748" s="36"/>
      <c r="I748" s="51"/>
      <c r="M748" s="165"/>
    </row>
    <row r="749" spans="1:13" s="14" customFormat="1" ht="47.25">
      <c r="A749" s="21" t="s">
        <v>661</v>
      </c>
      <c r="B749" s="4" t="s">
        <v>11</v>
      </c>
      <c r="C749" s="4" t="s">
        <v>1028</v>
      </c>
      <c r="D749" s="4" t="s">
        <v>51</v>
      </c>
      <c r="E749" s="4" t="s">
        <v>758</v>
      </c>
      <c r="F749" s="4"/>
      <c r="G749" s="29">
        <f>G750</f>
        <v>6916196.46</v>
      </c>
      <c r="H749" s="36"/>
      <c r="I749" s="51"/>
      <c r="M749" s="165"/>
    </row>
    <row r="750" spans="1:13" s="14" customFormat="1" ht="126">
      <c r="A750" s="21" t="s">
        <v>665</v>
      </c>
      <c r="B750" s="4" t="s">
        <v>11</v>
      </c>
      <c r="C750" s="4" t="s">
        <v>1028</v>
      </c>
      <c r="D750" s="4" t="s">
        <v>51</v>
      </c>
      <c r="E750" s="4" t="s">
        <v>758</v>
      </c>
      <c r="F750" s="4" t="s">
        <v>680</v>
      </c>
      <c r="G750" s="29">
        <v>6916196.46</v>
      </c>
      <c r="H750" s="36"/>
      <c r="I750" s="51"/>
      <c r="M750" s="165"/>
    </row>
    <row r="751" spans="1:13" s="14" customFormat="1" ht="110.25">
      <c r="A751" s="21" t="s">
        <v>659</v>
      </c>
      <c r="B751" s="4" t="s">
        <v>11</v>
      </c>
      <c r="C751" s="4" t="s">
        <v>1028</v>
      </c>
      <c r="D751" s="4" t="s">
        <v>51</v>
      </c>
      <c r="E751" s="4" t="s">
        <v>760</v>
      </c>
      <c r="F751" s="4"/>
      <c r="G751" s="29">
        <f>G752</f>
        <v>105363.54</v>
      </c>
      <c r="H751" s="36"/>
      <c r="I751" s="51"/>
      <c r="M751" s="165"/>
    </row>
    <row r="752" spans="1:13" s="14" customFormat="1" ht="126">
      <c r="A752" s="21" t="s">
        <v>665</v>
      </c>
      <c r="B752" s="4" t="s">
        <v>11</v>
      </c>
      <c r="C752" s="4" t="s">
        <v>1028</v>
      </c>
      <c r="D752" s="4" t="s">
        <v>51</v>
      </c>
      <c r="E752" s="4" t="s">
        <v>760</v>
      </c>
      <c r="F752" s="4" t="s">
        <v>680</v>
      </c>
      <c r="G752" s="29">
        <v>105363.54</v>
      </c>
      <c r="H752" s="36"/>
      <c r="I752" s="51"/>
      <c r="J752" s="51"/>
      <c r="M752" s="165"/>
    </row>
    <row r="753" spans="1:13" s="14" customFormat="1" ht="31.5">
      <c r="A753" s="1" t="s">
        <v>833</v>
      </c>
      <c r="B753" s="2" t="s">
        <v>11</v>
      </c>
      <c r="C753" s="2" t="s">
        <v>1028</v>
      </c>
      <c r="D753" s="2" t="s">
        <v>678</v>
      </c>
      <c r="E753" s="2"/>
      <c r="F753" s="2"/>
      <c r="G753" s="33">
        <f>G754</f>
        <v>130109.95</v>
      </c>
      <c r="H753" s="36"/>
      <c r="I753" s="51"/>
      <c r="M753" s="165"/>
    </row>
    <row r="754" spans="1:13" s="14" customFormat="1" ht="63">
      <c r="A754" s="27" t="s">
        <v>109</v>
      </c>
      <c r="B754" s="4" t="s">
        <v>11</v>
      </c>
      <c r="C754" s="4" t="s">
        <v>1028</v>
      </c>
      <c r="D754" s="4" t="s">
        <v>678</v>
      </c>
      <c r="E754" s="4" t="s">
        <v>786</v>
      </c>
      <c r="F754" s="2"/>
      <c r="G754" s="29">
        <f>G755</f>
        <v>130109.95</v>
      </c>
      <c r="H754" s="36"/>
      <c r="I754" s="51"/>
      <c r="M754" s="165"/>
    </row>
    <row r="755" spans="1:13" s="14" customFormat="1" ht="47.25">
      <c r="A755" s="3" t="s">
        <v>140</v>
      </c>
      <c r="B755" s="4" t="s">
        <v>11</v>
      </c>
      <c r="C755" s="4" t="s">
        <v>1028</v>
      </c>
      <c r="D755" s="4" t="s">
        <v>678</v>
      </c>
      <c r="E755" s="4" t="s">
        <v>789</v>
      </c>
      <c r="F755" s="4"/>
      <c r="G755" s="29">
        <f>G756+G760</f>
        <v>130109.95</v>
      </c>
      <c r="H755" s="36"/>
      <c r="I755" s="51"/>
      <c r="M755" s="165"/>
    </row>
    <row r="756" spans="1:13" s="14" customFormat="1" ht="78.75">
      <c r="A756" s="3" t="s">
        <v>792</v>
      </c>
      <c r="B756" s="4" t="s">
        <v>11</v>
      </c>
      <c r="C756" s="4" t="s">
        <v>1028</v>
      </c>
      <c r="D756" s="4" t="s">
        <v>678</v>
      </c>
      <c r="E756" s="4" t="s">
        <v>751</v>
      </c>
      <c r="F756" s="60"/>
      <c r="G756" s="29">
        <f>G757</f>
        <v>81209.95</v>
      </c>
      <c r="H756" s="36"/>
      <c r="I756" s="51"/>
      <c r="M756" s="165"/>
    </row>
    <row r="757" spans="1:13" s="14" customFormat="1" ht="31.5">
      <c r="A757" s="3" t="s">
        <v>593</v>
      </c>
      <c r="B757" s="4" t="s">
        <v>11</v>
      </c>
      <c r="C757" s="4" t="s">
        <v>1028</v>
      </c>
      <c r="D757" s="4" t="s">
        <v>678</v>
      </c>
      <c r="E757" s="4" t="s">
        <v>793</v>
      </c>
      <c r="F757" s="60"/>
      <c r="G757" s="29">
        <f>G758+G759</f>
        <v>81209.95</v>
      </c>
      <c r="H757" s="36"/>
      <c r="I757" s="51"/>
      <c r="M757" s="165"/>
    </row>
    <row r="758" spans="1:13" s="14" customFormat="1" ht="126">
      <c r="A758" s="3" t="s">
        <v>665</v>
      </c>
      <c r="B758" s="4" t="s">
        <v>11</v>
      </c>
      <c r="C758" s="4" t="s">
        <v>1028</v>
      </c>
      <c r="D758" s="4" t="s">
        <v>678</v>
      </c>
      <c r="E758" s="4" t="s">
        <v>793</v>
      </c>
      <c r="F758" s="60">
        <v>100</v>
      </c>
      <c r="G758" s="29">
        <v>34296.95</v>
      </c>
      <c r="H758" s="36"/>
      <c r="I758" s="51"/>
      <c r="M758" s="165"/>
    </row>
    <row r="759" spans="1:13" s="14" customFormat="1" ht="47.25">
      <c r="A759" s="3" t="s">
        <v>780</v>
      </c>
      <c r="B759" s="4" t="s">
        <v>11</v>
      </c>
      <c r="C759" s="4" t="s">
        <v>1028</v>
      </c>
      <c r="D759" s="4" t="s">
        <v>678</v>
      </c>
      <c r="E759" s="4" t="s">
        <v>793</v>
      </c>
      <c r="F759" s="60">
        <v>200</v>
      </c>
      <c r="G759" s="29">
        <v>46913</v>
      </c>
      <c r="H759" s="36"/>
      <c r="I759" s="51"/>
      <c r="M759" s="165"/>
    </row>
    <row r="760" spans="1:13" s="14" customFormat="1" ht="31.5">
      <c r="A760" s="3" t="s">
        <v>245</v>
      </c>
      <c r="B760" s="4" t="s">
        <v>11</v>
      </c>
      <c r="C760" s="4" t="s">
        <v>1028</v>
      </c>
      <c r="D760" s="4" t="s">
        <v>678</v>
      </c>
      <c r="E760" s="4" t="s">
        <v>246</v>
      </c>
      <c r="F760" s="60"/>
      <c r="G760" s="29">
        <f>G762</f>
        <v>48900</v>
      </c>
      <c r="H760" s="36"/>
      <c r="I760" s="51"/>
      <c r="M760" s="165"/>
    </row>
    <row r="761" spans="1:13" s="14" customFormat="1" ht="31.5">
      <c r="A761" s="3" t="s">
        <v>593</v>
      </c>
      <c r="B761" s="4" t="s">
        <v>11</v>
      </c>
      <c r="C761" s="4" t="s">
        <v>1028</v>
      </c>
      <c r="D761" s="4" t="s">
        <v>678</v>
      </c>
      <c r="E761" s="4" t="s">
        <v>247</v>
      </c>
      <c r="F761" s="60"/>
      <c r="G761" s="29">
        <f>G762</f>
        <v>48900</v>
      </c>
      <c r="H761" s="36"/>
      <c r="I761" s="51"/>
      <c r="M761" s="165"/>
    </row>
    <row r="762" spans="1:13" s="14" customFormat="1" ht="47.25">
      <c r="A762" s="3" t="s">
        <v>780</v>
      </c>
      <c r="B762" s="4" t="s">
        <v>11</v>
      </c>
      <c r="C762" s="4" t="s">
        <v>1028</v>
      </c>
      <c r="D762" s="4" t="s">
        <v>678</v>
      </c>
      <c r="E762" s="4" t="s">
        <v>247</v>
      </c>
      <c r="F762" s="60">
        <v>200</v>
      </c>
      <c r="G762" s="29">
        <v>48900</v>
      </c>
      <c r="H762" s="36"/>
      <c r="I762" s="51"/>
      <c r="M762" s="165"/>
    </row>
    <row r="763" spans="1:13" s="14" customFormat="1" ht="18.75">
      <c r="A763" s="13" t="s">
        <v>62</v>
      </c>
      <c r="B763" s="5" t="s">
        <v>11</v>
      </c>
      <c r="C763" s="5" t="s">
        <v>51</v>
      </c>
      <c r="D763" s="5"/>
      <c r="E763" s="5"/>
      <c r="F763" s="5"/>
      <c r="G763" s="28">
        <f>G764</f>
        <v>2221922.83</v>
      </c>
      <c r="H763" s="35"/>
      <c r="I763" s="51"/>
      <c r="M763" s="165"/>
    </row>
    <row r="764" spans="1:13" s="14" customFormat="1" ht="18.75">
      <c r="A764" s="3" t="s">
        <v>673</v>
      </c>
      <c r="B764" s="4" t="s">
        <v>11</v>
      </c>
      <c r="C764" s="4" t="s">
        <v>51</v>
      </c>
      <c r="D764" s="4" t="s">
        <v>49</v>
      </c>
      <c r="E764" s="4"/>
      <c r="F764" s="4"/>
      <c r="G764" s="29">
        <f>G765</f>
        <v>2221922.83</v>
      </c>
      <c r="H764" s="36"/>
      <c r="I764" s="51"/>
      <c r="M764" s="165"/>
    </row>
    <row r="765" spans="1:13" s="14" customFormat="1" ht="47.25">
      <c r="A765" s="3" t="s">
        <v>1147</v>
      </c>
      <c r="B765" s="4" t="s">
        <v>11</v>
      </c>
      <c r="C765" s="4" t="s">
        <v>51</v>
      </c>
      <c r="D765" s="4" t="s">
        <v>49</v>
      </c>
      <c r="E765" s="4" t="s">
        <v>794</v>
      </c>
      <c r="F765" s="4"/>
      <c r="G765" s="29">
        <f>G766</f>
        <v>2221922.83</v>
      </c>
      <c r="H765" s="36"/>
      <c r="I765" s="51"/>
      <c r="M765" s="165"/>
    </row>
    <row r="766" spans="1:13" s="14" customFormat="1" ht="63">
      <c r="A766" s="3" t="s">
        <v>99</v>
      </c>
      <c r="B766" s="4" t="s">
        <v>11</v>
      </c>
      <c r="C766" s="4" t="s">
        <v>51</v>
      </c>
      <c r="D766" s="4" t="s">
        <v>49</v>
      </c>
      <c r="E766" s="4" t="s">
        <v>795</v>
      </c>
      <c r="F766" s="4"/>
      <c r="G766" s="29">
        <f>G767+G770</f>
        <v>2221922.83</v>
      </c>
      <c r="H766" s="36"/>
      <c r="I766" s="51"/>
      <c r="M766" s="165"/>
    </row>
    <row r="767" spans="1:13" s="14" customFormat="1" ht="47.25">
      <c r="A767" s="3" t="s">
        <v>331</v>
      </c>
      <c r="B767" s="4" t="s">
        <v>11</v>
      </c>
      <c r="C767" s="4" t="s">
        <v>51</v>
      </c>
      <c r="D767" s="4" t="s">
        <v>49</v>
      </c>
      <c r="E767" s="4" t="s">
        <v>332</v>
      </c>
      <c r="F767" s="4"/>
      <c r="G767" s="29">
        <f>G768</f>
        <v>619602.83</v>
      </c>
      <c r="H767" s="36"/>
      <c r="I767" s="51"/>
      <c r="M767" s="165"/>
    </row>
    <row r="768" spans="1:13" s="14" customFormat="1" ht="31.5">
      <c r="A768" s="3" t="s">
        <v>593</v>
      </c>
      <c r="B768" s="4" t="s">
        <v>11</v>
      </c>
      <c r="C768" s="4" t="s">
        <v>51</v>
      </c>
      <c r="D768" s="4" t="s">
        <v>49</v>
      </c>
      <c r="E768" s="4" t="s">
        <v>333</v>
      </c>
      <c r="F768" s="4"/>
      <c r="G768" s="29">
        <f>G769</f>
        <v>619602.83</v>
      </c>
      <c r="H768" s="36"/>
      <c r="I768" s="51"/>
      <c r="M768" s="165"/>
    </row>
    <row r="769" spans="1:13" s="14" customFormat="1" ht="47.25">
      <c r="A769" s="3" t="s">
        <v>780</v>
      </c>
      <c r="B769" s="4" t="s">
        <v>11</v>
      </c>
      <c r="C769" s="4" t="s">
        <v>51</v>
      </c>
      <c r="D769" s="4" t="s">
        <v>49</v>
      </c>
      <c r="E769" s="4" t="s">
        <v>333</v>
      </c>
      <c r="F769" s="4" t="s">
        <v>681</v>
      </c>
      <c r="G769" s="29">
        <v>619602.83</v>
      </c>
      <c r="H769" s="36"/>
      <c r="I769" s="51"/>
      <c r="M769" s="165"/>
    </row>
    <row r="770" spans="1:13" s="14" customFormat="1" ht="47.25">
      <c r="A770" s="3" t="s">
        <v>345</v>
      </c>
      <c r="B770" s="4" t="s">
        <v>11</v>
      </c>
      <c r="C770" s="4" t="s">
        <v>51</v>
      </c>
      <c r="D770" s="4" t="s">
        <v>49</v>
      </c>
      <c r="E770" s="4" t="s">
        <v>346</v>
      </c>
      <c r="F770" s="4"/>
      <c r="G770" s="29">
        <f>G771</f>
        <v>1602320</v>
      </c>
      <c r="H770" s="36"/>
      <c r="I770" s="51"/>
      <c r="M770" s="165"/>
    </row>
    <row r="771" spans="1:13" s="14" customFormat="1" ht="31.5">
      <c r="A771" s="3" t="s">
        <v>593</v>
      </c>
      <c r="B771" s="4" t="s">
        <v>11</v>
      </c>
      <c r="C771" s="4" t="s">
        <v>51</v>
      </c>
      <c r="D771" s="4" t="s">
        <v>49</v>
      </c>
      <c r="E771" s="4" t="s">
        <v>347</v>
      </c>
      <c r="F771" s="4"/>
      <c r="G771" s="29">
        <f>G772</f>
        <v>1602320</v>
      </c>
      <c r="H771" s="36"/>
      <c r="I771" s="51"/>
      <c r="M771" s="165"/>
    </row>
    <row r="772" spans="1:13" s="14" customFormat="1" ht="63">
      <c r="A772" s="3" t="s">
        <v>595</v>
      </c>
      <c r="B772" s="4" t="s">
        <v>11</v>
      </c>
      <c r="C772" s="4" t="s">
        <v>51</v>
      </c>
      <c r="D772" s="4" t="s">
        <v>49</v>
      </c>
      <c r="E772" s="4" t="s">
        <v>347</v>
      </c>
      <c r="F772" s="4" t="s">
        <v>685</v>
      </c>
      <c r="G772" s="29">
        <v>1602320</v>
      </c>
      <c r="H772" s="36"/>
      <c r="I772" s="51"/>
      <c r="M772" s="165"/>
    </row>
    <row r="773" spans="1:13" s="14" customFormat="1" ht="18.75">
      <c r="A773" s="13" t="s">
        <v>52</v>
      </c>
      <c r="B773" s="5" t="s">
        <v>11</v>
      </c>
      <c r="C773" s="5" t="s">
        <v>44</v>
      </c>
      <c r="D773" s="5"/>
      <c r="E773" s="5"/>
      <c r="F773" s="5"/>
      <c r="G773" s="28">
        <f>G774+G787</f>
        <v>78583034</v>
      </c>
      <c r="H773" s="28">
        <f>H774</f>
        <v>264254</v>
      </c>
      <c r="I773" s="51"/>
      <c r="M773" s="165"/>
    </row>
    <row r="774" spans="1:13" s="14" customFormat="1" ht="18.75">
      <c r="A774" s="1" t="s">
        <v>54</v>
      </c>
      <c r="B774" s="2" t="s">
        <v>11</v>
      </c>
      <c r="C774" s="2" t="s">
        <v>44</v>
      </c>
      <c r="D774" s="2" t="s">
        <v>46</v>
      </c>
      <c r="E774" s="2"/>
      <c r="F774" s="2"/>
      <c r="G774" s="33">
        <f>G775</f>
        <v>59433265</v>
      </c>
      <c r="H774" s="33">
        <f>H775</f>
        <v>264254</v>
      </c>
      <c r="I774" s="51"/>
      <c r="M774" s="165"/>
    </row>
    <row r="775" spans="1:13" s="14" customFormat="1" ht="63">
      <c r="A775" s="3" t="s">
        <v>112</v>
      </c>
      <c r="B775" s="4" t="s">
        <v>11</v>
      </c>
      <c r="C775" s="4" t="s">
        <v>44</v>
      </c>
      <c r="D775" s="4" t="s">
        <v>46</v>
      </c>
      <c r="E775" s="4" t="s">
        <v>761</v>
      </c>
      <c r="F775" s="4"/>
      <c r="G775" s="29">
        <f>G776</f>
        <v>59433265</v>
      </c>
      <c r="H775" s="29">
        <f>H776</f>
        <v>264254</v>
      </c>
      <c r="I775" s="51"/>
      <c r="M775" s="165"/>
    </row>
    <row r="776" spans="1:13" s="14" customFormat="1" ht="63">
      <c r="A776" s="3" t="s">
        <v>160</v>
      </c>
      <c r="B776" s="4" t="s">
        <v>11</v>
      </c>
      <c r="C776" s="4" t="s">
        <v>44</v>
      </c>
      <c r="D776" s="4" t="s">
        <v>46</v>
      </c>
      <c r="E776" s="4" t="s">
        <v>762</v>
      </c>
      <c r="F776" s="4"/>
      <c r="G776" s="29">
        <f>G777+G784</f>
        <v>59433265</v>
      </c>
      <c r="H776" s="29">
        <f>H777</f>
        <v>264254</v>
      </c>
      <c r="I776" s="51"/>
      <c r="M776" s="165"/>
    </row>
    <row r="777" spans="1:13" s="14" customFormat="1" ht="47.25">
      <c r="A777" s="3" t="s">
        <v>763</v>
      </c>
      <c r="B777" s="4" t="s">
        <v>11</v>
      </c>
      <c r="C777" s="4" t="s">
        <v>44</v>
      </c>
      <c r="D777" s="4" t="s">
        <v>46</v>
      </c>
      <c r="E777" s="4" t="s">
        <v>764</v>
      </c>
      <c r="F777" s="4"/>
      <c r="G777" s="29">
        <f>G778+G781+G783</f>
        <v>59388140</v>
      </c>
      <c r="H777" s="29">
        <f>H781</f>
        <v>264254</v>
      </c>
      <c r="I777" s="51"/>
      <c r="M777" s="165"/>
    </row>
    <row r="778" spans="1:13" s="14" customFormat="1" ht="110.25">
      <c r="A778" s="3" t="s">
        <v>842</v>
      </c>
      <c r="B778" s="4" t="s">
        <v>11</v>
      </c>
      <c r="C778" s="4" t="s">
        <v>44</v>
      </c>
      <c r="D778" s="4" t="s">
        <v>46</v>
      </c>
      <c r="E778" s="4" t="s">
        <v>765</v>
      </c>
      <c r="F778" s="4"/>
      <c r="G778" s="29">
        <f>G779</f>
        <v>58502046</v>
      </c>
      <c r="H778" s="33"/>
      <c r="I778" s="51"/>
      <c r="M778" s="165"/>
    </row>
    <row r="779" spans="1:13" s="14" customFormat="1" ht="63">
      <c r="A779" s="3" t="s">
        <v>595</v>
      </c>
      <c r="B779" s="4" t="s">
        <v>11</v>
      </c>
      <c r="C779" s="4" t="s">
        <v>44</v>
      </c>
      <c r="D779" s="4" t="s">
        <v>46</v>
      </c>
      <c r="E779" s="4" t="s">
        <v>765</v>
      </c>
      <c r="F779" s="4" t="s">
        <v>685</v>
      </c>
      <c r="G779" s="29">
        <v>58502046</v>
      </c>
      <c r="H779" s="33"/>
      <c r="I779" s="51"/>
      <c r="M779" s="165"/>
    </row>
    <row r="780" spans="1:13" s="14" customFormat="1" ht="126">
      <c r="A780" s="3" t="s">
        <v>969</v>
      </c>
      <c r="B780" s="4" t="s">
        <v>11</v>
      </c>
      <c r="C780" s="4" t="s">
        <v>44</v>
      </c>
      <c r="D780" s="4" t="s">
        <v>46</v>
      </c>
      <c r="E780" s="4" t="s">
        <v>766</v>
      </c>
      <c r="F780" s="4"/>
      <c r="G780" s="29">
        <f>G781</f>
        <v>264254</v>
      </c>
      <c r="H780" s="29">
        <f>H781</f>
        <v>264254</v>
      </c>
      <c r="I780" s="51"/>
      <c r="M780" s="165"/>
    </row>
    <row r="781" spans="1:13" s="14" customFormat="1" ht="63">
      <c r="A781" s="3" t="s">
        <v>595</v>
      </c>
      <c r="B781" s="4" t="s">
        <v>11</v>
      </c>
      <c r="C781" s="4" t="s">
        <v>44</v>
      </c>
      <c r="D781" s="4" t="s">
        <v>46</v>
      </c>
      <c r="E781" s="4" t="s">
        <v>766</v>
      </c>
      <c r="F781" s="4" t="s">
        <v>685</v>
      </c>
      <c r="G781" s="29">
        <v>264254</v>
      </c>
      <c r="H781" s="29">
        <v>264254</v>
      </c>
      <c r="I781" s="51"/>
      <c r="M781" s="165"/>
    </row>
    <row r="782" spans="1:13" s="14" customFormat="1" ht="126">
      <c r="A782" s="3" t="s">
        <v>969</v>
      </c>
      <c r="B782" s="4" t="s">
        <v>11</v>
      </c>
      <c r="C782" s="4" t="s">
        <v>44</v>
      </c>
      <c r="D782" s="4" t="s">
        <v>46</v>
      </c>
      <c r="E782" s="4" t="s">
        <v>767</v>
      </c>
      <c r="F782" s="4"/>
      <c r="G782" s="29">
        <f>G783</f>
        <v>621840</v>
      </c>
      <c r="H782" s="33"/>
      <c r="I782" s="51"/>
      <c r="M782" s="165"/>
    </row>
    <row r="783" spans="1:13" s="14" customFormat="1" ht="63">
      <c r="A783" s="3" t="s">
        <v>595</v>
      </c>
      <c r="B783" s="4" t="s">
        <v>11</v>
      </c>
      <c r="C783" s="4" t="s">
        <v>44</v>
      </c>
      <c r="D783" s="4" t="s">
        <v>46</v>
      </c>
      <c r="E783" s="4" t="s">
        <v>767</v>
      </c>
      <c r="F783" s="4" t="s">
        <v>685</v>
      </c>
      <c r="G783" s="29">
        <v>621840</v>
      </c>
      <c r="H783" s="33"/>
      <c r="I783" s="51"/>
      <c r="M783" s="165"/>
    </row>
    <row r="784" spans="1:13" s="14" customFormat="1" ht="63">
      <c r="A784" s="228" t="s">
        <v>74</v>
      </c>
      <c r="B784" s="4" t="s">
        <v>11</v>
      </c>
      <c r="C784" s="4" t="s">
        <v>44</v>
      </c>
      <c r="D784" s="4" t="s">
        <v>46</v>
      </c>
      <c r="E784" s="4" t="s">
        <v>451</v>
      </c>
      <c r="F784" s="4"/>
      <c r="G784" s="29">
        <f>G786</f>
        <v>45125</v>
      </c>
      <c r="H784" s="33"/>
      <c r="I784" s="51"/>
      <c r="M784" s="165"/>
    </row>
    <row r="785" spans="1:13" s="14" customFormat="1" ht="110.25">
      <c r="A785" s="228" t="s">
        <v>842</v>
      </c>
      <c r="B785" s="4" t="s">
        <v>11</v>
      </c>
      <c r="C785" s="4" t="s">
        <v>44</v>
      </c>
      <c r="D785" s="4" t="s">
        <v>46</v>
      </c>
      <c r="E785" s="4" t="s">
        <v>452</v>
      </c>
      <c r="F785" s="4"/>
      <c r="G785" s="29">
        <f>G786</f>
        <v>45125</v>
      </c>
      <c r="H785" s="33"/>
      <c r="I785" s="51"/>
      <c r="M785" s="165"/>
    </row>
    <row r="786" spans="1:13" s="14" customFormat="1" ht="63">
      <c r="A786" s="3" t="s">
        <v>595</v>
      </c>
      <c r="B786" s="4" t="s">
        <v>11</v>
      </c>
      <c r="C786" s="4" t="s">
        <v>44</v>
      </c>
      <c r="D786" s="4" t="s">
        <v>46</v>
      </c>
      <c r="E786" s="4" t="s">
        <v>452</v>
      </c>
      <c r="F786" s="4" t="s">
        <v>685</v>
      </c>
      <c r="G786" s="29">
        <v>45125</v>
      </c>
      <c r="H786" s="33"/>
      <c r="I786" s="51"/>
      <c r="M786" s="165"/>
    </row>
    <row r="787" spans="1:13" s="14" customFormat="1" ht="31.5">
      <c r="A787" s="1" t="s">
        <v>6</v>
      </c>
      <c r="B787" s="2" t="s">
        <v>11</v>
      </c>
      <c r="C787" s="2" t="s">
        <v>44</v>
      </c>
      <c r="D787" s="2" t="s">
        <v>44</v>
      </c>
      <c r="E787" s="2"/>
      <c r="F787" s="2"/>
      <c r="G787" s="33">
        <f>G788</f>
        <v>19149769</v>
      </c>
      <c r="H787" s="33"/>
      <c r="I787" s="51"/>
      <c r="M787" s="165"/>
    </row>
    <row r="788" spans="1:13" s="14" customFormat="1" ht="78.75">
      <c r="A788" s="3" t="s">
        <v>111</v>
      </c>
      <c r="B788" s="4" t="s">
        <v>11</v>
      </c>
      <c r="C788" s="4" t="s">
        <v>44</v>
      </c>
      <c r="D788" s="4" t="s">
        <v>44</v>
      </c>
      <c r="E788" s="4" t="s">
        <v>811</v>
      </c>
      <c r="F788" s="2"/>
      <c r="G788" s="29">
        <f>G789+G802</f>
        <v>19149769</v>
      </c>
      <c r="H788" s="33"/>
      <c r="I788" s="51"/>
      <c r="M788" s="165"/>
    </row>
    <row r="789" spans="1:13" s="14" customFormat="1" ht="31.5">
      <c r="A789" s="3" t="s">
        <v>144</v>
      </c>
      <c r="B789" s="4" t="s">
        <v>11</v>
      </c>
      <c r="C789" s="4" t="s">
        <v>44</v>
      </c>
      <c r="D789" s="4" t="s">
        <v>44</v>
      </c>
      <c r="E789" s="4" t="s">
        <v>768</v>
      </c>
      <c r="F789" s="4"/>
      <c r="G789" s="29">
        <f>G790+G793+G796+G799</f>
        <v>846250</v>
      </c>
      <c r="H789" s="29"/>
      <c r="I789" s="51"/>
      <c r="M789" s="165"/>
    </row>
    <row r="790" spans="1:13" s="14" customFormat="1" ht="78.75">
      <c r="A790" s="3" t="s">
        <v>432</v>
      </c>
      <c r="B790" s="4" t="s">
        <v>11</v>
      </c>
      <c r="C790" s="4" t="s">
        <v>44</v>
      </c>
      <c r="D790" s="4" t="s">
        <v>44</v>
      </c>
      <c r="E790" s="4" t="s">
        <v>433</v>
      </c>
      <c r="F790" s="4"/>
      <c r="G790" s="29">
        <f>G791</f>
        <v>373750</v>
      </c>
      <c r="H790" s="29"/>
      <c r="I790" s="51"/>
      <c r="M790" s="165"/>
    </row>
    <row r="791" spans="1:13" s="14" customFormat="1" ht="31.5">
      <c r="A791" s="3" t="s">
        <v>593</v>
      </c>
      <c r="B791" s="4" t="s">
        <v>11</v>
      </c>
      <c r="C791" s="4" t="s">
        <v>44</v>
      </c>
      <c r="D791" s="4" t="s">
        <v>44</v>
      </c>
      <c r="E791" s="4" t="s">
        <v>434</v>
      </c>
      <c r="F791" s="4"/>
      <c r="G791" s="29">
        <f>G792</f>
        <v>373750</v>
      </c>
      <c r="H791" s="29"/>
      <c r="I791" s="51"/>
      <c r="M791" s="165"/>
    </row>
    <row r="792" spans="1:13" s="14" customFormat="1" ht="47.25">
      <c r="A792" s="3" t="s">
        <v>780</v>
      </c>
      <c r="B792" s="4" t="s">
        <v>11</v>
      </c>
      <c r="C792" s="4" t="s">
        <v>44</v>
      </c>
      <c r="D792" s="4" t="s">
        <v>44</v>
      </c>
      <c r="E792" s="4" t="s">
        <v>434</v>
      </c>
      <c r="F792" s="4" t="s">
        <v>681</v>
      </c>
      <c r="G792" s="29">
        <v>373750</v>
      </c>
      <c r="H792" s="29"/>
      <c r="I792" s="51"/>
      <c r="M792" s="165"/>
    </row>
    <row r="793" spans="1:13" s="14" customFormat="1" ht="110.25">
      <c r="A793" s="3" t="s">
        <v>435</v>
      </c>
      <c r="B793" s="4" t="s">
        <v>11</v>
      </c>
      <c r="C793" s="4" t="s">
        <v>44</v>
      </c>
      <c r="D793" s="4" t="s">
        <v>44</v>
      </c>
      <c r="E793" s="4" t="s">
        <v>436</v>
      </c>
      <c r="F793" s="4"/>
      <c r="G793" s="29">
        <f>G794</f>
        <v>167500</v>
      </c>
      <c r="H793" s="29"/>
      <c r="I793" s="51"/>
      <c r="M793" s="165"/>
    </row>
    <row r="794" spans="1:13" s="14" customFormat="1" ht="31.5">
      <c r="A794" s="3" t="s">
        <v>593</v>
      </c>
      <c r="B794" s="4" t="s">
        <v>11</v>
      </c>
      <c r="C794" s="4" t="s">
        <v>44</v>
      </c>
      <c r="D794" s="4" t="s">
        <v>44</v>
      </c>
      <c r="E794" s="4" t="s">
        <v>437</v>
      </c>
      <c r="F794" s="4"/>
      <c r="G794" s="29">
        <f>G795</f>
        <v>167500</v>
      </c>
      <c r="H794" s="29"/>
      <c r="I794" s="51"/>
      <c r="M794" s="165"/>
    </row>
    <row r="795" spans="1:13" s="14" customFormat="1" ht="47.25">
      <c r="A795" s="3" t="s">
        <v>780</v>
      </c>
      <c r="B795" s="4" t="s">
        <v>11</v>
      </c>
      <c r="C795" s="4" t="s">
        <v>44</v>
      </c>
      <c r="D795" s="4" t="s">
        <v>44</v>
      </c>
      <c r="E795" s="4" t="s">
        <v>437</v>
      </c>
      <c r="F795" s="4" t="s">
        <v>681</v>
      </c>
      <c r="G795" s="29">
        <v>167500</v>
      </c>
      <c r="H795" s="29"/>
      <c r="I795" s="51"/>
      <c r="M795" s="165"/>
    </row>
    <row r="796" spans="1:13" s="14" customFormat="1" ht="47.25">
      <c r="A796" s="3" t="s">
        <v>438</v>
      </c>
      <c r="B796" s="4" t="s">
        <v>11</v>
      </c>
      <c r="C796" s="4" t="s">
        <v>44</v>
      </c>
      <c r="D796" s="4" t="s">
        <v>44</v>
      </c>
      <c r="E796" s="4" t="s">
        <v>439</v>
      </c>
      <c r="F796" s="4"/>
      <c r="G796" s="29">
        <f>G798</f>
        <v>5000</v>
      </c>
      <c r="H796" s="29"/>
      <c r="I796" s="51"/>
      <c r="M796" s="165"/>
    </row>
    <row r="797" spans="1:13" s="14" customFormat="1" ht="31.5">
      <c r="A797" s="3" t="s">
        <v>593</v>
      </c>
      <c r="B797" s="4" t="s">
        <v>11</v>
      </c>
      <c r="C797" s="4" t="s">
        <v>44</v>
      </c>
      <c r="D797" s="4" t="s">
        <v>44</v>
      </c>
      <c r="E797" s="4" t="s">
        <v>440</v>
      </c>
      <c r="F797" s="4"/>
      <c r="G797" s="29">
        <f>G798</f>
        <v>5000</v>
      </c>
      <c r="H797" s="29"/>
      <c r="I797" s="51"/>
      <c r="M797" s="165"/>
    </row>
    <row r="798" spans="1:13" s="14" customFormat="1" ht="47.25">
      <c r="A798" s="3" t="s">
        <v>780</v>
      </c>
      <c r="B798" s="4" t="s">
        <v>11</v>
      </c>
      <c r="C798" s="4" t="s">
        <v>44</v>
      </c>
      <c r="D798" s="4" t="s">
        <v>44</v>
      </c>
      <c r="E798" s="4" t="s">
        <v>440</v>
      </c>
      <c r="F798" s="4" t="s">
        <v>681</v>
      </c>
      <c r="G798" s="29">
        <v>5000</v>
      </c>
      <c r="H798" s="29"/>
      <c r="I798" s="51"/>
      <c r="M798" s="165"/>
    </row>
    <row r="799" spans="1:13" s="14" customFormat="1" ht="63">
      <c r="A799" s="3" t="s">
        <v>769</v>
      </c>
      <c r="B799" s="4" t="s">
        <v>11</v>
      </c>
      <c r="C799" s="4" t="s">
        <v>44</v>
      </c>
      <c r="D799" s="4" t="s">
        <v>44</v>
      </c>
      <c r="E799" s="4" t="s">
        <v>770</v>
      </c>
      <c r="F799" s="4"/>
      <c r="G799" s="29">
        <f>G800</f>
        <v>300000</v>
      </c>
      <c r="H799" s="29"/>
      <c r="I799" s="51"/>
      <c r="M799" s="165"/>
    </row>
    <row r="800" spans="1:13" s="14" customFormat="1" ht="47.25">
      <c r="A800" s="3" t="s">
        <v>145</v>
      </c>
      <c r="B800" s="4" t="s">
        <v>11</v>
      </c>
      <c r="C800" s="4" t="s">
        <v>44</v>
      </c>
      <c r="D800" s="4" t="s">
        <v>44</v>
      </c>
      <c r="E800" s="4" t="s">
        <v>771</v>
      </c>
      <c r="F800" s="4"/>
      <c r="G800" s="29">
        <f>G801</f>
        <v>300000</v>
      </c>
      <c r="H800" s="29"/>
      <c r="I800" s="51"/>
      <c r="M800" s="165"/>
    </row>
    <row r="801" spans="1:13" s="14" customFormat="1" ht="47.25">
      <c r="A801" s="3" t="s">
        <v>780</v>
      </c>
      <c r="B801" s="4" t="s">
        <v>11</v>
      </c>
      <c r="C801" s="4" t="s">
        <v>44</v>
      </c>
      <c r="D801" s="4" t="s">
        <v>44</v>
      </c>
      <c r="E801" s="4" t="s">
        <v>771</v>
      </c>
      <c r="F801" s="4" t="s">
        <v>681</v>
      </c>
      <c r="G801" s="29">
        <v>300000</v>
      </c>
      <c r="H801" s="29"/>
      <c r="I801" s="51"/>
      <c r="M801" s="165"/>
    </row>
    <row r="802" spans="1:13" s="16" customFormat="1" ht="31.5">
      <c r="A802" s="3" t="s">
        <v>146</v>
      </c>
      <c r="B802" s="4" t="s">
        <v>11</v>
      </c>
      <c r="C802" s="4" t="s">
        <v>44</v>
      </c>
      <c r="D802" s="4" t="s">
        <v>44</v>
      </c>
      <c r="E802" s="4" t="s">
        <v>630</v>
      </c>
      <c r="F802" s="4"/>
      <c r="G802" s="29">
        <f>G803+G806</f>
        <v>18303519</v>
      </c>
      <c r="H802" s="29"/>
      <c r="I802" s="48"/>
      <c r="M802" s="164"/>
    </row>
    <row r="803" spans="1:13" s="16" customFormat="1" ht="63">
      <c r="A803" s="3" t="s">
        <v>441</v>
      </c>
      <c r="B803" s="4" t="s">
        <v>11</v>
      </c>
      <c r="C803" s="4" t="s">
        <v>44</v>
      </c>
      <c r="D803" s="4" t="s">
        <v>44</v>
      </c>
      <c r="E803" s="4" t="s">
        <v>442</v>
      </c>
      <c r="F803" s="4"/>
      <c r="G803" s="29">
        <f>G804</f>
        <v>18230749</v>
      </c>
      <c r="H803" s="29"/>
      <c r="I803" s="48"/>
      <c r="M803" s="164"/>
    </row>
    <row r="804" spans="1:13" s="16" customFormat="1" ht="110.25">
      <c r="A804" s="3" t="s">
        <v>842</v>
      </c>
      <c r="B804" s="4" t="s">
        <v>11</v>
      </c>
      <c r="C804" s="4" t="s">
        <v>44</v>
      </c>
      <c r="D804" s="4" t="s">
        <v>44</v>
      </c>
      <c r="E804" s="4" t="s">
        <v>443</v>
      </c>
      <c r="F804" s="4"/>
      <c r="G804" s="29">
        <f>G805</f>
        <v>18230749</v>
      </c>
      <c r="H804" s="29"/>
      <c r="I804" s="48"/>
      <c r="M804" s="164"/>
    </row>
    <row r="805" spans="1:13" s="16" customFormat="1" ht="63">
      <c r="A805" s="3" t="s">
        <v>595</v>
      </c>
      <c r="B805" s="4" t="s">
        <v>11</v>
      </c>
      <c r="C805" s="4" t="s">
        <v>44</v>
      </c>
      <c r="D805" s="4" t="s">
        <v>44</v>
      </c>
      <c r="E805" s="4" t="s">
        <v>443</v>
      </c>
      <c r="F805" s="4" t="s">
        <v>685</v>
      </c>
      <c r="G805" s="29">
        <f>15009055+3221694</f>
        <v>18230749</v>
      </c>
      <c r="H805" s="29"/>
      <c r="I805" s="48"/>
      <c r="M805" s="164"/>
    </row>
    <row r="806" spans="1:13" s="16" customFormat="1" ht="78.75">
      <c r="A806" s="49" t="s">
        <v>444</v>
      </c>
      <c r="B806" s="4" t="s">
        <v>11</v>
      </c>
      <c r="C806" s="4" t="s">
        <v>44</v>
      </c>
      <c r="D806" s="4" t="s">
        <v>44</v>
      </c>
      <c r="E806" s="4" t="s">
        <v>445</v>
      </c>
      <c r="F806" s="4"/>
      <c r="G806" s="29">
        <f>G807</f>
        <v>72770</v>
      </c>
      <c r="H806" s="29"/>
      <c r="I806" s="48"/>
      <c r="M806" s="164"/>
    </row>
    <row r="807" spans="1:13" s="16" customFormat="1" ht="110.25">
      <c r="A807" s="3" t="s">
        <v>842</v>
      </c>
      <c r="B807" s="4" t="s">
        <v>11</v>
      </c>
      <c r="C807" s="4" t="s">
        <v>44</v>
      </c>
      <c r="D807" s="4" t="s">
        <v>44</v>
      </c>
      <c r="E807" s="4" t="s">
        <v>446</v>
      </c>
      <c r="F807" s="4"/>
      <c r="G807" s="29">
        <f>G808</f>
        <v>72770</v>
      </c>
      <c r="H807" s="29"/>
      <c r="I807" s="48"/>
      <c r="M807" s="164"/>
    </row>
    <row r="808" spans="1:13" s="16" customFormat="1" ht="67.5" customHeight="1">
      <c r="A808" s="3" t="s">
        <v>595</v>
      </c>
      <c r="B808" s="4" t="s">
        <v>11</v>
      </c>
      <c r="C808" s="4" t="s">
        <v>44</v>
      </c>
      <c r="D808" s="4" t="s">
        <v>44</v>
      </c>
      <c r="E808" s="4" t="s">
        <v>446</v>
      </c>
      <c r="F808" s="4" t="s">
        <v>685</v>
      </c>
      <c r="G808" s="29">
        <v>72770</v>
      </c>
      <c r="H808" s="29"/>
      <c r="I808" s="48"/>
      <c r="M808" s="164"/>
    </row>
    <row r="809" spans="1:13" s="16" customFormat="1" ht="15.75">
      <c r="A809" s="13" t="s">
        <v>682</v>
      </c>
      <c r="B809" s="5" t="s">
        <v>11</v>
      </c>
      <c r="C809" s="5" t="s">
        <v>45</v>
      </c>
      <c r="D809" s="5" t="s">
        <v>834</v>
      </c>
      <c r="E809" s="23"/>
      <c r="F809" s="23"/>
      <c r="G809" s="28">
        <f>G810</f>
        <v>173947059</v>
      </c>
      <c r="H809" s="28">
        <f>H810</f>
        <v>8577055</v>
      </c>
      <c r="I809" s="48"/>
      <c r="M809" s="164"/>
    </row>
    <row r="810" spans="1:13" s="16" customFormat="1" ht="15.75">
      <c r="A810" s="1" t="s">
        <v>829</v>
      </c>
      <c r="B810" s="2" t="s">
        <v>11</v>
      </c>
      <c r="C810" s="2" t="s">
        <v>45</v>
      </c>
      <c r="D810" s="2" t="s">
        <v>1028</v>
      </c>
      <c r="E810" s="4"/>
      <c r="F810" s="4"/>
      <c r="G810" s="33">
        <f>G811+G817</f>
        <v>173947059</v>
      </c>
      <c r="H810" s="33">
        <f>H817</f>
        <v>8577055</v>
      </c>
      <c r="I810" s="48"/>
      <c r="M810" s="164"/>
    </row>
    <row r="811" spans="1:13" s="16" customFormat="1" ht="94.5">
      <c r="A811" s="3" t="s">
        <v>75</v>
      </c>
      <c r="B811" s="4" t="s">
        <v>11</v>
      </c>
      <c r="C811" s="4" t="s">
        <v>45</v>
      </c>
      <c r="D811" s="4" t="s">
        <v>1028</v>
      </c>
      <c r="E811" s="4" t="s">
        <v>807</v>
      </c>
      <c r="F811" s="4"/>
      <c r="G811" s="29">
        <f>G813+G815</f>
        <v>514638</v>
      </c>
      <c r="H811" s="29"/>
      <c r="I811" s="48"/>
      <c r="M811" s="164"/>
    </row>
    <row r="812" spans="1:13" s="16" customFormat="1" ht="94.5">
      <c r="A812" s="3" t="s">
        <v>76</v>
      </c>
      <c r="B812" s="4" t="s">
        <v>11</v>
      </c>
      <c r="C812" s="4" t="s">
        <v>45</v>
      </c>
      <c r="D812" s="4" t="s">
        <v>1028</v>
      </c>
      <c r="E812" s="4" t="s">
        <v>77</v>
      </c>
      <c r="F812" s="4"/>
      <c r="G812" s="29">
        <f>G813+G815</f>
        <v>514638</v>
      </c>
      <c r="H812" s="29"/>
      <c r="I812" s="48"/>
      <c r="M812" s="164"/>
    </row>
    <row r="813" spans="1:13" s="16" customFormat="1" ht="47.25">
      <c r="A813" s="3" t="s">
        <v>849</v>
      </c>
      <c r="B813" s="4" t="s">
        <v>11</v>
      </c>
      <c r="C813" s="4" t="s">
        <v>45</v>
      </c>
      <c r="D813" s="4" t="s">
        <v>1028</v>
      </c>
      <c r="E813" s="4" t="s">
        <v>78</v>
      </c>
      <c r="F813" s="4"/>
      <c r="G813" s="29">
        <v>484638</v>
      </c>
      <c r="H813" s="29"/>
      <c r="I813" s="48"/>
      <c r="M813" s="164"/>
    </row>
    <row r="814" spans="1:13" s="16" customFormat="1" ht="63">
      <c r="A814" s="3" t="s">
        <v>595</v>
      </c>
      <c r="B814" s="4" t="s">
        <v>11</v>
      </c>
      <c r="C814" s="4" t="s">
        <v>45</v>
      </c>
      <c r="D814" s="4" t="s">
        <v>1028</v>
      </c>
      <c r="E814" s="4" t="s">
        <v>78</v>
      </c>
      <c r="F814" s="4" t="s">
        <v>685</v>
      </c>
      <c r="G814" s="29">
        <f>G813</f>
        <v>484638</v>
      </c>
      <c r="H814" s="29"/>
      <c r="I814" s="48"/>
      <c r="M814" s="164"/>
    </row>
    <row r="815" spans="1:13" s="16" customFormat="1" ht="31.5">
      <c r="A815" s="3" t="s">
        <v>593</v>
      </c>
      <c r="B815" s="4" t="s">
        <v>11</v>
      </c>
      <c r="C815" s="4" t="s">
        <v>45</v>
      </c>
      <c r="D815" s="4" t="s">
        <v>1028</v>
      </c>
      <c r="E815" s="4" t="s">
        <v>79</v>
      </c>
      <c r="F815" s="4"/>
      <c r="G815" s="29">
        <v>30000</v>
      </c>
      <c r="H815" s="29"/>
      <c r="I815" s="48"/>
      <c r="M815" s="164"/>
    </row>
    <row r="816" spans="1:13" s="16" customFormat="1" ht="63">
      <c r="A816" s="3" t="s">
        <v>595</v>
      </c>
      <c r="B816" s="4" t="s">
        <v>11</v>
      </c>
      <c r="C816" s="4" t="s">
        <v>45</v>
      </c>
      <c r="D816" s="4" t="s">
        <v>1028</v>
      </c>
      <c r="E816" s="4" t="s">
        <v>79</v>
      </c>
      <c r="F816" s="4" t="s">
        <v>685</v>
      </c>
      <c r="G816" s="29">
        <f>G815</f>
        <v>30000</v>
      </c>
      <c r="H816" s="29"/>
      <c r="I816" s="48"/>
      <c r="M816" s="164"/>
    </row>
    <row r="817" spans="1:13" s="16" customFormat="1" ht="63">
      <c r="A817" s="3" t="s">
        <v>112</v>
      </c>
      <c r="B817" s="4" t="s">
        <v>11</v>
      </c>
      <c r="C817" s="4" t="s">
        <v>45</v>
      </c>
      <c r="D817" s="4" t="s">
        <v>1028</v>
      </c>
      <c r="E817" s="4" t="s">
        <v>761</v>
      </c>
      <c r="F817" s="4"/>
      <c r="G817" s="29">
        <f>G818+G836+G859</f>
        <v>173432421</v>
      </c>
      <c r="H817" s="29">
        <f>H818+H836+H859</f>
        <v>8577055</v>
      </c>
      <c r="I817" s="48"/>
      <c r="M817" s="164"/>
    </row>
    <row r="818" spans="1:13" s="16" customFormat="1" ht="63">
      <c r="A818" s="3" t="s">
        <v>160</v>
      </c>
      <c r="B818" s="4" t="s">
        <v>11</v>
      </c>
      <c r="C818" s="4" t="s">
        <v>45</v>
      </c>
      <c r="D818" s="4" t="s">
        <v>1028</v>
      </c>
      <c r="E818" s="4" t="s">
        <v>762</v>
      </c>
      <c r="F818" s="4"/>
      <c r="G818" s="29">
        <f>G819+G822+G833</f>
        <v>108893838.99999999</v>
      </c>
      <c r="H818" s="29">
        <f>H822</f>
        <v>5745753</v>
      </c>
      <c r="I818" s="48"/>
      <c r="M818" s="164"/>
    </row>
    <row r="819" spans="1:13" s="16" customFormat="1" ht="47.25">
      <c r="A819" s="3" t="s">
        <v>447</v>
      </c>
      <c r="B819" s="4" t="s">
        <v>11</v>
      </c>
      <c r="C819" s="4" t="s">
        <v>45</v>
      </c>
      <c r="D819" s="4" t="s">
        <v>1028</v>
      </c>
      <c r="E819" s="4" t="s">
        <v>448</v>
      </c>
      <c r="F819" s="4"/>
      <c r="G819" s="29">
        <f>G820</f>
        <v>1623020</v>
      </c>
      <c r="H819" s="29"/>
      <c r="I819" s="48"/>
      <c r="M819" s="164"/>
    </row>
    <row r="820" spans="1:13" s="16" customFormat="1" ht="31.5">
      <c r="A820" s="3" t="s">
        <v>593</v>
      </c>
      <c r="B820" s="4" t="s">
        <v>11</v>
      </c>
      <c r="C820" s="4" t="s">
        <v>45</v>
      </c>
      <c r="D820" s="4" t="s">
        <v>1028</v>
      </c>
      <c r="E820" s="4" t="s">
        <v>449</v>
      </c>
      <c r="F820" s="4"/>
      <c r="G820" s="29">
        <f>G821</f>
        <v>1623020</v>
      </c>
      <c r="H820" s="29"/>
      <c r="I820" s="48"/>
      <c r="M820" s="164"/>
    </row>
    <row r="821" spans="1:13" s="16" customFormat="1" ht="47.25">
      <c r="A821" s="3" t="s">
        <v>98</v>
      </c>
      <c r="B821" s="4" t="s">
        <v>11</v>
      </c>
      <c r="C821" s="4" t="s">
        <v>45</v>
      </c>
      <c r="D821" s="4" t="s">
        <v>1028</v>
      </c>
      <c r="E821" s="4" t="s">
        <v>449</v>
      </c>
      <c r="F821" s="4" t="s">
        <v>681</v>
      </c>
      <c r="G821" s="29">
        <v>1623020</v>
      </c>
      <c r="H821" s="29"/>
      <c r="I821" s="48"/>
      <c r="M821" s="164"/>
    </row>
    <row r="822" spans="1:13" s="16" customFormat="1" ht="31.5">
      <c r="A822" s="3" t="s">
        <v>453</v>
      </c>
      <c r="B822" s="4" t="s">
        <v>11</v>
      </c>
      <c r="C822" s="4" t="s">
        <v>45</v>
      </c>
      <c r="D822" s="4" t="s">
        <v>1028</v>
      </c>
      <c r="E822" s="4" t="s">
        <v>454</v>
      </c>
      <c r="F822" s="4"/>
      <c r="G822" s="29">
        <f>G823+G825+G827+G829+G832</f>
        <v>106870818.99999999</v>
      </c>
      <c r="H822" s="29">
        <f>H825+H829</f>
        <v>5745753</v>
      </c>
      <c r="I822" s="48"/>
      <c r="M822" s="164"/>
    </row>
    <row r="823" spans="1:13" s="16" customFormat="1" ht="110.25">
      <c r="A823" s="3" t="s">
        <v>842</v>
      </c>
      <c r="B823" s="4" t="s">
        <v>11</v>
      </c>
      <c r="C823" s="4" t="s">
        <v>45</v>
      </c>
      <c r="D823" s="4" t="s">
        <v>1028</v>
      </c>
      <c r="E823" s="4" t="s">
        <v>455</v>
      </c>
      <c r="F823" s="4"/>
      <c r="G823" s="29">
        <f>G824</f>
        <v>94771939.32</v>
      </c>
      <c r="H823" s="29"/>
      <c r="I823" s="48"/>
      <c r="M823" s="164"/>
    </row>
    <row r="824" spans="1:13" s="16" customFormat="1" ht="63">
      <c r="A824" s="3" t="s">
        <v>595</v>
      </c>
      <c r="B824" s="4" t="s">
        <v>11</v>
      </c>
      <c r="C824" s="4" t="s">
        <v>45</v>
      </c>
      <c r="D824" s="4" t="s">
        <v>1028</v>
      </c>
      <c r="E824" s="4" t="s">
        <v>455</v>
      </c>
      <c r="F824" s="4" t="s">
        <v>685</v>
      </c>
      <c r="G824" s="29">
        <f>95771939.32-1000000</f>
        <v>94771939.32</v>
      </c>
      <c r="H824" s="29"/>
      <c r="I824" s="48"/>
      <c r="M824" s="164"/>
    </row>
    <row r="825" spans="1:13" s="16" customFormat="1" ht="126">
      <c r="A825" s="3" t="s">
        <v>969</v>
      </c>
      <c r="B825" s="4" t="s">
        <v>11</v>
      </c>
      <c r="C825" s="4" t="s">
        <v>45</v>
      </c>
      <c r="D825" s="4" t="s">
        <v>1028</v>
      </c>
      <c r="E825" s="4" t="s">
        <v>456</v>
      </c>
      <c r="F825" s="4"/>
      <c r="G825" s="29">
        <f>G826</f>
        <v>4529401</v>
      </c>
      <c r="H825" s="29">
        <f>H826</f>
        <v>4529401</v>
      </c>
      <c r="I825" s="48"/>
      <c r="M825" s="164"/>
    </row>
    <row r="826" spans="1:13" s="16" customFormat="1" ht="63">
      <c r="A826" s="3" t="s">
        <v>595</v>
      </c>
      <c r="B826" s="4" t="s">
        <v>11</v>
      </c>
      <c r="C826" s="4" t="s">
        <v>45</v>
      </c>
      <c r="D826" s="4" t="s">
        <v>1028</v>
      </c>
      <c r="E826" s="4" t="s">
        <v>456</v>
      </c>
      <c r="F826" s="4" t="s">
        <v>685</v>
      </c>
      <c r="G826" s="29">
        <v>4529401</v>
      </c>
      <c r="H826" s="29">
        <v>4529401</v>
      </c>
      <c r="I826" s="48"/>
      <c r="M826" s="164"/>
    </row>
    <row r="827" spans="1:8" ht="126">
      <c r="A827" s="3" t="s">
        <v>969</v>
      </c>
      <c r="B827" s="4" t="s">
        <v>11</v>
      </c>
      <c r="C827" s="4" t="s">
        <v>45</v>
      </c>
      <c r="D827" s="4" t="s">
        <v>1028</v>
      </c>
      <c r="E827" s="4" t="s">
        <v>457</v>
      </c>
      <c r="F827" s="4"/>
      <c r="G827" s="29">
        <f>G828</f>
        <v>6292309.08</v>
      </c>
      <c r="H827" s="29"/>
    </row>
    <row r="828" spans="1:11" ht="63">
      <c r="A828" s="3" t="s">
        <v>595</v>
      </c>
      <c r="B828" s="4" t="s">
        <v>11</v>
      </c>
      <c r="C828" s="4" t="s">
        <v>45</v>
      </c>
      <c r="D828" s="4" t="s">
        <v>1028</v>
      </c>
      <c r="E828" s="4" t="s">
        <v>457</v>
      </c>
      <c r="F828" s="4" t="s">
        <v>685</v>
      </c>
      <c r="G828" s="29">
        <v>6292309.08</v>
      </c>
      <c r="H828" s="29"/>
      <c r="I828" s="33" t="e">
        <f>I829+#REF!+#REF!+#REF!+#REF!+#REF!</f>
        <v>#REF!</v>
      </c>
      <c r="J828" s="33" t="e">
        <f>J829+#REF!+#REF!+#REF!+#REF!+#REF!</f>
        <v>#REF!</v>
      </c>
      <c r="K828" s="33" t="e">
        <f>K829+#REF!+#REF!+#REF!+#REF!+#REF!</f>
        <v>#REF!</v>
      </c>
    </row>
    <row r="829" spans="1:8" ht="141.75">
      <c r="A829" s="3" t="s">
        <v>405</v>
      </c>
      <c r="B829" s="4" t="s">
        <v>11</v>
      </c>
      <c r="C829" s="4" t="s">
        <v>45</v>
      </c>
      <c r="D829" s="4" t="s">
        <v>1028</v>
      </c>
      <c r="E829" s="4" t="s">
        <v>458</v>
      </c>
      <c r="F829" s="4"/>
      <c r="G829" s="29">
        <f>G830</f>
        <v>1216352</v>
      </c>
      <c r="H829" s="29">
        <f>H830</f>
        <v>1216352</v>
      </c>
    </row>
    <row r="830" spans="1:8" ht="63">
      <c r="A830" s="3" t="s">
        <v>595</v>
      </c>
      <c r="B830" s="4" t="s">
        <v>11</v>
      </c>
      <c r="C830" s="4" t="s">
        <v>45</v>
      </c>
      <c r="D830" s="4" t="s">
        <v>1028</v>
      </c>
      <c r="E830" s="4" t="s">
        <v>458</v>
      </c>
      <c r="F830" s="4" t="s">
        <v>685</v>
      </c>
      <c r="G830" s="29">
        <v>1216352</v>
      </c>
      <c r="H830" s="29">
        <f>G830</f>
        <v>1216352</v>
      </c>
    </row>
    <row r="831" spans="1:8" ht="141.75">
      <c r="A831" s="3" t="s">
        <v>405</v>
      </c>
      <c r="B831" s="4" t="s">
        <v>11</v>
      </c>
      <c r="C831" s="4" t="s">
        <v>45</v>
      </c>
      <c r="D831" s="4" t="s">
        <v>1028</v>
      </c>
      <c r="E831" s="4" t="s">
        <v>459</v>
      </c>
      <c r="F831" s="4"/>
      <c r="G831" s="29">
        <f>G832</f>
        <v>60817.6</v>
      </c>
      <c r="H831" s="29"/>
    </row>
    <row r="832" spans="1:8" ht="63">
      <c r="A832" s="3" t="s">
        <v>595</v>
      </c>
      <c r="B832" s="4" t="s">
        <v>11</v>
      </c>
      <c r="C832" s="4" t="s">
        <v>45</v>
      </c>
      <c r="D832" s="4" t="s">
        <v>1028</v>
      </c>
      <c r="E832" s="4" t="s">
        <v>459</v>
      </c>
      <c r="F832" s="4" t="s">
        <v>685</v>
      </c>
      <c r="G832" s="29">
        <v>60817.6</v>
      </c>
      <c r="H832" s="29"/>
    </row>
    <row r="833" spans="1:8" ht="63">
      <c r="A833" s="3" t="s">
        <v>450</v>
      </c>
      <c r="B833" s="4" t="s">
        <v>11</v>
      </c>
      <c r="C833" s="4" t="s">
        <v>45</v>
      </c>
      <c r="D833" s="4" t="s">
        <v>1028</v>
      </c>
      <c r="E833" s="4" t="s">
        <v>460</v>
      </c>
      <c r="F833" s="4"/>
      <c r="G833" s="29">
        <f>G834</f>
        <v>400000</v>
      </c>
      <c r="H833" s="29"/>
    </row>
    <row r="834" spans="1:8" ht="110.25">
      <c r="A834" s="3" t="s">
        <v>842</v>
      </c>
      <c r="B834" s="4" t="s">
        <v>11</v>
      </c>
      <c r="C834" s="4" t="s">
        <v>45</v>
      </c>
      <c r="D834" s="4" t="s">
        <v>1028</v>
      </c>
      <c r="E834" s="4" t="s">
        <v>461</v>
      </c>
      <c r="F834" s="4"/>
      <c r="G834" s="29">
        <f>G835</f>
        <v>400000</v>
      </c>
      <c r="H834" s="29"/>
    </row>
    <row r="835" spans="1:8" ht="63">
      <c r="A835" s="3" t="s">
        <v>595</v>
      </c>
      <c r="B835" s="4" t="s">
        <v>11</v>
      </c>
      <c r="C835" s="4" t="s">
        <v>45</v>
      </c>
      <c r="D835" s="4" t="s">
        <v>1028</v>
      </c>
      <c r="E835" s="4" t="s">
        <v>461</v>
      </c>
      <c r="F835" s="4" t="s">
        <v>685</v>
      </c>
      <c r="G835" s="29">
        <v>400000</v>
      </c>
      <c r="H835" s="29"/>
    </row>
    <row r="836" spans="1:8" ht="31.5">
      <c r="A836" s="3" t="s">
        <v>3</v>
      </c>
      <c r="B836" s="4" t="s">
        <v>11</v>
      </c>
      <c r="C836" s="4" t="s">
        <v>45</v>
      </c>
      <c r="D836" s="4" t="s">
        <v>1028</v>
      </c>
      <c r="E836" s="4" t="s">
        <v>462</v>
      </c>
      <c r="F836" s="4"/>
      <c r="G836" s="29">
        <f>G837+G848+G853+G856</f>
        <v>50873834</v>
      </c>
      <c r="H836" s="29">
        <f>H837+H848</f>
        <v>2248790</v>
      </c>
    </row>
    <row r="837" spans="1:8" ht="63">
      <c r="A837" s="3" t="s">
        <v>463</v>
      </c>
      <c r="B837" s="4" t="s">
        <v>11</v>
      </c>
      <c r="C837" s="4" t="s">
        <v>45</v>
      </c>
      <c r="D837" s="4" t="s">
        <v>1028</v>
      </c>
      <c r="E837" s="4" t="s">
        <v>464</v>
      </c>
      <c r="F837" s="4"/>
      <c r="G837" s="29">
        <f>G838+G840+G842+G844+G846</f>
        <v>42225995.45</v>
      </c>
      <c r="H837" s="29">
        <f>H840+H844</f>
        <v>2233853</v>
      </c>
    </row>
    <row r="838" spans="1:8" ht="110.25">
      <c r="A838" s="3" t="s">
        <v>842</v>
      </c>
      <c r="B838" s="4" t="s">
        <v>11</v>
      </c>
      <c r="C838" s="4" t="s">
        <v>45</v>
      </c>
      <c r="D838" s="4" t="s">
        <v>1028</v>
      </c>
      <c r="E838" s="4" t="s">
        <v>465</v>
      </c>
      <c r="F838" s="4"/>
      <c r="G838" s="29">
        <f>G839</f>
        <v>39228793.11</v>
      </c>
      <c r="H838" s="29"/>
    </row>
    <row r="839" spans="1:8" ht="63">
      <c r="A839" s="3" t="s">
        <v>595</v>
      </c>
      <c r="B839" s="4" t="s">
        <v>11</v>
      </c>
      <c r="C839" s="4" t="s">
        <v>45</v>
      </c>
      <c r="D839" s="4" t="s">
        <v>1028</v>
      </c>
      <c r="E839" s="4" t="s">
        <v>465</v>
      </c>
      <c r="F839" s="4" t="s">
        <v>685</v>
      </c>
      <c r="G839" s="29">
        <f>41450487.11-2221694</f>
        <v>39228793.11</v>
      </c>
      <c r="H839" s="29"/>
    </row>
    <row r="840" spans="1:8" ht="126">
      <c r="A840" s="3" t="s">
        <v>969</v>
      </c>
      <c r="B840" s="4" t="s">
        <v>11</v>
      </c>
      <c r="C840" s="4" t="s">
        <v>45</v>
      </c>
      <c r="D840" s="4" t="s">
        <v>1028</v>
      </c>
      <c r="E840" s="4" t="s">
        <v>466</v>
      </c>
      <c r="F840" s="4"/>
      <c r="G840" s="29">
        <f>G841</f>
        <v>2023853</v>
      </c>
      <c r="H840" s="29">
        <f>H841</f>
        <v>2023853</v>
      </c>
    </row>
    <row r="841" spans="1:10" ht="87" customHeight="1">
      <c r="A841" s="3" t="s">
        <v>595</v>
      </c>
      <c r="B841" s="4" t="s">
        <v>11</v>
      </c>
      <c r="C841" s="4" t="s">
        <v>45</v>
      </c>
      <c r="D841" s="4" t="s">
        <v>1028</v>
      </c>
      <c r="E841" s="4" t="s">
        <v>466</v>
      </c>
      <c r="F841" s="4" t="s">
        <v>685</v>
      </c>
      <c r="G841" s="29">
        <f>2023853</f>
        <v>2023853</v>
      </c>
      <c r="H841" s="29">
        <f>G841</f>
        <v>2023853</v>
      </c>
      <c r="J841" s="26"/>
    </row>
    <row r="842" spans="1:10" ht="134.25" customHeight="1">
      <c r="A842" s="3" t="s">
        <v>969</v>
      </c>
      <c r="B842" s="4" t="s">
        <v>11</v>
      </c>
      <c r="C842" s="4" t="s">
        <v>45</v>
      </c>
      <c r="D842" s="4" t="s">
        <v>1028</v>
      </c>
      <c r="E842" s="4" t="s">
        <v>467</v>
      </c>
      <c r="F842" s="4"/>
      <c r="G842" s="29">
        <f>G843</f>
        <v>752849.34</v>
      </c>
      <c r="H842" s="29"/>
      <c r="J842" s="26"/>
    </row>
    <row r="843" spans="1:10" ht="79.5" customHeight="1">
      <c r="A843" s="3" t="s">
        <v>595</v>
      </c>
      <c r="B843" s="4" t="s">
        <v>11</v>
      </c>
      <c r="C843" s="4" t="s">
        <v>45</v>
      </c>
      <c r="D843" s="4" t="s">
        <v>1028</v>
      </c>
      <c r="E843" s="4" t="s">
        <v>467</v>
      </c>
      <c r="F843" s="4" t="s">
        <v>685</v>
      </c>
      <c r="G843" s="29">
        <v>752849.34</v>
      </c>
      <c r="H843" s="29"/>
      <c r="J843" s="26"/>
    </row>
    <row r="844" spans="1:10" ht="153.75" customHeight="1">
      <c r="A844" s="3" t="s">
        <v>405</v>
      </c>
      <c r="B844" s="4" t="s">
        <v>11</v>
      </c>
      <c r="C844" s="4" t="s">
        <v>45</v>
      </c>
      <c r="D844" s="4" t="s">
        <v>1028</v>
      </c>
      <c r="E844" s="4" t="s">
        <v>468</v>
      </c>
      <c r="F844" s="4"/>
      <c r="G844" s="29">
        <v>210000</v>
      </c>
      <c r="H844" s="29">
        <f>H845</f>
        <v>210000</v>
      </c>
      <c r="J844" s="26"/>
    </row>
    <row r="845" spans="1:10" ht="84" customHeight="1">
      <c r="A845" s="3" t="s">
        <v>595</v>
      </c>
      <c r="B845" s="4" t="s">
        <v>11</v>
      </c>
      <c r="C845" s="4" t="s">
        <v>45</v>
      </c>
      <c r="D845" s="4" t="s">
        <v>1028</v>
      </c>
      <c r="E845" s="4" t="s">
        <v>468</v>
      </c>
      <c r="F845" s="4" t="s">
        <v>685</v>
      </c>
      <c r="G845" s="29">
        <v>210000</v>
      </c>
      <c r="H845" s="29">
        <v>210000</v>
      </c>
      <c r="J845" s="26"/>
    </row>
    <row r="846" spans="1:10" ht="145.5" customHeight="1">
      <c r="A846" s="3" t="s">
        <v>405</v>
      </c>
      <c r="B846" s="4" t="s">
        <v>11</v>
      </c>
      <c r="C846" s="4" t="s">
        <v>45</v>
      </c>
      <c r="D846" s="4" t="s">
        <v>1028</v>
      </c>
      <c r="E846" s="4" t="s">
        <v>469</v>
      </c>
      <c r="F846" s="4"/>
      <c r="G846" s="29">
        <f>G847</f>
        <v>10500</v>
      </c>
      <c r="H846" s="29"/>
      <c r="J846" s="26"/>
    </row>
    <row r="847" spans="1:8" ht="63">
      <c r="A847" s="3" t="s">
        <v>595</v>
      </c>
      <c r="B847" s="4" t="s">
        <v>11</v>
      </c>
      <c r="C847" s="4" t="s">
        <v>45</v>
      </c>
      <c r="D847" s="4" t="s">
        <v>1028</v>
      </c>
      <c r="E847" s="4" t="s">
        <v>469</v>
      </c>
      <c r="F847" s="4" t="s">
        <v>685</v>
      </c>
      <c r="G847" s="29">
        <v>10500</v>
      </c>
      <c r="H847" s="29"/>
    </row>
    <row r="848" spans="1:8" ht="47.25">
      <c r="A848" s="3" t="s">
        <v>470</v>
      </c>
      <c r="B848" s="4" t="s">
        <v>11</v>
      </c>
      <c r="C848" s="4" t="s">
        <v>45</v>
      </c>
      <c r="D848" s="4" t="s">
        <v>1028</v>
      </c>
      <c r="E848" s="4" t="s">
        <v>471</v>
      </c>
      <c r="F848" s="4"/>
      <c r="G848" s="29">
        <f>G849+G851</f>
        <v>4104895</v>
      </c>
      <c r="H848" s="29">
        <f>H851</f>
        <v>14937</v>
      </c>
    </row>
    <row r="849" spans="1:8" ht="110.25">
      <c r="A849" s="3" t="s">
        <v>842</v>
      </c>
      <c r="B849" s="4" t="s">
        <v>11</v>
      </c>
      <c r="C849" s="4" t="s">
        <v>45</v>
      </c>
      <c r="D849" s="4" t="s">
        <v>1028</v>
      </c>
      <c r="E849" s="4" t="s">
        <v>472</v>
      </c>
      <c r="F849" s="4"/>
      <c r="G849" s="29">
        <f>G850</f>
        <v>4089958</v>
      </c>
      <c r="H849" s="29"/>
    </row>
    <row r="850" spans="1:8" ht="63">
      <c r="A850" s="3" t="s">
        <v>595</v>
      </c>
      <c r="B850" s="4" t="s">
        <v>11</v>
      </c>
      <c r="C850" s="4" t="s">
        <v>45</v>
      </c>
      <c r="D850" s="4" t="s">
        <v>1028</v>
      </c>
      <c r="E850" s="4" t="s">
        <v>472</v>
      </c>
      <c r="F850" s="4" t="s">
        <v>685</v>
      </c>
      <c r="G850" s="29">
        <v>4089958</v>
      </c>
      <c r="H850" s="29"/>
    </row>
    <row r="851" spans="1:8" ht="78.75">
      <c r="A851" s="3" t="s">
        <v>473</v>
      </c>
      <c r="B851" s="4" t="s">
        <v>11</v>
      </c>
      <c r="C851" s="4" t="s">
        <v>45</v>
      </c>
      <c r="D851" s="4" t="s">
        <v>1028</v>
      </c>
      <c r="E851" s="4" t="s">
        <v>474</v>
      </c>
      <c r="F851" s="4"/>
      <c r="G851" s="29">
        <f>G852</f>
        <v>14937</v>
      </c>
      <c r="H851" s="29">
        <f>H852</f>
        <v>14937</v>
      </c>
    </row>
    <row r="852" spans="1:8" ht="63">
      <c r="A852" s="3" t="s">
        <v>595</v>
      </c>
      <c r="B852" s="4" t="s">
        <v>11</v>
      </c>
      <c r="C852" s="4" t="s">
        <v>45</v>
      </c>
      <c r="D852" s="4" t="s">
        <v>1028</v>
      </c>
      <c r="E852" s="4" t="s">
        <v>474</v>
      </c>
      <c r="F852" s="4" t="s">
        <v>685</v>
      </c>
      <c r="G852" s="29">
        <v>14937</v>
      </c>
      <c r="H852" s="29">
        <f>G852</f>
        <v>14937</v>
      </c>
    </row>
    <row r="853" spans="1:8" ht="63">
      <c r="A853" s="3" t="s">
        <v>475</v>
      </c>
      <c r="B853" s="4" t="s">
        <v>11</v>
      </c>
      <c r="C853" s="4" t="s">
        <v>45</v>
      </c>
      <c r="D853" s="4" t="s">
        <v>1028</v>
      </c>
      <c r="E853" s="4" t="s">
        <v>476</v>
      </c>
      <c r="F853" s="4"/>
      <c r="G853" s="29">
        <f>G854</f>
        <v>4434436.55</v>
      </c>
      <c r="H853" s="29"/>
    </row>
    <row r="854" spans="1:8" ht="110.25">
      <c r="A854" s="3" t="s">
        <v>842</v>
      </c>
      <c r="B854" s="4" t="s">
        <v>11</v>
      </c>
      <c r="C854" s="4" t="s">
        <v>45</v>
      </c>
      <c r="D854" s="4" t="s">
        <v>1028</v>
      </c>
      <c r="E854" s="4" t="s">
        <v>477</v>
      </c>
      <c r="F854" s="4"/>
      <c r="G854" s="29">
        <f>G855</f>
        <v>4434436.55</v>
      </c>
      <c r="H854" s="29"/>
    </row>
    <row r="855" spans="1:10" ht="63">
      <c r="A855" s="3" t="s">
        <v>595</v>
      </c>
      <c r="B855" s="4" t="s">
        <v>11</v>
      </c>
      <c r="C855" s="4" t="s">
        <v>45</v>
      </c>
      <c r="D855" s="4" t="s">
        <v>1028</v>
      </c>
      <c r="E855" s="4" t="s">
        <v>477</v>
      </c>
      <c r="F855" s="4" t="s">
        <v>685</v>
      </c>
      <c r="G855" s="29">
        <v>4434436.55</v>
      </c>
      <c r="H855" s="29"/>
      <c r="J855" s="26"/>
    </row>
    <row r="856" spans="1:8" ht="94.5">
      <c r="A856" s="3" t="s">
        <v>478</v>
      </c>
      <c r="B856" s="4" t="s">
        <v>11</v>
      </c>
      <c r="C856" s="4" t="s">
        <v>45</v>
      </c>
      <c r="D856" s="4" t="s">
        <v>1028</v>
      </c>
      <c r="E856" s="4" t="s">
        <v>479</v>
      </c>
      <c r="F856" s="4"/>
      <c r="G856" s="29">
        <f>G857</f>
        <v>108507</v>
      </c>
      <c r="H856" s="29"/>
    </row>
    <row r="857" spans="1:8" ht="110.25">
      <c r="A857" s="3" t="s">
        <v>842</v>
      </c>
      <c r="B857" s="4" t="s">
        <v>11</v>
      </c>
      <c r="C857" s="4" t="s">
        <v>45</v>
      </c>
      <c r="D857" s="4" t="s">
        <v>1028</v>
      </c>
      <c r="E857" s="4" t="s">
        <v>480</v>
      </c>
      <c r="F857" s="4"/>
      <c r="G857" s="29">
        <f>G858</f>
        <v>108507</v>
      </c>
      <c r="H857" s="29"/>
    </row>
    <row r="858" spans="1:8" ht="63">
      <c r="A858" s="3" t="s">
        <v>595</v>
      </c>
      <c r="B858" s="4" t="s">
        <v>11</v>
      </c>
      <c r="C858" s="4" t="s">
        <v>45</v>
      </c>
      <c r="D858" s="4" t="s">
        <v>1028</v>
      </c>
      <c r="E858" s="4" t="s">
        <v>480</v>
      </c>
      <c r="F858" s="4" t="s">
        <v>685</v>
      </c>
      <c r="G858" s="29">
        <v>108507</v>
      </c>
      <c r="H858" s="29"/>
    </row>
    <row r="859" spans="1:8" ht="31.5">
      <c r="A859" s="3" t="s">
        <v>143</v>
      </c>
      <c r="B859" s="4" t="s">
        <v>11</v>
      </c>
      <c r="C859" s="4" t="s">
        <v>45</v>
      </c>
      <c r="D859" s="4" t="s">
        <v>1028</v>
      </c>
      <c r="E859" s="4" t="s">
        <v>481</v>
      </c>
      <c r="F859" s="4"/>
      <c r="G859" s="29">
        <f>G860+G863+G866</f>
        <v>13664747.999999998</v>
      </c>
      <c r="H859" s="29">
        <f>H866</f>
        <v>582512</v>
      </c>
    </row>
    <row r="860" spans="1:8" ht="31.5">
      <c r="A860" s="3" t="s">
        <v>482</v>
      </c>
      <c r="B860" s="4" t="s">
        <v>11</v>
      </c>
      <c r="C860" s="4" t="s">
        <v>45</v>
      </c>
      <c r="D860" s="4" t="s">
        <v>1028</v>
      </c>
      <c r="E860" s="4" t="s">
        <v>483</v>
      </c>
      <c r="F860" s="4"/>
      <c r="G860" s="29">
        <f>G861</f>
        <v>46980</v>
      </c>
      <c r="H860" s="29"/>
    </row>
    <row r="861" spans="1:8" ht="110.25">
      <c r="A861" s="3" t="s">
        <v>842</v>
      </c>
      <c r="B861" s="4" t="s">
        <v>11</v>
      </c>
      <c r="C861" s="4" t="s">
        <v>45</v>
      </c>
      <c r="D861" s="4" t="s">
        <v>1028</v>
      </c>
      <c r="E861" s="4" t="s">
        <v>484</v>
      </c>
      <c r="F861" s="4"/>
      <c r="G861" s="29">
        <f>G862</f>
        <v>46980</v>
      </c>
      <c r="H861" s="29"/>
    </row>
    <row r="862" spans="1:8" ht="63">
      <c r="A862" s="3" t="s">
        <v>595</v>
      </c>
      <c r="B862" s="4" t="s">
        <v>11</v>
      </c>
      <c r="C862" s="4" t="s">
        <v>45</v>
      </c>
      <c r="D862" s="4" t="s">
        <v>1028</v>
      </c>
      <c r="E862" s="4" t="s">
        <v>484</v>
      </c>
      <c r="F862" s="4" t="s">
        <v>685</v>
      </c>
      <c r="G862" s="29">
        <v>46980</v>
      </c>
      <c r="H862" s="29"/>
    </row>
    <row r="863" spans="1:8" ht="63">
      <c r="A863" s="3" t="s">
        <v>485</v>
      </c>
      <c r="B863" s="4" t="s">
        <v>11</v>
      </c>
      <c r="C863" s="4" t="s">
        <v>45</v>
      </c>
      <c r="D863" s="4" t="s">
        <v>1028</v>
      </c>
      <c r="E863" s="4" t="s">
        <v>486</v>
      </c>
      <c r="F863" s="4"/>
      <c r="G863" s="29">
        <f>G864</f>
        <v>377557.2</v>
      </c>
      <c r="H863" s="29"/>
    </row>
    <row r="864" spans="1:8" ht="110.25">
      <c r="A864" s="3" t="s">
        <v>842</v>
      </c>
      <c r="B864" s="4" t="s">
        <v>11</v>
      </c>
      <c r="C864" s="4" t="s">
        <v>45</v>
      </c>
      <c r="D864" s="4" t="s">
        <v>1028</v>
      </c>
      <c r="E864" s="4" t="s">
        <v>487</v>
      </c>
      <c r="F864" s="4"/>
      <c r="G864" s="29">
        <f>G865</f>
        <v>377557.2</v>
      </c>
      <c r="H864" s="29"/>
    </row>
    <row r="865" spans="1:8" ht="63">
      <c r="A865" s="3" t="s">
        <v>595</v>
      </c>
      <c r="B865" s="4" t="s">
        <v>11</v>
      </c>
      <c r="C865" s="4" t="s">
        <v>45</v>
      </c>
      <c r="D865" s="4" t="s">
        <v>1028</v>
      </c>
      <c r="E865" s="4" t="s">
        <v>487</v>
      </c>
      <c r="F865" s="4" t="s">
        <v>685</v>
      </c>
      <c r="G865" s="29">
        <v>377557.2</v>
      </c>
      <c r="H865" s="29"/>
    </row>
    <row r="866" spans="1:8" ht="110.25">
      <c r="A866" s="3" t="s">
        <v>488</v>
      </c>
      <c r="B866" s="4" t="s">
        <v>11</v>
      </c>
      <c r="C866" s="4" t="s">
        <v>45</v>
      </c>
      <c r="D866" s="4" t="s">
        <v>1028</v>
      </c>
      <c r="E866" s="4" t="s">
        <v>489</v>
      </c>
      <c r="F866" s="4"/>
      <c r="G866" s="29">
        <f>G867+G869+G871</f>
        <v>13240210.799999999</v>
      </c>
      <c r="H866" s="29">
        <f>H867</f>
        <v>582512</v>
      </c>
    </row>
    <row r="867" spans="1:8" ht="87" customHeight="1">
      <c r="A867" s="3" t="s">
        <v>842</v>
      </c>
      <c r="B867" s="4" t="s">
        <v>11</v>
      </c>
      <c r="C867" s="4" t="s">
        <v>45</v>
      </c>
      <c r="D867" s="4" t="s">
        <v>1028</v>
      </c>
      <c r="E867" s="4" t="s">
        <v>490</v>
      </c>
      <c r="F867" s="4"/>
      <c r="G867" s="29">
        <f>G868</f>
        <v>12468937.69</v>
      </c>
      <c r="H867" s="29">
        <f>H869</f>
        <v>582512</v>
      </c>
    </row>
    <row r="868" spans="1:8" ht="63">
      <c r="A868" s="3" t="s">
        <v>595</v>
      </c>
      <c r="B868" s="4" t="s">
        <v>11</v>
      </c>
      <c r="C868" s="4" t="s">
        <v>45</v>
      </c>
      <c r="D868" s="4" t="s">
        <v>1028</v>
      </c>
      <c r="E868" s="4" t="s">
        <v>490</v>
      </c>
      <c r="F868" s="4" t="s">
        <v>685</v>
      </c>
      <c r="G868" s="29">
        <v>12468937.69</v>
      </c>
      <c r="H868" s="29"/>
    </row>
    <row r="869" spans="1:8" ht="126">
      <c r="A869" s="3" t="s">
        <v>969</v>
      </c>
      <c r="B869" s="4" t="s">
        <v>11</v>
      </c>
      <c r="C869" s="4" t="s">
        <v>45</v>
      </c>
      <c r="D869" s="4" t="s">
        <v>1028</v>
      </c>
      <c r="E869" s="4" t="s">
        <v>491</v>
      </c>
      <c r="F869" s="4"/>
      <c r="G869" s="29">
        <f>G870</f>
        <v>582512</v>
      </c>
      <c r="H869" s="29">
        <f>H870</f>
        <v>582512</v>
      </c>
    </row>
    <row r="870" spans="1:8" ht="63">
      <c r="A870" s="3" t="s">
        <v>595</v>
      </c>
      <c r="B870" s="4" t="s">
        <v>11</v>
      </c>
      <c r="C870" s="4" t="s">
        <v>45</v>
      </c>
      <c r="D870" s="4" t="s">
        <v>1028</v>
      </c>
      <c r="E870" s="4" t="s">
        <v>491</v>
      </c>
      <c r="F870" s="4" t="s">
        <v>685</v>
      </c>
      <c r="G870" s="29">
        <v>582512</v>
      </c>
      <c r="H870" s="29">
        <f>G870</f>
        <v>582512</v>
      </c>
    </row>
    <row r="871" spans="1:8" ht="126">
      <c r="A871" s="3" t="s">
        <v>969</v>
      </c>
      <c r="B871" s="4" t="s">
        <v>11</v>
      </c>
      <c r="C871" s="4" t="s">
        <v>45</v>
      </c>
      <c r="D871" s="4" t="s">
        <v>1028</v>
      </c>
      <c r="E871" s="4" t="s">
        <v>492</v>
      </c>
      <c r="F871" s="4"/>
      <c r="G871" s="29">
        <f>G872</f>
        <v>188761.11</v>
      </c>
      <c r="H871" s="29"/>
    </row>
    <row r="872" spans="1:8" ht="63">
      <c r="A872" s="3" t="s">
        <v>595</v>
      </c>
      <c r="B872" s="4" t="s">
        <v>11</v>
      </c>
      <c r="C872" s="4" t="s">
        <v>45</v>
      </c>
      <c r="D872" s="4" t="s">
        <v>1028</v>
      </c>
      <c r="E872" s="4" t="s">
        <v>492</v>
      </c>
      <c r="F872" s="4" t="s">
        <v>685</v>
      </c>
      <c r="G872" s="29">
        <v>188761.11</v>
      </c>
      <c r="H872" s="29"/>
    </row>
    <row r="873" spans="1:8" ht="15.75">
      <c r="A873" s="13" t="s">
        <v>55</v>
      </c>
      <c r="B873" s="5" t="s">
        <v>11</v>
      </c>
      <c r="C873" s="5" t="s">
        <v>49</v>
      </c>
      <c r="D873" s="5"/>
      <c r="E873" s="5"/>
      <c r="F873" s="23"/>
      <c r="G873" s="28">
        <f>G874</f>
        <v>486405</v>
      </c>
      <c r="H873" s="28">
        <f>H874</f>
        <v>486405</v>
      </c>
    </row>
    <row r="874" spans="1:8" ht="31.5">
      <c r="A874" s="1" t="s">
        <v>830</v>
      </c>
      <c r="B874" s="2" t="s">
        <v>11</v>
      </c>
      <c r="C874" s="2" t="s">
        <v>49</v>
      </c>
      <c r="D874" s="2" t="s">
        <v>48</v>
      </c>
      <c r="E874" s="2"/>
      <c r="F874" s="4"/>
      <c r="G874" s="33">
        <f>G875</f>
        <v>486405</v>
      </c>
      <c r="H874" s="33">
        <f>H875</f>
        <v>486405</v>
      </c>
    </row>
    <row r="875" spans="1:8" ht="63">
      <c r="A875" s="3" t="s">
        <v>112</v>
      </c>
      <c r="B875" s="4" t="s">
        <v>11</v>
      </c>
      <c r="C875" s="4" t="s">
        <v>49</v>
      </c>
      <c r="D875" s="4" t="s">
        <v>48</v>
      </c>
      <c r="E875" s="4" t="s">
        <v>761</v>
      </c>
      <c r="F875" s="4"/>
      <c r="G875" s="29">
        <f>G876+G882</f>
        <v>486405</v>
      </c>
      <c r="H875" s="29">
        <f>G875</f>
        <v>486405</v>
      </c>
    </row>
    <row r="876" spans="1:10" ht="63">
      <c r="A876" s="3" t="s">
        <v>160</v>
      </c>
      <c r="B876" s="4" t="s">
        <v>11</v>
      </c>
      <c r="C876" s="4" t="s">
        <v>49</v>
      </c>
      <c r="D876" s="4" t="s">
        <v>48</v>
      </c>
      <c r="E876" s="4" t="s">
        <v>762</v>
      </c>
      <c r="F876" s="4"/>
      <c r="G876" s="29">
        <f>G878+G880</f>
        <v>303327</v>
      </c>
      <c r="H876" s="29">
        <f>G876</f>
        <v>303327</v>
      </c>
      <c r="J876" s="26"/>
    </row>
    <row r="877" spans="1:10" ht="31.5">
      <c r="A877" s="3" t="s">
        <v>453</v>
      </c>
      <c r="B877" s="4" t="s">
        <v>11</v>
      </c>
      <c r="C877" s="4" t="s">
        <v>49</v>
      </c>
      <c r="D877" s="4" t="s">
        <v>48</v>
      </c>
      <c r="E877" s="4" t="s">
        <v>454</v>
      </c>
      <c r="F877" s="4"/>
      <c r="G877" s="29">
        <f>G878+G880</f>
        <v>303327</v>
      </c>
      <c r="H877" s="29">
        <f>H878+H880</f>
        <v>303327</v>
      </c>
      <c r="J877" s="26"/>
    </row>
    <row r="878" spans="1:10" ht="141.75">
      <c r="A878" s="3" t="s">
        <v>417</v>
      </c>
      <c r="B878" s="4" t="s">
        <v>11</v>
      </c>
      <c r="C878" s="4" t="s">
        <v>49</v>
      </c>
      <c r="D878" s="4" t="s">
        <v>48</v>
      </c>
      <c r="E878" s="4" t="s">
        <v>493</v>
      </c>
      <c r="F878" s="4"/>
      <c r="G878" s="29">
        <f>G879</f>
        <v>3327</v>
      </c>
      <c r="H878" s="29">
        <f>H879</f>
        <v>3327</v>
      </c>
      <c r="J878" s="26"/>
    </row>
    <row r="879" spans="1:10" ht="63">
      <c r="A879" s="3" t="s">
        <v>595</v>
      </c>
      <c r="B879" s="4" t="s">
        <v>11</v>
      </c>
      <c r="C879" s="4" t="s">
        <v>49</v>
      </c>
      <c r="D879" s="4" t="s">
        <v>48</v>
      </c>
      <c r="E879" s="4" t="s">
        <v>493</v>
      </c>
      <c r="F879" s="4" t="s">
        <v>685</v>
      </c>
      <c r="G879" s="29">
        <v>3327</v>
      </c>
      <c r="H879" s="29">
        <f>G879</f>
        <v>3327</v>
      </c>
      <c r="J879" s="26"/>
    </row>
    <row r="880" spans="1:10" ht="126">
      <c r="A880" s="3" t="s">
        <v>565</v>
      </c>
      <c r="B880" s="4" t="s">
        <v>11</v>
      </c>
      <c r="C880" s="4" t="s">
        <v>49</v>
      </c>
      <c r="D880" s="4" t="s">
        <v>48</v>
      </c>
      <c r="E880" s="4" t="s">
        <v>494</v>
      </c>
      <c r="F880" s="4"/>
      <c r="G880" s="29">
        <f>G881</f>
        <v>300000</v>
      </c>
      <c r="H880" s="29">
        <f>H881</f>
        <v>300000</v>
      </c>
      <c r="J880" s="26"/>
    </row>
    <row r="881" spans="1:10" ht="63">
      <c r="A881" s="3" t="s">
        <v>595</v>
      </c>
      <c r="B881" s="4" t="s">
        <v>11</v>
      </c>
      <c r="C881" s="4" t="s">
        <v>49</v>
      </c>
      <c r="D881" s="4" t="s">
        <v>48</v>
      </c>
      <c r="E881" s="4" t="s">
        <v>494</v>
      </c>
      <c r="F881" s="4" t="s">
        <v>685</v>
      </c>
      <c r="G881" s="29">
        <v>300000</v>
      </c>
      <c r="H881" s="29">
        <v>300000</v>
      </c>
      <c r="J881" s="26"/>
    </row>
    <row r="882" spans="1:10" ht="31.5">
      <c r="A882" s="3" t="s">
        <v>3</v>
      </c>
      <c r="B882" s="4" t="s">
        <v>11</v>
      </c>
      <c r="C882" s="4" t="s">
        <v>49</v>
      </c>
      <c r="D882" s="4" t="s">
        <v>48</v>
      </c>
      <c r="E882" s="4" t="s">
        <v>462</v>
      </c>
      <c r="F882" s="4"/>
      <c r="G882" s="29">
        <f>G884+G886</f>
        <v>183078</v>
      </c>
      <c r="H882" s="29">
        <f>G882</f>
        <v>183078</v>
      </c>
      <c r="J882" s="26"/>
    </row>
    <row r="883" spans="1:10" ht="63">
      <c r="A883" s="3" t="s">
        <v>463</v>
      </c>
      <c r="B883" s="4" t="s">
        <v>11</v>
      </c>
      <c r="C883" s="4" t="s">
        <v>49</v>
      </c>
      <c r="D883" s="4" t="s">
        <v>48</v>
      </c>
      <c r="E883" s="4" t="s">
        <v>464</v>
      </c>
      <c r="F883" s="4"/>
      <c r="G883" s="29">
        <f>G884+G886</f>
        <v>183078</v>
      </c>
      <c r="H883" s="29">
        <f>H884+H886</f>
        <v>183078</v>
      </c>
      <c r="J883" s="26"/>
    </row>
    <row r="884" spans="1:10" ht="141.75">
      <c r="A884" s="3" t="s">
        <v>417</v>
      </c>
      <c r="B884" s="4" t="s">
        <v>11</v>
      </c>
      <c r="C884" s="4" t="s">
        <v>49</v>
      </c>
      <c r="D884" s="4" t="s">
        <v>48</v>
      </c>
      <c r="E884" s="4" t="s">
        <v>495</v>
      </c>
      <c r="F884" s="4"/>
      <c r="G884" s="29">
        <f>G885</f>
        <v>1340</v>
      </c>
      <c r="H884" s="29">
        <f>H885</f>
        <v>1340</v>
      </c>
      <c r="J884" s="26"/>
    </row>
    <row r="885" spans="1:10" ht="80.25" customHeight="1">
      <c r="A885" s="3" t="s">
        <v>595</v>
      </c>
      <c r="B885" s="4" t="s">
        <v>11</v>
      </c>
      <c r="C885" s="4" t="s">
        <v>49</v>
      </c>
      <c r="D885" s="4" t="s">
        <v>48</v>
      </c>
      <c r="E885" s="4" t="s">
        <v>495</v>
      </c>
      <c r="F885" s="4" t="s">
        <v>685</v>
      </c>
      <c r="G885" s="29">
        <v>1340</v>
      </c>
      <c r="H885" s="29">
        <f>G885</f>
        <v>1340</v>
      </c>
      <c r="J885" s="26"/>
    </row>
    <row r="886" spans="1:10" ht="133.5" customHeight="1">
      <c r="A886" s="3" t="s">
        <v>565</v>
      </c>
      <c r="B886" s="4" t="s">
        <v>11</v>
      </c>
      <c r="C886" s="4" t="s">
        <v>49</v>
      </c>
      <c r="D886" s="4" t="s">
        <v>48</v>
      </c>
      <c r="E886" s="4" t="s">
        <v>496</v>
      </c>
      <c r="F886" s="4"/>
      <c r="G886" s="29">
        <f>G887</f>
        <v>181738</v>
      </c>
      <c r="H886" s="29">
        <f>H887</f>
        <v>181738</v>
      </c>
      <c r="J886" s="26"/>
    </row>
    <row r="887" spans="1:10" ht="87.75" customHeight="1">
      <c r="A887" s="3" t="s">
        <v>595</v>
      </c>
      <c r="B887" s="4" t="s">
        <v>11</v>
      </c>
      <c r="C887" s="4" t="s">
        <v>49</v>
      </c>
      <c r="D887" s="4" t="s">
        <v>48</v>
      </c>
      <c r="E887" s="4" t="s">
        <v>496</v>
      </c>
      <c r="F887" s="4" t="s">
        <v>685</v>
      </c>
      <c r="G887" s="29">
        <v>181738</v>
      </c>
      <c r="H887" s="29">
        <f>G887</f>
        <v>181738</v>
      </c>
      <c r="J887" s="26"/>
    </row>
    <row r="888" spans="1:10" ht="27.75" customHeight="1">
      <c r="A888" s="39" t="s">
        <v>152</v>
      </c>
      <c r="B888" s="5" t="s">
        <v>11</v>
      </c>
      <c r="C888" s="5" t="s">
        <v>154</v>
      </c>
      <c r="D888" s="5" t="s">
        <v>834</v>
      </c>
      <c r="E888" s="11"/>
      <c r="F888" s="11"/>
      <c r="G888" s="32">
        <f>G889</f>
        <v>1400050</v>
      </c>
      <c r="H888" s="32"/>
      <c r="J888" s="26"/>
    </row>
    <row r="889" spans="1:8" ht="18.75">
      <c r="A889" s="50" t="s">
        <v>671</v>
      </c>
      <c r="B889" s="2" t="s">
        <v>11</v>
      </c>
      <c r="C889" s="2" t="s">
        <v>154</v>
      </c>
      <c r="D889" s="2" t="s">
        <v>1028</v>
      </c>
      <c r="E889" s="9"/>
      <c r="F889" s="9"/>
      <c r="G889" s="33">
        <f>G890</f>
        <v>1400050</v>
      </c>
      <c r="H889" s="33"/>
    </row>
    <row r="890" spans="1:8" ht="78.75">
      <c r="A890" s="27" t="s">
        <v>111</v>
      </c>
      <c r="B890" s="4" t="s">
        <v>11</v>
      </c>
      <c r="C890" s="4" t="s">
        <v>154</v>
      </c>
      <c r="D890" s="4" t="s">
        <v>1028</v>
      </c>
      <c r="E890" s="4" t="s">
        <v>811</v>
      </c>
      <c r="F890" s="38"/>
      <c r="G890" s="29">
        <f>G891</f>
        <v>1400050</v>
      </c>
      <c r="H890" s="29"/>
    </row>
    <row r="891" spans="1:8" ht="31.5">
      <c r="A891" s="27" t="s">
        <v>598</v>
      </c>
      <c r="B891" s="4" t="s">
        <v>11</v>
      </c>
      <c r="C891" s="4" t="s">
        <v>154</v>
      </c>
      <c r="D891" s="4" t="s">
        <v>1028</v>
      </c>
      <c r="E891" s="4" t="s">
        <v>497</v>
      </c>
      <c r="F891" s="38"/>
      <c r="G891" s="29">
        <f>G892+G895</f>
        <v>1400050</v>
      </c>
      <c r="H891" s="29"/>
    </row>
    <row r="892" spans="1:8" ht="63">
      <c r="A892" s="27" t="s">
        <v>498</v>
      </c>
      <c r="B892" s="4" t="s">
        <v>11</v>
      </c>
      <c r="C892" s="4" t="s">
        <v>154</v>
      </c>
      <c r="D892" s="4" t="s">
        <v>1028</v>
      </c>
      <c r="E892" s="4" t="s">
        <v>499</v>
      </c>
      <c r="F892" s="38"/>
      <c r="G892" s="29">
        <f>G893</f>
        <v>871197</v>
      </c>
      <c r="H892" s="29"/>
    </row>
    <row r="893" spans="1:8" ht="31.5">
      <c r="A893" s="27" t="s">
        <v>593</v>
      </c>
      <c r="B893" s="4" t="s">
        <v>11</v>
      </c>
      <c r="C893" s="4" t="s">
        <v>154</v>
      </c>
      <c r="D893" s="4" t="s">
        <v>1028</v>
      </c>
      <c r="E893" s="4" t="s">
        <v>500</v>
      </c>
      <c r="F893" s="38"/>
      <c r="G893" s="29">
        <f>G894</f>
        <v>871197</v>
      </c>
      <c r="H893" s="29"/>
    </row>
    <row r="894" spans="1:8" ht="47.25">
      <c r="A894" s="3" t="s">
        <v>780</v>
      </c>
      <c r="B894" s="4" t="s">
        <v>11</v>
      </c>
      <c r="C894" s="4" t="s">
        <v>154</v>
      </c>
      <c r="D894" s="4" t="s">
        <v>1028</v>
      </c>
      <c r="E894" s="4" t="s">
        <v>500</v>
      </c>
      <c r="F894" s="4" t="s">
        <v>681</v>
      </c>
      <c r="G894" s="29">
        <v>871197</v>
      </c>
      <c r="H894" s="29"/>
    </row>
    <row r="895" spans="1:8" ht="110.25">
      <c r="A895" s="3" t="s">
        <v>501</v>
      </c>
      <c r="B895" s="4" t="s">
        <v>11</v>
      </c>
      <c r="C895" s="4" t="s">
        <v>154</v>
      </c>
      <c r="D895" s="4" t="s">
        <v>1028</v>
      </c>
      <c r="E895" s="4" t="s">
        <v>502</v>
      </c>
      <c r="F895" s="4"/>
      <c r="G895" s="29">
        <f>G896</f>
        <v>528853</v>
      </c>
      <c r="H895" s="29"/>
    </row>
    <row r="896" spans="1:8" ht="31.5">
      <c r="A896" s="27" t="s">
        <v>593</v>
      </c>
      <c r="B896" s="4" t="s">
        <v>11</v>
      </c>
      <c r="C896" s="4" t="s">
        <v>154</v>
      </c>
      <c r="D896" s="4" t="s">
        <v>1028</v>
      </c>
      <c r="E896" s="4" t="s">
        <v>503</v>
      </c>
      <c r="F896" s="38"/>
      <c r="G896" s="29">
        <f>G897</f>
        <v>528853</v>
      </c>
      <c r="H896" s="29"/>
    </row>
    <row r="897" spans="1:8" ht="47.25">
      <c r="A897" s="6" t="s">
        <v>780</v>
      </c>
      <c r="B897" s="7" t="s">
        <v>11</v>
      </c>
      <c r="C897" s="7" t="s">
        <v>154</v>
      </c>
      <c r="D897" s="7" t="s">
        <v>1028</v>
      </c>
      <c r="E897" s="7" t="s">
        <v>503</v>
      </c>
      <c r="F897" s="7" t="s">
        <v>681</v>
      </c>
      <c r="G897" s="31">
        <v>528853</v>
      </c>
      <c r="H897" s="31"/>
    </row>
    <row r="898" spans="1:8" ht="58.5">
      <c r="A898" s="34" t="s">
        <v>159</v>
      </c>
      <c r="B898" s="24" t="s">
        <v>123</v>
      </c>
      <c r="C898" s="24"/>
      <c r="D898" s="24"/>
      <c r="E898" s="23"/>
      <c r="F898" s="24"/>
      <c r="G898" s="28">
        <f>G899+G915</f>
        <v>3530391.5</v>
      </c>
      <c r="H898" s="229"/>
    </row>
    <row r="899" spans="1:8" ht="15.75">
      <c r="A899" s="1" t="s">
        <v>60</v>
      </c>
      <c r="B899" s="2" t="s">
        <v>123</v>
      </c>
      <c r="C899" s="2" t="s">
        <v>1028</v>
      </c>
      <c r="D899" s="2" t="s">
        <v>834</v>
      </c>
      <c r="E899" s="4"/>
      <c r="F899" s="2"/>
      <c r="G899" s="33">
        <f>G900+G908</f>
        <v>3352674.5</v>
      </c>
      <c r="H899" s="230"/>
    </row>
    <row r="900" spans="1:10" ht="78.75">
      <c r="A900" s="1" t="s">
        <v>124</v>
      </c>
      <c r="B900" s="2" t="s">
        <v>123</v>
      </c>
      <c r="C900" s="2" t="s">
        <v>1028</v>
      </c>
      <c r="D900" s="2" t="s">
        <v>42</v>
      </c>
      <c r="E900" s="4"/>
      <c r="F900" s="2"/>
      <c r="G900" s="33">
        <f>SUM(G901)</f>
        <v>3256152</v>
      </c>
      <c r="H900" s="230"/>
      <c r="J900" s="26"/>
    </row>
    <row r="901" spans="1:8" ht="15.75">
      <c r="A901" s="27" t="s">
        <v>96</v>
      </c>
      <c r="B901" s="4" t="s">
        <v>123</v>
      </c>
      <c r="C901" s="4" t="s">
        <v>1028</v>
      </c>
      <c r="D901" s="4" t="s">
        <v>42</v>
      </c>
      <c r="E901" s="4" t="s">
        <v>826</v>
      </c>
      <c r="F901" s="4"/>
      <c r="G901" s="29">
        <f>G903+G905+G907</f>
        <v>3256152</v>
      </c>
      <c r="H901" s="230"/>
    </row>
    <row r="902" spans="1:10" ht="63">
      <c r="A902" s="27" t="s">
        <v>668</v>
      </c>
      <c r="B902" s="4" t="s">
        <v>123</v>
      </c>
      <c r="C902" s="4" t="s">
        <v>1028</v>
      </c>
      <c r="D902" s="4" t="s">
        <v>42</v>
      </c>
      <c r="E902" s="4" t="s">
        <v>840</v>
      </c>
      <c r="F902" s="4"/>
      <c r="G902" s="29">
        <v>1213568</v>
      </c>
      <c r="H902" s="230"/>
      <c r="J902" s="26"/>
    </row>
    <row r="903" spans="1:10" ht="126">
      <c r="A903" s="27" t="s">
        <v>575</v>
      </c>
      <c r="B903" s="4" t="s">
        <v>123</v>
      </c>
      <c r="C903" s="4" t="s">
        <v>1028</v>
      </c>
      <c r="D903" s="4" t="s">
        <v>42</v>
      </c>
      <c r="E903" s="4" t="s">
        <v>840</v>
      </c>
      <c r="F903" s="4" t="s">
        <v>680</v>
      </c>
      <c r="G903" s="29">
        <v>1213568</v>
      </c>
      <c r="H903" s="230"/>
      <c r="J903" s="26"/>
    </row>
    <row r="904" spans="1:10" ht="61.5" customHeight="1">
      <c r="A904" s="27" t="s">
        <v>661</v>
      </c>
      <c r="B904" s="4" t="s">
        <v>123</v>
      </c>
      <c r="C904" s="4" t="s">
        <v>1028</v>
      </c>
      <c r="D904" s="4" t="s">
        <v>42</v>
      </c>
      <c r="E904" s="4" t="s">
        <v>784</v>
      </c>
      <c r="F904" s="4"/>
      <c r="G904" s="29">
        <v>1931263</v>
      </c>
      <c r="H904" s="230"/>
      <c r="J904" s="26"/>
    </row>
    <row r="905" spans="1:10" ht="145.5" customHeight="1">
      <c r="A905" s="27" t="s">
        <v>575</v>
      </c>
      <c r="B905" s="4" t="s">
        <v>123</v>
      </c>
      <c r="C905" s="4" t="s">
        <v>1028</v>
      </c>
      <c r="D905" s="4" t="s">
        <v>42</v>
      </c>
      <c r="E905" s="4" t="s">
        <v>784</v>
      </c>
      <c r="F905" s="4" t="s">
        <v>680</v>
      </c>
      <c r="G905" s="29">
        <v>1931263</v>
      </c>
      <c r="H905" s="230"/>
      <c r="J905" s="26"/>
    </row>
    <row r="906" spans="1:8" ht="110.25">
      <c r="A906" s="3" t="s">
        <v>659</v>
      </c>
      <c r="B906" s="4" t="s">
        <v>123</v>
      </c>
      <c r="C906" s="4" t="s">
        <v>1028</v>
      </c>
      <c r="D906" s="4" t="s">
        <v>42</v>
      </c>
      <c r="E906" s="4" t="s">
        <v>781</v>
      </c>
      <c r="F906" s="4"/>
      <c r="G906" s="29">
        <f>SUM(G907)</f>
        <v>111321</v>
      </c>
      <c r="H906" s="230"/>
    </row>
    <row r="907" spans="1:8" ht="126">
      <c r="A907" s="3" t="s">
        <v>575</v>
      </c>
      <c r="B907" s="4" t="s">
        <v>123</v>
      </c>
      <c r="C907" s="4" t="s">
        <v>1028</v>
      </c>
      <c r="D907" s="4" t="s">
        <v>42</v>
      </c>
      <c r="E907" s="4" t="s">
        <v>781</v>
      </c>
      <c r="F907" s="4" t="s">
        <v>680</v>
      </c>
      <c r="G907" s="29">
        <v>111321</v>
      </c>
      <c r="H907" s="230"/>
    </row>
    <row r="908" spans="1:8" ht="31.5">
      <c r="A908" s="232" t="s">
        <v>833</v>
      </c>
      <c r="B908" s="233" t="s">
        <v>123</v>
      </c>
      <c r="C908" s="233" t="s">
        <v>1028</v>
      </c>
      <c r="D908" s="233" t="s">
        <v>678</v>
      </c>
      <c r="E908" s="233"/>
      <c r="F908" s="233"/>
      <c r="G908" s="31">
        <f>SUM(G909)</f>
        <v>96522.5</v>
      </c>
      <c r="H908" s="230"/>
    </row>
    <row r="909" spans="1:10" ht="63">
      <c r="A909" s="234" t="s">
        <v>109</v>
      </c>
      <c r="B909" s="23" t="s">
        <v>123</v>
      </c>
      <c r="C909" s="23" t="s">
        <v>1028</v>
      </c>
      <c r="D909" s="23" t="s">
        <v>678</v>
      </c>
      <c r="E909" s="23" t="s">
        <v>786</v>
      </c>
      <c r="F909" s="23"/>
      <c r="G909" s="110">
        <f>SUM(G910)</f>
        <v>96522.5</v>
      </c>
      <c r="H909" s="230"/>
      <c r="J909" s="26"/>
    </row>
    <row r="910" spans="1:10" ht="47.25">
      <c r="A910" s="3" t="s">
        <v>140</v>
      </c>
      <c r="B910" s="4" t="s">
        <v>123</v>
      </c>
      <c r="C910" s="4" t="s">
        <v>1028</v>
      </c>
      <c r="D910" s="4" t="s">
        <v>678</v>
      </c>
      <c r="E910" s="4" t="s">
        <v>789</v>
      </c>
      <c r="F910" s="4"/>
      <c r="G910" s="29">
        <f>G911</f>
        <v>96522.5</v>
      </c>
      <c r="H910" s="230"/>
      <c r="J910" s="26"/>
    </row>
    <row r="911" spans="1:10" ht="78.75">
      <c r="A911" s="3" t="s">
        <v>792</v>
      </c>
      <c r="B911" s="4" t="s">
        <v>123</v>
      </c>
      <c r="C911" s="4" t="s">
        <v>1028</v>
      </c>
      <c r="D911" s="4" t="s">
        <v>678</v>
      </c>
      <c r="E911" s="4" t="s">
        <v>751</v>
      </c>
      <c r="F911" s="4"/>
      <c r="G911" s="29">
        <f>G912</f>
        <v>96522.5</v>
      </c>
      <c r="H911" s="230"/>
      <c r="J911" s="26"/>
    </row>
    <row r="912" spans="1:8" ht="31.5">
      <c r="A912" s="3" t="s">
        <v>593</v>
      </c>
      <c r="B912" s="4" t="s">
        <v>123</v>
      </c>
      <c r="C912" s="4" t="s">
        <v>1028</v>
      </c>
      <c r="D912" s="4" t="s">
        <v>678</v>
      </c>
      <c r="E912" s="4" t="s">
        <v>793</v>
      </c>
      <c r="F912" s="60"/>
      <c r="G912" s="29">
        <f>SUM(G914)</f>
        <v>96522.5</v>
      </c>
      <c r="H912" s="230"/>
    </row>
    <row r="913" spans="1:8" ht="126" hidden="1">
      <c r="A913" s="3" t="s">
        <v>665</v>
      </c>
      <c r="B913" s="4" t="s">
        <v>123</v>
      </c>
      <c r="C913" s="4" t="s">
        <v>1028</v>
      </c>
      <c r="D913" s="4" t="s">
        <v>678</v>
      </c>
      <c r="E913" s="4" t="s">
        <v>793</v>
      </c>
      <c r="F913" s="60">
        <v>100</v>
      </c>
      <c r="G913" s="29"/>
      <c r="H913" s="230"/>
    </row>
    <row r="914" spans="1:8" ht="47.25">
      <c r="A914" s="3" t="s">
        <v>98</v>
      </c>
      <c r="B914" s="4" t="s">
        <v>123</v>
      </c>
      <c r="C914" s="4" t="s">
        <v>1028</v>
      </c>
      <c r="D914" s="4" t="s">
        <v>678</v>
      </c>
      <c r="E914" s="4" t="s">
        <v>793</v>
      </c>
      <c r="F914" s="60">
        <v>200</v>
      </c>
      <c r="G914" s="29">
        <v>96522.5</v>
      </c>
      <c r="H914" s="230"/>
    </row>
    <row r="915" spans="1:8" ht="15.75">
      <c r="A915" s="1" t="s">
        <v>62</v>
      </c>
      <c r="B915" s="2" t="s">
        <v>123</v>
      </c>
      <c r="C915" s="2" t="s">
        <v>51</v>
      </c>
      <c r="D915" s="2"/>
      <c r="E915" s="2"/>
      <c r="F915" s="2"/>
      <c r="G915" s="29">
        <f>SUM(G916)</f>
        <v>177717</v>
      </c>
      <c r="H915" s="33"/>
    </row>
    <row r="916" spans="1:8" ht="15.75">
      <c r="A916" s="3" t="s">
        <v>673</v>
      </c>
      <c r="B916" s="4" t="s">
        <v>123</v>
      </c>
      <c r="C916" s="4" t="s">
        <v>51</v>
      </c>
      <c r="D916" s="4" t="s">
        <v>49</v>
      </c>
      <c r="E916" s="4"/>
      <c r="F916" s="4"/>
      <c r="G916" s="29">
        <f>SUM(G917)</f>
        <v>177717</v>
      </c>
      <c r="H916" s="231"/>
    </row>
    <row r="917" spans="1:8" ht="47.25">
      <c r="A917" s="3" t="s">
        <v>1147</v>
      </c>
      <c r="B917" s="4" t="s">
        <v>123</v>
      </c>
      <c r="C917" s="4" t="s">
        <v>51</v>
      </c>
      <c r="D917" s="4" t="s">
        <v>49</v>
      </c>
      <c r="E917" s="4" t="s">
        <v>794</v>
      </c>
      <c r="F917" s="4"/>
      <c r="G917" s="29">
        <f>SUM(G918)</f>
        <v>177717</v>
      </c>
      <c r="H917" s="230"/>
    </row>
    <row r="918" spans="1:8" ht="63">
      <c r="A918" s="3" t="s">
        <v>99</v>
      </c>
      <c r="B918" s="4" t="s">
        <v>123</v>
      </c>
      <c r="C918" s="4" t="s">
        <v>51</v>
      </c>
      <c r="D918" s="4" t="s">
        <v>49</v>
      </c>
      <c r="E918" s="4" t="s">
        <v>795</v>
      </c>
      <c r="F918" s="4"/>
      <c r="G918" s="29">
        <f>G921+G924</f>
        <v>177717</v>
      </c>
      <c r="H918" s="230"/>
    </row>
    <row r="919" spans="1:8" ht="47.25">
      <c r="A919" s="3" t="s">
        <v>796</v>
      </c>
      <c r="B919" s="4" t="s">
        <v>123</v>
      </c>
      <c r="C919" s="4" t="s">
        <v>51</v>
      </c>
      <c r="D919" s="4" t="s">
        <v>49</v>
      </c>
      <c r="E919" s="4" t="s">
        <v>797</v>
      </c>
      <c r="F919" s="4"/>
      <c r="G919" s="29">
        <f>G920</f>
        <v>112717</v>
      </c>
      <c r="H919" s="230"/>
    </row>
    <row r="920" spans="1:8" ht="31.5">
      <c r="A920" s="3" t="s">
        <v>100</v>
      </c>
      <c r="B920" s="4" t="s">
        <v>123</v>
      </c>
      <c r="C920" s="4" t="s">
        <v>51</v>
      </c>
      <c r="D920" s="4" t="s">
        <v>49</v>
      </c>
      <c r="E920" s="4" t="s">
        <v>798</v>
      </c>
      <c r="F920" s="4"/>
      <c r="G920" s="29">
        <f>SUM(G921)</f>
        <v>112717</v>
      </c>
      <c r="H920" s="230"/>
    </row>
    <row r="921" spans="1:8" ht="47.25">
      <c r="A921" s="3" t="s">
        <v>98</v>
      </c>
      <c r="B921" s="4" t="s">
        <v>123</v>
      </c>
      <c r="C921" s="4" t="s">
        <v>51</v>
      </c>
      <c r="D921" s="4" t="s">
        <v>49</v>
      </c>
      <c r="E921" s="4" t="s">
        <v>798</v>
      </c>
      <c r="F921" s="4" t="s">
        <v>681</v>
      </c>
      <c r="G921" s="29">
        <v>112717</v>
      </c>
      <c r="H921" s="230"/>
    </row>
    <row r="922" spans="1:8" ht="63">
      <c r="A922" s="3" t="s">
        <v>328</v>
      </c>
      <c r="B922" s="4" t="s">
        <v>123</v>
      </c>
      <c r="C922" s="4" t="s">
        <v>51</v>
      </c>
      <c r="D922" s="4" t="s">
        <v>49</v>
      </c>
      <c r="E922" s="4" t="s">
        <v>329</v>
      </c>
      <c r="F922" s="4"/>
      <c r="G922" s="29">
        <f>G923</f>
        <v>65000</v>
      </c>
      <c r="H922" s="230"/>
    </row>
    <row r="923" spans="1:8" ht="31.5">
      <c r="A923" s="3" t="s">
        <v>100</v>
      </c>
      <c r="B923" s="4" t="s">
        <v>123</v>
      </c>
      <c r="C923" s="4" t="s">
        <v>51</v>
      </c>
      <c r="D923" s="4" t="s">
        <v>49</v>
      </c>
      <c r="E923" s="4" t="s">
        <v>330</v>
      </c>
      <c r="F923" s="4"/>
      <c r="G923" s="29">
        <f>G924</f>
        <v>65000</v>
      </c>
      <c r="H923" s="230"/>
    </row>
    <row r="924" spans="1:8" ht="47.25">
      <c r="A924" s="3" t="s">
        <v>98</v>
      </c>
      <c r="B924" s="4" t="s">
        <v>123</v>
      </c>
      <c r="C924" s="4" t="s">
        <v>51</v>
      </c>
      <c r="D924" s="4" t="s">
        <v>49</v>
      </c>
      <c r="E924" s="4" t="s">
        <v>330</v>
      </c>
      <c r="F924" s="7" t="s">
        <v>681</v>
      </c>
      <c r="G924" s="31">
        <v>65000</v>
      </c>
      <c r="H924" s="230"/>
    </row>
    <row r="925" spans="1:13" s="14" customFormat="1" ht="18.75">
      <c r="A925" s="53" t="s">
        <v>601</v>
      </c>
      <c r="B925" s="55"/>
      <c r="C925" s="55"/>
      <c r="D925" s="55"/>
      <c r="E925" s="55"/>
      <c r="F925" s="55"/>
      <c r="G925" s="57">
        <f>G9+G43+G236+G497+G541+G743+G898</f>
        <v>2113341339.0799997</v>
      </c>
      <c r="H925" s="57">
        <f>H9+H43+H236+H497+H541+H743+H898</f>
        <v>731168579.6</v>
      </c>
      <c r="I925" s="51"/>
      <c r="M925" s="165"/>
    </row>
    <row r="926" spans="1:8" ht="15.75">
      <c r="A926" s="17"/>
      <c r="B926" s="17"/>
      <c r="C926" s="18"/>
      <c r="D926" s="18"/>
      <c r="E926" s="18"/>
      <c r="F926" s="18"/>
      <c r="G926" s="44"/>
      <c r="H926" s="17"/>
    </row>
    <row r="927" spans="1:8" ht="15.75">
      <c r="A927" s="17"/>
      <c r="B927" s="17"/>
      <c r="C927" s="18"/>
      <c r="D927" s="18"/>
      <c r="E927" s="18"/>
      <c r="F927" s="18"/>
      <c r="G927" s="44"/>
      <c r="H927" s="44"/>
    </row>
    <row r="928" spans="1:8" ht="15.75">
      <c r="A928" s="17"/>
      <c r="B928" s="17"/>
      <c r="C928" s="18"/>
      <c r="D928" s="18"/>
      <c r="E928" s="18"/>
      <c r="F928" s="18"/>
      <c r="G928" s="44"/>
      <c r="H928" s="44"/>
    </row>
    <row r="929" spans="1:8" ht="15.75">
      <c r="A929" s="17"/>
      <c r="B929" s="17"/>
      <c r="C929" s="18"/>
      <c r="D929" s="18"/>
      <c r="E929" s="18"/>
      <c r="F929" s="18"/>
      <c r="G929" s="44"/>
      <c r="H929" s="44"/>
    </row>
    <row r="930" spans="1:8" ht="15.75">
      <c r="A930" s="17"/>
      <c r="B930" s="17"/>
      <c r="C930" s="18"/>
      <c r="D930" s="18"/>
      <c r="E930" s="18"/>
      <c r="F930" s="18"/>
      <c r="G930" s="44"/>
      <c r="H930" s="17"/>
    </row>
    <row r="931" spans="1:8" ht="15.75">
      <c r="A931" s="17"/>
      <c r="B931" s="17"/>
      <c r="C931" s="18"/>
      <c r="D931" s="18"/>
      <c r="E931" s="18"/>
      <c r="F931" s="18"/>
      <c r="G931" s="44"/>
      <c r="H931" s="44"/>
    </row>
    <row r="932" spans="1:8" ht="15.75">
      <c r="A932" s="17"/>
      <c r="B932" s="17"/>
      <c r="C932" s="18"/>
      <c r="D932" s="18"/>
      <c r="E932" s="18"/>
      <c r="F932" s="18"/>
      <c r="G932" s="44"/>
      <c r="H932" s="17"/>
    </row>
    <row r="933" spans="1:8" ht="15.75">
      <c r="A933" s="17"/>
      <c r="B933" s="17"/>
      <c r="C933" s="18"/>
      <c r="D933" s="18"/>
      <c r="E933" s="18"/>
      <c r="F933" s="18"/>
      <c r="G933" s="17"/>
      <c r="H933" s="17"/>
    </row>
    <row r="934" spans="1:8" ht="15.75">
      <c r="A934" s="17"/>
      <c r="B934" s="17"/>
      <c r="C934" s="18"/>
      <c r="D934" s="18"/>
      <c r="E934" s="18"/>
      <c r="F934" s="18"/>
      <c r="G934" s="17"/>
      <c r="H934" s="17"/>
    </row>
    <row r="935" spans="1:8" ht="15.75">
      <c r="A935" s="17"/>
      <c r="B935" s="17"/>
      <c r="C935" s="18"/>
      <c r="D935" s="18"/>
      <c r="E935" s="18"/>
      <c r="F935" s="18"/>
      <c r="G935" s="17"/>
      <c r="H935" s="17"/>
    </row>
    <row r="936" spans="1:8" ht="15.75">
      <c r="A936" s="17"/>
      <c r="B936" s="17"/>
      <c r="C936" s="18"/>
      <c r="D936" s="18"/>
      <c r="E936" s="18"/>
      <c r="F936" s="18"/>
      <c r="G936" s="17"/>
      <c r="H936" s="17"/>
    </row>
    <row r="937" spans="1:8" ht="15.75">
      <c r="A937" s="17"/>
      <c r="B937" s="17"/>
      <c r="C937" s="18"/>
      <c r="D937" s="18"/>
      <c r="E937" s="18"/>
      <c r="F937" s="18"/>
      <c r="G937" s="17"/>
      <c r="H937" s="17"/>
    </row>
    <row r="938" spans="1:8" ht="15.75">
      <c r="A938" s="17"/>
      <c r="B938" s="17"/>
      <c r="C938" s="18"/>
      <c r="D938" s="18"/>
      <c r="E938" s="18"/>
      <c r="F938" s="18"/>
      <c r="G938" s="17"/>
      <c r="H938" s="17"/>
    </row>
    <row r="939" spans="1:8" ht="15.75">
      <c r="A939" s="17"/>
      <c r="B939" s="17"/>
      <c r="C939" s="18"/>
      <c r="D939" s="18"/>
      <c r="E939" s="18"/>
      <c r="F939" s="18"/>
      <c r="G939" s="17"/>
      <c r="H939" s="17"/>
    </row>
    <row r="940" spans="1:8" ht="15.75">
      <c r="A940" s="17"/>
      <c r="B940" s="17"/>
      <c r="C940" s="18"/>
      <c r="D940" s="18"/>
      <c r="E940" s="18"/>
      <c r="F940" s="18"/>
      <c r="G940" s="17"/>
      <c r="H940" s="17"/>
    </row>
    <row r="941" spans="1:8" ht="15.75">
      <c r="A941" s="17"/>
      <c r="B941" s="17"/>
      <c r="C941" s="18"/>
      <c r="D941" s="18"/>
      <c r="E941" s="18"/>
      <c r="F941" s="18"/>
      <c r="G941" s="17"/>
      <c r="H941" s="17"/>
    </row>
    <row r="942" spans="1:8" ht="15.75">
      <c r="A942" s="17"/>
      <c r="B942" s="17"/>
      <c r="C942" s="18"/>
      <c r="D942" s="18"/>
      <c r="E942" s="18"/>
      <c r="F942" s="18"/>
      <c r="G942" s="17"/>
      <c r="H942" s="17"/>
    </row>
    <row r="943" spans="1:8" ht="15.75">
      <c r="A943" s="17"/>
      <c r="B943" s="17"/>
      <c r="C943" s="18"/>
      <c r="D943" s="18"/>
      <c r="E943" s="18"/>
      <c r="F943" s="18"/>
      <c r="G943" s="17"/>
      <c r="H943" s="17"/>
    </row>
    <row r="944" spans="1:8" ht="15.75">
      <c r="A944" s="17"/>
      <c r="B944" s="17"/>
      <c r="C944" s="18"/>
      <c r="D944" s="18"/>
      <c r="E944" s="18"/>
      <c r="F944" s="18"/>
      <c r="G944" s="17"/>
      <c r="H944" s="17"/>
    </row>
    <row r="945" spans="1:8" ht="15.75">
      <c r="A945" s="17"/>
      <c r="B945" s="17"/>
      <c r="C945" s="18"/>
      <c r="D945" s="18"/>
      <c r="E945" s="18"/>
      <c r="F945" s="18"/>
      <c r="G945" s="17"/>
      <c r="H945" s="17"/>
    </row>
    <row r="946" spans="1:8" ht="15.75">
      <c r="A946" s="17"/>
      <c r="B946" s="17"/>
      <c r="C946" s="18"/>
      <c r="D946" s="18"/>
      <c r="E946" s="18"/>
      <c r="F946" s="18"/>
      <c r="G946" s="17"/>
      <c r="H946" s="17"/>
    </row>
    <row r="947" spans="1:8" ht="15.75">
      <c r="A947" s="17"/>
      <c r="B947" s="17"/>
      <c r="C947" s="18"/>
      <c r="D947" s="18"/>
      <c r="E947" s="18"/>
      <c r="F947" s="18"/>
      <c r="G947" s="17"/>
      <c r="H947" s="17"/>
    </row>
    <row r="948" spans="1:8" ht="15.75">
      <c r="A948" s="17"/>
      <c r="B948" s="17"/>
      <c r="C948" s="18"/>
      <c r="D948" s="18"/>
      <c r="E948" s="18"/>
      <c r="F948" s="18"/>
      <c r="G948" s="17"/>
      <c r="H948" s="17"/>
    </row>
    <row r="949" spans="1:8" ht="15.75">
      <c r="A949" s="17"/>
      <c r="B949" s="17"/>
      <c r="C949" s="18"/>
      <c r="D949" s="18"/>
      <c r="E949" s="18"/>
      <c r="F949" s="18"/>
      <c r="G949" s="17"/>
      <c r="H949" s="17"/>
    </row>
    <row r="950" spans="1:8" ht="15.75">
      <c r="A950" s="17"/>
      <c r="B950" s="17"/>
      <c r="C950" s="18"/>
      <c r="D950" s="18"/>
      <c r="E950" s="18"/>
      <c r="F950" s="18"/>
      <c r="G950" s="17"/>
      <c r="H950" s="17"/>
    </row>
    <row r="951" spans="1:8" ht="15.75">
      <c r="A951" s="17"/>
      <c r="B951" s="17"/>
      <c r="C951" s="18"/>
      <c r="D951" s="18"/>
      <c r="E951" s="18"/>
      <c r="F951" s="18"/>
      <c r="G951" s="17"/>
      <c r="H951" s="17"/>
    </row>
    <row r="952" spans="1:8" ht="15.75">
      <c r="A952" s="17"/>
      <c r="B952" s="17"/>
      <c r="C952" s="18"/>
      <c r="D952" s="18"/>
      <c r="E952" s="18"/>
      <c r="F952" s="18"/>
      <c r="G952" s="17"/>
      <c r="H952" s="17"/>
    </row>
    <row r="953" spans="1:8" ht="15.75">
      <c r="A953" s="17"/>
      <c r="B953" s="17"/>
      <c r="C953" s="18"/>
      <c r="D953" s="18"/>
      <c r="E953" s="18"/>
      <c r="F953" s="18"/>
      <c r="G953" s="17"/>
      <c r="H953" s="17"/>
    </row>
    <row r="954" spans="1:8" ht="15.75">
      <c r="A954" s="17"/>
      <c r="B954" s="17"/>
      <c r="C954" s="18"/>
      <c r="D954" s="18"/>
      <c r="E954" s="18"/>
      <c r="F954" s="18"/>
      <c r="G954" s="17"/>
      <c r="H954" s="17"/>
    </row>
    <row r="955" spans="1:8" ht="15.75">
      <c r="A955" s="17"/>
      <c r="B955" s="17"/>
      <c r="C955" s="18"/>
      <c r="D955" s="18"/>
      <c r="E955" s="18"/>
      <c r="F955" s="18"/>
      <c r="G955" s="17"/>
      <c r="H955" s="17"/>
    </row>
    <row r="956" spans="1:8" ht="15.75">
      <c r="A956" s="17"/>
      <c r="B956" s="17"/>
      <c r="C956" s="18"/>
      <c r="D956" s="18"/>
      <c r="E956" s="18"/>
      <c r="F956" s="18"/>
      <c r="G956" s="17"/>
      <c r="H956" s="17"/>
    </row>
    <row r="957" spans="1:8" ht="15.75">
      <c r="A957" s="17"/>
      <c r="B957" s="17"/>
      <c r="C957" s="18"/>
      <c r="D957" s="18"/>
      <c r="E957" s="18"/>
      <c r="F957" s="18"/>
      <c r="G957" s="17"/>
      <c r="H957" s="17"/>
    </row>
    <row r="958" spans="1:8" ht="15.75">
      <c r="A958" s="17"/>
      <c r="B958" s="17"/>
      <c r="C958" s="18"/>
      <c r="D958" s="18"/>
      <c r="E958" s="18"/>
      <c r="F958" s="18"/>
      <c r="G958" s="17"/>
      <c r="H958" s="17"/>
    </row>
    <row r="959" spans="1:8" ht="15.75">
      <c r="A959" s="17"/>
      <c r="B959" s="17"/>
      <c r="C959" s="18"/>
      <c r="D959" s="18"/>
      <c r="E959" s="18"/>
      <c r="F959" s="18"/>
      <c r="G959" s="17"/>
      <c r="H959" s="17"/>
    </row>
    <row r="960" spans="1:8" ht="15.75">
      <c r="A960" s="17"/>
      <c r="B960" s="17"/>
      <c r="C960" s="18"/>
      <c r="D960" s="18"/>
      <c r="E960" s="18"/>
      <c r="F960" s="18"/>
      <c r="G960" s="17"/>
      <c r="H960" s="17"/>
    </row>
    <row r="961" spans="1:8" ht="15.75">
      <c r="A961" s="17"/>
      <c r="B961" s="17"/>
      <c r="C961" s="18"/>
      <c r="D961" s="18"/>
      <c r="E961" s="18"/>
      <c r="F961" s="18"/>
      <c r="G961" s="17"/>
      <c r="H961" s="17"/>
    </row>
    <row r="962" spans="1:8" ht="15.75">
      <c r="A962" s="17"/>
      <c r="B962" s="17"/>
      <c r="C962" s="18"/>
      <c r="D962" s="18"/>
      <c r="E962" s="18"/>
      <c r="F962" s="18"/>
      <c r="G962" s="17"/>
      <c r="H962" s="17"/>
    </row>
    <row r="963" spans="1:8" ht="15.75">
      <c r="A963" s="17"/>
      <c r="B963" s="17"/>
      <c r="C963" s="18"/>
      <c r="D963" s="18"/>
      <c r="E963" s="18"/>
      <c r="F963" s="18"/>
      <c r="G963" s="17"/>
      <c r="H963" s="17"/>
    </row>
    <row r="964" spans="1:8" ht="15.75">
      <c r="A964" s="17"/>
      <c r="B964" s="17"/>
      <c r="C964" s="18"/>
      <c r="D964" s="18"/>
      <c r="E964" s="18"/>
      <c r="F964" s="18"/>
      <c r="G964" s="17"/>
      <c r="H964" s="17"/>
    </row>
    <row r="965" spans="1:8" ht="15.75">
      <c r="A965" s="17"/>
      <c r="B965" s="17"/>
      <c r="C965" s="18"/>
      <c r="D965" s="18"/>
      <c r="E965" s="18"/>
      <c r="F965" s="18"/>
      <c r="G965" s="17"/>
      <c r="H965" s="17"/>
    </row>
    <row r="966" spans="1:8" ht="15.75">
      <c r="A966" s="17"/>
      <c r="B966" s="17"/>
      <c r="C966" s="18"/>
      <c r="D966" s="18"/>
      <c r="E966" s="18"/>
      <c r="F966" s="18"/>
      <c r="G966" s="17"/>
      <c r="H966" s="17"/>
    </row>
    <row r="967" spans="1:8" ht="15.75">
      <c r="A967" s="17"/>
      <c r="B967" s="17"/>
      <c r="C967" s="18"/>
      <c r="D967" s="18"/>
      <c r="E967" s="18"/>
      <c r="F967" s="18"/>
      <c r="G967" s="17"/>
      <c r="H967" s="17"/>
    </row>
    <row r="968" spans="1:8" ht="15.75">
      <c r="A968" s="17"/>
      <c r="B968" s="17"/>
      <c r="C968" s="18"/>
      <c r="D968" s="18"/>
      <c r="E968" s="18"/>
      <c r="F968" s="18"/>
      <c r="G968" s="17"/>
      <c r="H968" s="17"/>
    </row>
    <row r="969" spans="1:8" ht="15.75">
      <c r="A969" s="17"/>
      <c r="B969" s="17"/>
      <c r="C969" s="18"/>
      <c r="D969" s="18"/>
      <c r="E969" s="18"/>
      <c r="F969" s="18"/>
      <c r="G969" s="17"/>
      <c r="H969" s="17"/>
    </row>
    <row r="970" spans="1:8" ht="15.75">
      <c r="A970" s="17"/>
      <c r="B970" s="17"/>
      <c r="C970" s="18"/>
      <c r="D970" s="18"/>
      <c r="E970" s="18"/>
      <c r="F970" s="18"/>
      <c r="G970" s="17"/>
      <c r="H970" s="17"/>
    </row>
    <row r="971" spans="1:8" ht="15.75">
      <c r="A971" s="17"/>
      <c r="B971" s="17"/>
      <c r="C971" s="18"/>
      <c r="D971" s="18"/>
      <c r="E971" s="18"/>
      <c r="F971" s="18"/>
      <c r="G971" s="17"/>
      <c r="H971" s="17"/>
    </row>
    <row r="972" spans="1:8" ht="15.75">
      <c r="A972" s="17"/>
      <c r="B972" s="17"/>
      <c r="C972" s="18"/>
      <c r="D972" s="18"/>
      <c r="E972" s="18"/>
      <c r="F972" s="18"/>
      <c r="G972" s="17"/>
      <c r="H972" s="17"/>
    </row>
    <row r="973" spans="1:8" ht="15.75">
      <c r="A973" s="17"/>
      <c r="B973" s="17"/>
      <c r="C973" s="18"/>
      <c r="D973" s="18"/>
      <c r="E973" s="18"/>
      <c r="F973" s="18"/>
      <c r="G973" s="17"/>
      <c r="H973" s="17"/>
    </row>
    <row r="974" spans="1:8" ht="15.75">
      <c r="A974" s="17"/>
      <c r="B974" s="17"/>
      <c r="C974" s="18"/>
      <c r="D974" s="18"/>
      <c r="E974" s="18"/>
      <c r="F974" s="18"/>
      <c r="G974" s="17"/>
      <c r="H974" s="17"/>
    </row>
    <row r="975" spans="1:8" ht="15.75">
      <c r="A975" s="17"/>
      <c r="B975" s="17"/>
      <c r="C975" s="18"/>
      <c r="D975" s="18"/>
      <c r="E975" s="18"/>
      <c r="F975" s="18"/>
      <c r="G975" s="17"/>
      <c r="H975" s="17"/>
    </row>
    <row r="976" spans="1:8" ht="15.75">
      <c r="A976" s="17"/>
      <c r="B976" s="17"/>
      <c r="C976" s="18"/>
      <c r="D976" s="18"/>
      <c r="E976" s="18"/>
      <c r="F976" s="18"/>
      <c r="G976" s="17"/>
      <c r="H976" s="17"/>
    </row>
    <row r="977" spans="1:8" ht="15.75">
      <c r="A977" s="17"/>
      <c r="B977" s="17"/>
      <c r="C977" s="18"/>
      <c r="D977" s="18"/>
      <c r="E977" s="18"/>
      <c r="F977" s="18"/>
      <c r="G977" s="17"/>
      <c r="H977" s="17"/>
    </row>
    <row r="978" spans="1:8" ht="15.75">
      <c r="A978" s="17"/>
      <c r="B978" s="17"/>
      <c r="C978" s="18"/>
      <c r="D978" s="18"/>
      <c r="E978" s="18"/>
      <c r="F978" s="18"/>
      <c r="G978" s="17"/>
      <c r="H978" s="17"/>
    </row>
    <row r="979" spans="1:8" ht="15.75">
      <c r="A979" s="17"/>
      <c r="B979" s="17"/>
      <c r="C979" s="18"/>
      <c r="D979" s="18"/>
      <c r="E979" s="18"/>
      <c r="F979" s="18"/>
      <c r="G979" s="17"/>
      <c r="H979" s="17"/>
    </row>
    <row r="980" spans="1:8" ht="15.75">
      <c r="A980" s="17"/>
      <c r="B980" s="17"/>
      <c r="C980" s="18"/>
      <c r="D980" s="18"/>
      <c r="E980" s="18"/>
      <c r="F980" s="18"/>
      <c r="G980" s="17"/>
      <c r="H980" s="17"/>
    </row>
    <row r="981" spans="1:8" ht="15.75">
      <c r="A981" s="17"/>
      <c r="B981" s="17"/>
      <c r="C981" s="18"/>
      <c r="D981" s="18"/>
      <c r="E981" s="18"/>
      <c r="F981" s="18"/>
      <c r="G981" s="17"/>
      <c r="H981" s="17"/>
    </row>
    <row r="982" spans="1:8" ht="15.75">
      <c r="A982" s="17"/>
      <c r="B982" s="17"/>
      <c r="C982" s="18"/>
      <c r="D982" s="18"/>
      <c r="E982" s="18"/>
      <c r="F982" s="18"/>
      <c r="G982" s="17"/>
      <c r="H982" s="17"/>
    </row>
    <row r="983" spans="1:8" ht="15.75">
      <c r="A983" s="17"/>
      <c r="B983" s="17"/>
      <c r="C983" s="18"/>
      <c r="D983" s="18"/>
      <c r="E983" s="18"/>
      <c r="F983" s="18"/>
      <c r="G983" s="17"/>
      <c r="H983" s="17"/>
    </row>
    <row r="984" spans="1:8" ht="15.75">
      <c r="A984" s="17"/>
      <c r="B984" s="17"/>
      <c r="C984" s="18"/>
      <c r="D984" s="18"/>
      <c r="E984" s="18"/>
      <c r="F984" s="18"/>
      <c r="G984" s="17"/>
      <c r="H984" s="17"/>
    </row>
    <row r="985" spans="1:8" ht="15.75">
      <c r="A985" s="17"/>
      <c r="B985" s="17"/>
      <c r="C985" s="18"/>
      <c r="D985" s="18"/>
      <c r="E985" s="18"/>
      <c r="F985" s="18"/>
      <c r="G985" s="17"/>
      <c r="H985" s="17"/>
    </row>
    <row r="986" spans="1:8" ht="15.75">
      <c r="A986" s="17"/>
      <c r="B986" s="17"/>
      <c r="C986" s="18"/>
      <c r="D986" s="18"/>
      <c r="E986" s="18"/>
      <c r="F986" s="18"/>
      <c r="G986" s="17"/>
      <c r="H986" s="17"/>
    </row>
    <row r="987" spans="1:8" ht="15.75">
      <c r="A987" s="17"/>
      <c r="B987" s="17"/>
      <c r="C987" s="18"/>
      <c r="D987" s="18"/>
      <c r="E987" s="18"/>
      <c r="F987" s="18"/>
      <c r="G987" s="17"/>
      <c r="H987" s="17"/>
    </row>
    <row r="988" spans="1:8" ht="15.75">
      <c r="A988" s="17"/>
      <c r="B988" s="17"/>
      <c r="C988" s="18"/>
      <c r="D988" s="18"/>
      <c r="E988" s="18"/>
      <c r="F988" s="18"/>
      <c r="G988" s="17"/>
      <c r="H988" s="17"/>
    </row>
    <row r="989" spans="1:8" ht="15.75">
      <c r="A989" s="17"/>
      <c r="B989" s="17"/>
      <c r="C989" s="18"/>
      <c r="D989" s="18"/>
      <c r="E989" s="18"/>
      <c r="F989" s="18"/>
      <c r="G989" s="17"/>
      <c r="H989" s="17"/>
    </row>
    <row r="990" spans="1:8" ht="15.75">
      <c r="A990" s="17"/>
      <c r="B990" s="17"/>
      <c r="C990" s="18"/>
      <c r="D990" s="18"/>
      <c r="E990" s="18"/>
      <c r="F990" s="18"/>
      <c r="G990" s="17"/>
      <c r="H990" s="17"/>
    </row>
    <row r="991" spans="1:8" ht="15.75">
      <c r="A991" s="17"/>
      <c r="B991" s="17"/>
      <c r="C991" s="18"/>
      <c r="D991" s="18"/>
      <c r="E991" s="18"/>
      <c r="F991" s="18"/>
      <c r="G991" s="17"/>
      <c r="H991" s="17"/>
    </row>
    <row r="992" spans="1:8" ht="15.75">
      <c r="A992" s="17"/>
      <c r="B992" s="17"/>
      <c r="C992" s="18"/>
      <c r="D992" s="18"/>
      <c r="E992" s="18"/>
      <c r="F992" s="18"/>
      <c r="G992" s="17"/>
      <c r="H992" s="17"/>
    </row>
    <row r="993" spans="1:8" ht="15.75">
      <c r="A993" s="17"/>
      <c r="B993" s="17"/>
      <c r="C993" s="18"/>
      <c r="D993" s="18"/>
      <c r="E993" s="18"/>
      <c r="F993" s="18"/>
      <c r="G993" s="17"/>
      <c r="H993" s="17"/>
    </row>
    <row r="994" spans="1:8" ht="15.75">
      <c r="A994" s="17"/>
      <c r="B994" s="17"/>
      <c r="C994" s="18"/>
      <c r="D994" s="18"/>
      <c r="E994" s="18"/>
      <c r="F994" s="18"/>
      <c r="G994" s="17"/>
      <c r="H994" s="17"/>
    </row>
    <row r="995" spans="1:8" ht="15.75">
      <c r="A995" s="17"/>
      <c r="B995" s="17"/>
      <c r="C995" s="18"/>
      <c r="D995" s="18"/>
      <c r="E995" s="18"/>
      <c r="F995" s="18"/>
      <c r="G995" s="17"/>
      <c r="H995" s="17"/>
    </row>
    <row r="996" spans="1:8" ht="15.75">
      <c r="A996" s="17"/>
      <c r="B996" s="17"/>
      <c r="C996" s="18"/>
      <c r="D996" s="18"/>
      <c r="E996" s="18"/>
      <c r="F996" s="18"/>
      <c r="G996" s="17"/>
      <c r="H996" s="17"/>
    </row>
    <row r="997" spans="1:8" ht="15.75">
      <c r="A997" s="17"/>
      <c r="B997" s="17"/>
      <c r="C997" s="18"/>
      <c r="D997" s="18"/>
      <c r="E997" s="18"/>
      <c r="F997" s="18"/>
      <c r="G997" s="17"/>
      <c r="H997" s="17"/>
    </row>
    <row r="998" spans="1:8" ht="15.75">
      <c r="A998" s="17"/>
      <c r="B998" s="17"/>
      <c r="C998" s="18"/>
      <c r="D998" s="18"/>
      <c r="E998" s="18"/>
      <c r="F998" s="18"/>
      <c r="G998" s="17"/>
      <c r="H998" s="17"/>
    </row>
    <row r="999" spans="1:8" ht="15.75">
      <c r="A999" s="17"/>
      <c r="B999" s="17"/>
      <c r="C999" s="18"/>
      <c r="D999" s="18"/>
      <c r="E999" s="18"/>
      <c r="F999" s="18"/>
      <c r="G999" s="17"/>
      <c r="H999" s="17"/>
    </row>
    <row r="1000" spans="1:8" ht="15.75">
      <c r="A1000" s="17"/>
      <c r="B1000" s="17"/>
      <c r="C1000" s="18"/>
      <c r="D1000" s="18"/>
      <c r="E1000" s="18"/>
      <c r="F1000" s="18"/>
      <c r="G1000" s="17"/>
      <c r="H1000" s="17"/>
    </row>
    <row r="1001" spans="1:8" ht="15.75">
      <c r="A1001" s="17"/>
      <c r="B1001" s="17"/>
      <c r="C1001" s="18"/>
      <c r="D1001" s="18"/>
      <c r="E1001" s="18"/>
      <c r="F1001" s="18"/>
      <c r="G1001" s="17"/>
      <c r="H1001" s="17"/>
    </row>
    <row r="1002" spans="1:8" ht="15.75">
      <c r="A1002" s="17"/>
      <c r="B1002" s="17"/>
      <c r="C1002" s="18"/>
      <c r="D1002" s="18"/>
      <c r="E1002" s="18"/>
      <c r="F1002" s="18"/>
      <c r="G1002" s="17"/>
      <c r="H1002" s="17"/>
    </row>
    <row r="1003" spans="1:8" ht="15.75">
      <c r="A1003" s="17"/>
      <c r="B1003" s="17"/>
      <c r="C1003" s="18"/>
      <c r="D1003" s="18"/>
      <c r="E1003" s="18"/>
      <c r="F1003" s="18"/>
      <c r="G1003" s="17"/>
      <c r="H1003" s="17"/>
    </row>
    <row r="1004" spans="1:8" ht="15.75">
      <c r="A1004" s="17"/>
      <c r="B1004" s="17"/>
      <c r="C1004" s="18"/>
      <c r="D1004" s="18"/>
      <c r="E1004" s="18"/>
      <c r="F1004" s="18"/>
      <c r="G1004" s="17"/>
      <c r="H1004" s="17"/>
    </row>
    <row r="1005" spans="1:8" ht="15.75">
      <c r="A1005" s="17"/>
      <c r="B1005" s="17"/>
      <c r="C1005" s="18"/>
      <c r="D1005" s="18"/>
      <c r="E1005" s="18"/>
      <c r="F1005" s="18"/>
      <c r="G1005" s="17"/>
      <c r="H1005" s="17"/>
    </row>
    <row r="1006" spans="1:8" ht="15.75">
      <c r="A1006" s="17"/>
      <c r="B1006" s="17"/>
      <c r="C1006" s="18"/>
      <c r="D1006" s="18"/>
      <c r="E1006" s="18"/>
      <c r="F1006" s="18"/>
      <c r="G1006" s="17"/>
      <c r="H1006" s="17"/>
    </row>
    <row r="1007" spans="1:8" ht="15.75">
      <c r="A1007" s="17"/>
      <c r="B1007" s="17"/>
      <c r="C1007" s="18"/>
      <c r="D1007" s="18"/>
      <c r="E1007" s="18"/>
      <c r="F1007" s="18"/>
      <c r="G1007" s="17"/>
      <c r="H1007" s="17"/>
    </row>
    <row r="1008" spans="1:8" ht="15.75">
      <c r="A1008" s="17"/>
      <c r="B1008" s="17"/>
      <c r="C1008" s="18"/>
      <c r="D1008" s="18"/>
      <c r="E1008" s="18"/>
      <c r="F1008" s="18"/>
      <c r="G1008" s="17"/>
      <c r="H1008" s="17"/>
    </row>
    <row r="1009" spans="1:8" ht="15.75">
      <c r="A1009" s="17"/>
      <c r="B1009" s="17"/>
      <c r="C1009" s="18"/>
      <c r="D1009" s="18"/>
      <c r="E1009" s="18"/>
      <c r="F1009" s="18"/>
      <c r="G1009" s="17"/>
      <c r="H1009" s="17"/>
    </row>
    <row r="1010" spans="1:8" ht="15.75">
      <c r="A1010" s="17"/>
      <c r="B1010" s="17"/>
      <c r="C1010" s="18"/>
      <c r="D1010" s="18"/>
      <c r="E1010" s="18"/>
      <c r="F1010" s="18"/>
      <c r="G1010" s="17"/>
      <c r="H1010" s="17"/>
    </row>
    <row r="1011" spans="1:8" ht="15.75">
      <c r="A1011" s="17"/>
      <c r="B1011" s="17"/>
      <c r="C1011" s="18"/>
      <c r="D1011" s="18"/>
      <c r="E1011" s="18"/>
      <c r="F1011" s="18"/>
      <c r="G1011" s="17"/>
      <c r="H1011" s="17"/>
    </row>
    <row r="1012" spans="1:8" ht="15.75">
      <c r="A1012" s="17"/>
      <c r="B1012" s="17"/>
      <c r="C1012" s="18"/>
      <c r="D1012" s="18"/>
      <c r="E1012" s="18"/>
      <c r="F1012" s="18"/>
      <c r="G1012" s="17"/>
      <c r="H1012" s="17"/>
    </row>
    <row r="1013" spans="1:8" ht="15.75">
      <c r="A1013" s="17"/>
      <c r="B1013" s="17"/>
      <c r="C1013" s="18"/>
      <c r="D1013" s="18"/>
      <c r="E1013" s="18"/>
      <c r="F1013" s="18"/>
      <c r="G1013" s="17"/>
      <c r="H1013" s="17"/>
    </row>
    <row r="1014" spans="1:8" ht="15.75">
      <c r="A1014" s="17"/>
      <c r="B1014" s="17"/>
      <c r="C1014" s="18"/>
      <c r="D1014" s="18"/>
      <c r="E1014" s="18"/>
      <c r="F1014" s="18"/>
      <c r="G1014" s="17"/>
      <c r="H1014" s="17"/>
    </row>
    <row r="1015" spans="1:8" ht="15.75">
      <c r="A1015" s="17"/>
      <c r="B1015" s="17"/>
      <c r="C1015" s="18"/>
      <c r="D1015" s="18"/>
      <c r="E1015" s="18"/>
      <c r="F1015" s="18"/>
      <c r="G1015" s="17"/>
      <c r="H1015" s="17"/>
    </row>
    <row r="1016" spans="1:8" ht="15.75">
      <c r="A1016" s="17"/>
      <c r="B1016" s="17"/>
      <c r="C1016" s="18"/>
      <c r="D1016" s="18"/>
      <c r="E1016" s="18"/>
      <c r="F1016" s="18"/>
      <c r="G1016" s="17"/>
      <c r="H1016" s="17"/>
    </row>
    <row r="1017" spans="1:8" ht="15.75">
      <c r="A1017" s="17"/>
      <c r="B1017" s="17"/>
      <c r="C1017" s="18"/>
      <c r="D1017" s="18"/>
      <c r="E1017" s="18"/>
      <c r="F1017" s="18"/>
      <c r="G1017" s="17"/>
      <c r="H1017" s="17"/>
    </row>
    <row r="1018" spans="1:8" ht="15.75">
      <c r="A1018" s="17"/>
      <c r="B1018" s="17"/>
      <c r="C1018" s="18"/>
      <c r="D1018" s="18"/>
      <c r="E1018" s="18"/>
      <c r="F1018" s="18"/>
      <c r="G1018" s="17"/>
      <c r="H1018" s="17"/>
    </row>
    <row r="1019" spans="1:8" ht="15.75">
      <c r="A1019" s="17"/>
      <c r="B1019" s="17"/>
      <c r="C1019" s="18"/>
      <c r="D1019" s="18"/>
      <c r="E1019" s="18"/>
      <c r="F1019" s="18"/>
      <c r="G1019" s="17"/>
      <c r="H1019" s="17"/>
    </row>
    <row r="1020" spans="1:8" ht="15.75">
      <c r="A1020" s="17"/>
      <c r="B1020" s="17"/>
      <c r="C1020" s="18"/>
      <c r="D1020" s="18"/>
      <c r="E1020" s="18"/>
      <c r="F1020" s="18"/>
      <c r="G1020" s="17"/>
      <c r="H1020" s="17"/>
    </row>
    <row r="1021" spans="1:8" ht="15.75">
      <c r="A1021" s="17"/>
      <c r="B1021" s="17"/>
      <c r="C1021" s="18"/>
      <c r="D1021" s="18"/>
      <c r="E1021" s="18"/>
      <c r="F1021" s="18"/>
      <c r="G1021" s="17"/>
      <c r="H1021" s="17"/>
    </row>
    <row r="1022" spans="1:8" ht="15.75">
      <c r="A1022" s="17"/>
      <c r="B1022" s="17"/>
      <c r="C1022" s="18"/>
      <c r="D1022" s="18"/>
      <c r="E1022" s="18"/>
      <c r="F1022" s="18"/>
      <c r="G1022" s="17"/>
      <c r="H1022" s="17"/>
    </row>
    <row r="1023" spans="1:8" ht="15.75">
      <c r="A1023" s="17"/>
      <c r="B1023" s="17"/>
      <c r="C1023" s="18"/>
      <c r="D1023" s="18"/>
      <c r="E1023" s="18"/>
      <c r="F1023" s="18"/>
      <c r="G1023" s="17"/>
      <c r="H1023" s="17"/>
    </row>
    <row r="1024" spans="1:8" ht="15.75">
      <c r="A1024" s="17"/>
      <c r="B1024" s="17"/>
      <c r="C1024" s="18"/>
      <c r="D1024" s="18"/>
      <c r="E1024" s="18"/>
      <c r="F1024" s="18"/>
      <c r="G1024" s="17"/>
      <c r="H1024" s="17"/>
    </row>
    <row r="1025" spans="1:8" ht="15.75">
      <c r="A1025" s="17"/>
      <c r="B1025" s="17"/>
      <c r="C1025" s="18"/>
      <c r="D1025" s="18"/>
      <c r="E1025" s="18"/>
      <c r="F1025" s="18"/>
      <c r="G1025" s="17"/>
      <c r="H1025" s="17"/>
    </row>
    <row r="1026" spans="1:8" ht="15.75">
      <c r="A1026" s="17"/>
      <c r="B1026" s="17"/>
      <c r="C1026" s="18"/>
      <c r="D1026" s="18"/>
      <c r="E1026" s="18"/>
      <c r="F1026" s="18"/>
      <c r="G1026" s="17"/>
      <c r="H1026" s="17"/>
    </row>
    <row r="1027" spans="1:8" ht="15.75">
      <c r="A1027" s="17"/>
      <c r="B1027" s="17"/>
      <c r="C1027" s="18"/>
      <c r="D1027" s="18"/>
      <c r="E1027" s="18"/>
      <c r="F1027" s="18"/>
      <c r="G1027" s="17"/>
      <c r="H1027" s="17"/>
    </row>
    <row r="1028" spans="1:8" ht="15.75">
      <c r="A1028" s="17"/>
      <c r="B1028" s="17"/>
      <c r="C1028" s="18"/>
      <c r="D1028" s="18"/>
      <c r="E1028" s="18"/>
      <c r="F1028" s="18"/>
      <c r="G1028" s="17"/>
      <c r="H1028" s="17"/>
    </row>
    <row r="1029" spans="1:8" ht="15.75">
      <c r="A1029" s="17"/>
      <c r="B1029" s="17"/>
      <c r="C1029" s="18"/>
      <c r="D1029" s="18"/>
      <c r="E1029" s="18"/>
      <c r="F1029" s="18"/>
      <c r="G1029" s="17"/>
      <c r="H1029" s="17"/>
    </row>
    <row r="1030" spans="1:8" ht="15.75">
      <c r="A1030" s="17"/>
      <c r="B1030" s="17"/>
      <c r="C1030" s="18"/>
      <c r="D1030" s="18"/>
      <c r="E1030" s="18"/>
      <c r="F1030" s="18"/>
      <c r="G1030" s="17"/>
      <c r="H1030" s="17"/>
    </row>
    <row r="1031" spans="1:8" ht="15.75">
      <c r="A1031" s="17"/>
      <c r="B1031" s="17"/>
      <c r="C1031" s="18"/>
      <c r="D1031" s="18"/>
      <c r="E1031" s="18"/>
      <c r="F1031" s="18"/>
      <c r="G1031" s="17"/>
      <c r="H1031" s="17"/>
    </row>
    <row r="1032" spans="1:8" ht="15.75">
      <c r="A1032" s="17"/>
      <c r="B1032" s="17"/>
      <c r="C1032" s="18"/>
      <c r="D1032" s="18"/>
      <c r="E1032" s="18"/>
      <c r="F1032" s="18"/>
      <c r="G1032" s="17"/>
      <c r="H1032" s="17"/>
    </row>
    <row r="1033" spans="1:8" ht="15.75">
      <c r="A1033" s="17"/>
      <c r="B1033" s="17"/>
      <c r="C1033" s="18"/>
      <c r="D1033" s="18"/>
      <c r="E1033" s="18"/>
      <c r="F1033" s="18"/>
      <c r="G1033" s="17"/>
      <c r="H1033" s="17"/>
    </row>
    <row r="1034" spans="1:8" ht="15.75">
      <c r="A1034" s="17"/>
      <c r="B1034" s="17"/>
      <c r="C1034" s="18"/>
      <c r="D1034" s="18"/>
      <c r="E1034" s="18"/>
      <c r="F1034" s="18"/>
      <c r="G1034" s="17"/>
      <c r="H1034" s="17"/>
    </row>
    <row r="1035" spans="1:8" ht="15.75">
      <c r="A1035" s="17"/>
      <c r="B1035" s="17"/>
      <c r="C1035" s="18"/>
      <c r="D1035" s="18"/>
      <c r="E1035" s="18"/>
      <c r="F1035" s="18"/>
      <c r="G1035" s="17"/>
      <c r="H1035" s="17"/>
    </row>
    <row r="1036" spans="1:8" ht="15.75">
      <c r="A1036" s="17"/>
      <c r="B1036" s="17"/>
      <c r="C1036" s="18"/>
      <c r="D1036" s="18"/>
      <c r="E1036" s="18"/>
      <c r="F1036" s="18"/>
      <c r="G1036" s="17"/>
      <c r="H1036" s="17"/>
    </row>
    <row r="1037" spans="1:8" ht="15.75">
      <c r="A1037" s="17"/>
      <c r="B1037" s="17"/>
      <c r="C1037" s="18"/>
      <c r="D1037" s="18"/>
      <c r="E1037" s="18"/>
      <c r="F1037" s="18"/>
      <c r="G1037" s="17"/>
      <c r="H1037" s="17"/>
    </row>
    <row r="1038" spans="1:8" ht="15.75">
      <c r="A1038" s="17"/>
      <c r="B1038" s="17"/>
      <c r="C1038" s="18"/>
      <c r="D1038" s="18"/>
      <c r="E1038" s="18"/>
      <c r="F1038" s="18"/>
      <c r="G1038" s="17"/>
      <c r="H1038" s="17"/>
    </row>
    <row r="1039" spans="1:8" ht="15.75">
      <c r="A1039" s="17"/>
      <c r="B1039" s="17"/>
      <c r="C1039" s="18"/>
      <c r="D1039" s="18"/>
      <c r="E1039" s="18"/>
      <c r="F1039" s="18"/>
      <c r="G1039" s="17"/>
      <c r="H1039" s="17"/>
    </row>
    <row r="1040" spans="1:8" ht="15.75">
      <c r="A1040" s="17"/>
      <c r="B1040" s="17"/>
      <c r="C1040" s="18"/>
      <c r="D1040" s="18"/>
      <c r="E1040" s="18"/>
      <c r="F1040" s="18"/>
      <c r="G1040" s="17"/>
      <c r="H1040" s="17"/>
    </row>
    <row r="1041" spans="1:8" ht="15.75">
      <c r="A1041" s="17"/>
      <c r="B1041" s="17"/>
      <c r="C1041" s="18"/>
      <c r="D1041" s="18"/>
      <c r="E1041" s="18"/>
      <c r="F1041" s="18"/>
      <c r="G1041" s="17"/>
      <c r="H1041" s="17"/>
    </row>
    <row r="1042" spans="1:8" ht="15.75">
      <c r="A1042" s="17"/>
      <c r="B1042" s="17"/>
      <c r="C1042" s="18"/>
      <c r="D1042" s="18"/>
      <c r="E1042" s="18"/>
      <c r="F1042" s="18"/>
      <c r="G1042" s="17"/>
      <c r="H1042" s="17"/>
    </row>
    <row r="1043" spans="1:8" ht="15.75">
      <c r="A1043" s="17"/>
      <c r="B1043" s="17"/>
      <c r="C1043" s="18"/>
      <c r="D1043" s="18"/>
      <c r="E1043" s="18"/>
      <c r="F1043" s="18"/>
      <c r="G1043" s="17"/>
      <c r="H1043" s="17"/>
    </row>
    <row r="1044" spans="1:8" ht="15.75">
      <c r="A1044" s="17"/>
      <c r="B1044" s="17"/>
      <c r="C1044" s="18"/>
      <c r="D1044" s="18"/>
      <c r="E1044" s="18"/>
      <c r="F1044" s="18"/>
      <c r="G1044" s="17"/>
      <c r="H1044" s="17"/>
    </row>
    <row r="1045" spans="1:8" ht="15.75">
      <c r="A1045" s="17"/>
      <c r="B1045" s="17"/>
      <c r="C1045" s="18"/>
      <c r="D1045" s="18"/>
      <c r="E1045" s="18"/>
      <c r="F1045" s="18"/>
      <c r="G1045" s="17"/>
      <c r="H1045" s="17"/>
    </row>
    <row r="1046" spans="1:8" ht="15.75">
      <c r="A1046" s="17"/>
      <c r="B1046" s="17"/>
      <c r="C1046" s="18"/>
      <c r="D1046" s="18"/>
      <c r="E1046" s="18"/>
      <c r="F1046" s="18"/>
      <c r="G1046" s="17"/>
      <c r="H1046" s="17"/>
    </row>
    <row r="1047" spans="1:8" ht="15.75">
      <c r="A1047" s="17"/>
      <c r="B1047" s="17"/>
      <c r="C1047" s="18"/>
      <c r="D1047" s="18"/>
      <c r="E1047" s="18"/>
      <c r="F1047" s="18"/>
      <c r="G1047" s="17"/>
      <c r="H1047" s="17"/>
    </row>
    <row r="1048" spans="1:8" ht="15.75">
      <c r="A1048" s="17"/>
      <c r="B1048" s="17"/>
      <c r="C1048" s="18"/>
      <c r="D1048" s="18"/>
      <c r="E1048" s="18"/>
      <c r="F1048" s="18"/>
      <c r="G1048" s="17"/>
      <c r="H1048" s="17"/>
    </row>
    <row r="1049" spans="1:8" ht="15.75">
      <c r="A1049" s="17"/>
      <c r="B1049" s="17"/>
      <c r="C1049" s="18"/>
      <c r="D1049" s="18"/>
      <c r="E1049" s="18"/>
      <c r="F1049" s="18"/>
      <c r="G1049" s="17"/>
      <c r="H1049" s="17"/>
    </row>
    <row r="1050" spans="1:8" ht="15.75">
      <c r="A1050" s="17"/>
      <c r="B1050" s="17"/>
      <c r="C1050" s="18"/>
      <c r="D1050" s="18"/>
      <c r="E1050" s="18"/>
      <c r="F1050" s="18"/>
      <c r="G1050" s="17"/>
      <c r="H1050" s="17"/>
    </row>
    <row r="1051" spans="1:8" ht="15.75">
      <c r="A1051" s="17"/>
      <c r="B1051" s="17"/>
      <c r="C1051" s="18"/>
      <c r="D1051" s="18"/>
      <c r="E1051" s="18"/>
      <c r="F1051" s="18"/>
      <c r="G1051" s="17"/>
      <c r="H1051" s="17"/>
    </row>
    <row r="1052" spans="1:8" ht="15.75">
      <c r="A1052" s="17"/>
      <c r="B1052" s="17"/>
      <c r="C1052" s="18"/>
      <c r="D1052" s="18"/>
      <c r="E1052" s="18"/>
      <c r="F1052" s="18"/>
      <c r="G1052" s="17"/>
      <c r="H1052" s="17"/>
    </row>
    <row r="1053" spans="1:8" ht="15.75">
      <c r="A1053" s="17"/>
      <c r="B1053" s="17"/>
      <c r="C1053" s="18"/>
      <c r="D1053" s="18"/>
      <c r="E1053" s="18"/>
      <c r="F1053" s="18"/>
      <c r="G1053" s="17"/>
      <c r="H1053" s="17"/>
    </row>
    <row r="1054" spans="1:8" ht="15.75">
      <c r="A1054" s="17"/>
      <c r="B1054" s="17"/>
      <c r="C1054" s="18"/>
      <c r="D1054" s="18"/>
      <c r="E1054" s="18"/>
      <c r="F1054" s="18"/>
      <c r="G1054" s="17"/>
      <c r="H1054" s="17"/>
    </row>
    <row r="1055" spans="1:8" ht="15.75">
      <c r="A1055" s="17"/>
      <c r="B1055" s="17"/>
      <c r="C1055" s="18"/>
      <c r="D1055" s="18"/>
      <c r="E1055" s="18"/>
      <c r="F1055" s="18"/>
      <c r="G1055" s="17"/>
      <c r="H1055" s="17"/>
    </row>
    <row r="1056" spans="3:6" ht="15.75">
      <c r="C1056" s="19"/>
      <c r="D1056" s="19"/>
      <c r="E1056" s="19"/>
      <c r="F1056" s="19"/>
    </row>
    <row r="1057" spans="3:6" ht="15.75">
      <c r="C1057" s="19"/>
      <c r="D1057" s="19"/>
      <c r="E1057" s="19"/>
      <c r="F1057" s="19"/>
    </row>
    <row r="1058" spans="3:6" ht="15.75">
      <c r="C1058" s="19"/>
      <c r="D1058" s="19"/>
      <c r="E1058" s="19"/>
      <c r="F1058" s="19"/>
    </row>
    <row r="1059" spans="3:6" ht="15.75">
      <c r="C1059" s="19"/>
      <c r="D1059" s="19"/>
      <c r="E1059" s="19"/>
      <c r="F1059" s="19"/>
    </row>
    <row r="1060" spans="3:6" ht="15.75">
      <c r="C1060" s="19"/>
      <c r="D1060" s="19"/>
      <c r="E1060" s="19"/>
      <c r="F1060" s="19"/>
    </row>
    <row r="1061" spans="3:6" ht="15.75">
      <c r="C1061" s="19"/>
      <c r="D1061" s="19"/>
      <c r="E1061" s="19"/>
      <c r="F1061" s="19"/>
    </row>
    <row r="1062" spans="3:6" ht="15.75">
      <c r="C1062" s="19"/>
      <c r="D1062" s="19"/>
      <c r="E1062" s="19"/>
      <c r="F1062" s="19"/>
    </row>
    <row r="1063" spans="3:6" ht="15.75">
      <c r="C1063" s="19"/>
      <c r="D1063" s="19"/>
      <c r="E1063" s="19"/>
      <c r="F1063" s="19"/>
    </row>
    <row r="1064" spans="3:6" ht="15.75">
      <c r="C1064" s="19"/>
      <c r="D1064" s="19"/>
      <c r="E1064" s="19"/>
      <c r="F1064" s="19"/>
    </row>
    <row r="1065" spans="3:6" ht="15.75">
      <c r="C1065" s="19"/>
      <c r="D1065" s="19"/>
      <c r="E1065" s="19"/>
      <c r="F1065" s="19"/>
    </row>
    <row r="1066" spans="3:6" ht="15.75">
      <c r="C1066" s="19"/>
      <c r="D1066" s="19"/>
      <c r="E1066" s="19"/>
      <c r="F1066" s="19"/>
    </row>
    <row r="1067" spans="3:6" ht="15.75">
      <c r="C1067" s="19"/>
      <c r="D1067" s="19"/>
      <c r="E1067" s="19"/>
      <c r="F1067" s="19"/>
    </row>
    <row r="1068" spans="3:6" ht="15.75">
      <c r="C1068" s="19"/>
      <c r="D1068" s="19"/>
      <c r="E1068" s="19"/>
      <c r="F1068" s="19"/>
    </row>
    <row r="1069" spans="3:6" ht="15.75">
      <c r="C1069" s="19"/>
      <c r="D1069" s="19"/>
      <c r="E1069" s="19"/>
      <c r="F1069" s="19"/>
    </row>
    <row r="1070" spans="3:6" ht="15.75">
      <c r="C1070" s="19"/>
      <c r="D1070" s="19"/>
      <c r="E1070" s="19"/>
      <c r="F1070" s="19"/>
    </row>
    <row r="1071" spans="3:6" ht="15.75">
      <c r="C1071" s="19"/>
      <c r="D1071" s="19"/>
      <c r="E1071" s="19"/>
      <c r="F1071" s="19"/>
    </row>
    <row r="1072" spans="3:6" ht="15.75">
      <c r="C1072" s="19"/>
      <c r="D1072" s="19"/>
      <c r="E1072" s="19"/>
      <c r="F1072" s="19"/>
    </row>
    <row r="1073" spans="3:6" ht="15.75">
      <c r="C1073" s="19"/>
      <c r="D1073" s="19"/>
      <c r="E1073" s="19"/>
      <c r="F1073" s="19"/>
    </row>
    <row r="1074" spans="3:6" ht="15.75">
      <c r="C1074" s="19"/>
      <c r="D1074" s="19"/>
      <c r="E1074" s="19"/>
      <c r="F1074" s="19"/>
    </row>
    <row r="1075" spans="3:6" ht="15.75">
      <c r="C1075" s="19"/>
      <c r="D1075" s="19"/>
      <c r="E1075" s="19"/>
      <c r="F1075" s="19"/>
    </row>
    <row r="1076" spans="3:6" ht="15.75">
      <c r="C1076" s="19"/>
      <c r="D1076" s="19"/>
      <c r="E1076" s="19"/>
      <c r="F1076" s="19"/>
    </row>
    <row r="1077" spans="3:6" ht="15.75">
      <c r="C1077" s="19"/>
      <c r="D1077" s="19"/>
      <c r="E1077" s="19"/>
      <c r="F1077" s="19"/>
    </row>
    <row r="1078" spans="3:6" ht="15.75">
      <c r="C1078" s="19"/>
      <c r="D1078" s="19"/>
      <c r="E1078" s="19"/>
      <c r="F1078" s="19"/>
    </row>
    <row r="1079" spans="3:6" ht="15.75">
      <c r="C1079" s="19"/>
      <c r="D1079" s="19"/>
      <c r="E1079" s="19"/>
      <c r="F1079" s="19"/>
    </row>
    <row r="1080" spans="3:6" ht="15.75">
      <c r="C1080" s="19"/>
      <c r="D1080" s="19"/>
      <c r="E1080" s="19"/>
      <c r="F1080" s="19"/>
    </row>
    <row r="1081" spans="3:6" ht="15.75">
      <c r="C1081" s="19"/>
      <c r="D1081" s="19"/>
      <c r="E1081" s="19"/>
      <c r="F1081" s="19"/>
    </row>
    <row r="1082" spans="3:6" ht="15.75">
      <c r="C1082" s="19"/>
      <c r="D1082" s="19"/>
      <c r="E1082" s="19"/>
      <c r="F1082" s="19"/>
    </row>
    <row r="1083" spans="3:6" ht="15.75">
      <c r="C1083" s="19"/>
      <c r="D1083" s="19"/>
      <c r="E1083" s="19"/>
      <c r="F1083" s="19"/>
    </row>
    <row r="1084" spans="3:6" ht="15.75">
      <c r="C1084" s="19"/>
      <c r="D1084" s="19"/>
      <c r="E1084" s="19"/>
      <c r="F1084" s="19"/>
    </row>
    <row r="1085" spans="3:6" ht="15.75">
      <c r="C1085" s="19"/>
      <c r="D1085" s="19"/>
      <c r="E1085" s="19"/>
      <c r="F1085" s="19"/>
    </row>
    <row r="1086" spans="3:6" ht="15.75">
      <c r="C1086" s="19"/>
      <c r="D1086" s="19"/>
      <c r="E1086" s="19"/>
      <c r="F1086" s="19"/>
    </row>
    <row r="1087" spans="3:6" ht="15.75">
      <c r="C1087" s="19"/>
      <c r="D1087" s="19"/>
      <c r="E1087" s="19"/>
      <c r="F1087" s="19"/>
    </row>
    <row r="1088" spans="3:6" ht="15.75">
      <c r="C1088" s="19"/>
      <c r="D1088" s="19"/>
      <c r="E1088" s="19"/>
      <c r="F1088" s="19"/>
    </row>
    <row r="1089" spans="3:6" ht="15.75">
      <c r="C1089" s="19"/>
      <c r="D1089" s="19"/>
      <c r="E1089" s="19"/>
      <c r="F1089" s="19"/>
    </row>
    <row r="1090" spans="3:6" ht="15.75">
      <c r="C1090" s="19"/>
      <c r="D1090" s="19"/>
      <c r="E1090" s="19"/>
      <c r="F1090" s="19"/>
    </row>
    <row r="1091" spans="3:6" ht="15.75">
      <c r="C1091" s="19"/>
      <c r="D1091" s="19"/>
      <c r="E1091" s="19"/>
      <c r="F1091" s="19"/>
    </row>
    <row r="1092" spans="3:6" ht="15.75">
      <c r="C1092" s="19"/>
      <c r="D1092" s="19"/>
      <c r="E1092" s="19"/>
      <c r="F1092" s="19"/>
    </row>
    <row r="1093" spans="3:6" ht="15.75">
      <c r="C1093" s="19"/>
      <c r="D1093" s="19"/>
      <c r="E1093" s="19"/>
      <c r="F1093" s="19"/>
    </row>
    <row r="1094" spans="3:6" ht="15.75">
      <c r="C1094" s="19"/>
      <c r="D1094" s="19"/>
      <c r="E1094" s="19"/>
      <c r="F1094" s="19"/>
    </row>
    <row r="1095" spans="3:6" ht="15.75">
      <c r="C1095" s="19"/>
      <c r="D1095" s="19"/>
      <c r="E1095" s="19"/>
      <c r="F1095" s="19"/>
    </row>
    <row r="1096" spans="3:6" ht="15.75">
      <c r="C1096" s="19"/>
      <c r="D1096" s="19"/>
      <c r="E1096" s="19"/>
      <c r="F1096" s="19"/>
    </row>
    <row r="1097" spans="3:6" ht="15.75">
      <c r="C1097" s="19"/>
      <c r="D1097" s="19"/>
      <c r="E1097" s="19"/>
      <c r="F1097" s="19"/>
    </row>
    <row r="1098" spans="3:6" ht="15.75">
      <c r="C1098" s="19"/>
      <c r="D1098" s="19"/>
      <c r="E1098" s="19"/>
      <c r="F1098" s="19"/>
    </row>
    <row r="1099" spans="3:6" ht="15.75">
      <c r="C1099" s="19"/>
      <c r="D1099" s="19"/>
      <c r="E1099" s="19"/>
      <c r="F1099" s="19"/>
    </row>
    <row r="1100" spans="3:6" ht="15.75">
      <c r="C1100" s="19"/>
      <c r="D1100" s="19"/>
      <c r="E1100" s="19"/>
      <c r="F1100" s="19"/>
    </row>
    <row r="1101" spans="3:6" ht="15.75">
      <c r="C1101" s="19"/>
      <c r="D1101" s="19"/>
      <c r="E1101" s="19"/>
      <c r="F1101" s="19"/>
    </row>
    <row r="1102" spans="3:6" ht="15.75">
      <c r="C1102" s="19"/>
      <c r="D1102" s="19"/>
      <c r="E1102" s="19"/>
      <c r="F1102" s="19"/>
    </row>
    <row r="1103" spans="3:6" ht="15.75">
      <c r="C1103" s="19"/>
      <c r="D1103" s="19"/>
      <c r="E1103" s="19"/>
      <c r="F1103" s="19"/>
    </row>
    <row r="1104" spans="3:6" ht="15.75">
      <c r="C1104" s="19"/>
      <c r="D1104" s="19"/>
      <c r="E1104" s="19"/>
      <c r="F1104" s="19"/>
    </row>
    <row r="1105" spans="3:6" ht="15.75">
      <c r="C1105" s="19"/>
      <c r="D1105" s="19"/>
      <c r="E1105" s="19"/>
      <c r="F1105" s="19"/>
    </row>
    <row r="1106" spans="3:6" ht="15.75">
      <c r="C1106" s="19"/>
      <c r="D1106" s="19"/>
      <c r="E1106" s="19"/>
      <c r="F1106" s="19"/>
    </row>
    <row r="1107" spans="3:6" ht="15.75">
      <c r="C1107" s="19"/>
      <c r="D1107" s="19"/>
      <c r="E1107" s="19"/>
      <c r="F1107" s="19"/>
    </row>
    <row r="1108" spans="3:6" ht="15.75">
      <c r="C1108" s="19"/>
      <c r="D1108" s="19"/>
      <c r="E1108" s="19"/>
      <c r="F1108" s="19"/>
    </row>
    <row r="1109" spans="3:6" ht="15.75">
      <c r="C1109" s="19"/>
      <c r="D1109" s="19"/>
      <c r="E1109" s="19"/>
      <c r="F1109" s="19"/>
    </row>
    <row r="1110" spans="3:6" ht="15.75">
      <c r="C1110" s="19"/>
      <c r="D1110" s="19"/>
      <c r="E1110" s="19"/>
      <c r="F1110" s="19"/>
    </row>
    <row r="1111" spans="3:6" ht="15.75">
      <c r="C1111" s="19"/>
      <c r="D1111" s="19"/>
      <c r="E1111" s="19"/>
      <c r="F1111" s="19"/>
    </row>
    <row r="1112" spans="3:6" ht="15.75">
      <c r="C1112" s="19"/>
      <c r="D1112" s="19"/>
      <c r="E1112" s="19"/>
      <c r="F1112" s="19"/>
    </row>
    <row r="1113" spans="3:6" ht="15.75">
      <c r="C1113" s="19"/>
      <c r="D1113" s="19"/>
      <c r="E1113" s="19"/>
      <c r="F1113" s="19"/>
    </row>
    <row r="1114" spans="3:6" ht="15.75">
      <c r="C1114" s="19"/>
      <c r="D1114" s="19"/>
      <c r="E1114" s="19"/>
      <c r="F1114" s="19"/>
    </row>
    <row r="1115" spans="3:6" ht="15.75">
      <c r="C1115" s="19"/>
      <c r="D1115" s="19"/>
      <c r="E1115" s="19"/>
      <c r="F1115" s="19"/>
    </row>
    <row r="1116" spans="3:6" ht="15.75">
      <c r="C1116" s="19"/>
      <c r="D1116" s="19"/>
      <c r="E1116" s="19"/>
      <c r="F1116" s="19"/>
    </row>
    <row r="1117" spans="3:6" ht="15.75">
      <c r="C1117" s="19"/>
      <c r="D1117" s="19"/>
      <c r="E1117" s="19"/>
      <c r="F1117" s="19"/>
    </row>
    <row r="1118" spans="3:6" ht="15.75">
      <c r="C1118" s="19"/>
      <c r="D1118" s="19"/>
      <c r="E1118" s="19"/>
      <c r="F1118" s="19"/>
    </row>
    <row r="1119" spans="3:6" ht="15.75">
      <c r="C1119" s="19"/>
      <c r="D1119" s="19"/>
      <c r="E1119" s="19"/>
      <c r="F1119" s="19"/>
    </row>
    <row r="1120" spans="3:6" ht="15.75">
      <c r="C1120" s="19"/>
      <c r="D1120" s="19"/>
      <c r="E1120" s="19"/>
      <c r="F1120" s="19"/>
    </row>
    <row r="1121" spans="3:6" ht="15.75">
      <c r="C1121" s="19"/>
      <c r="D1121" s="19"/>
      <c r="E1121" s="19"/>
      <c r="F1121" s="19"/>
    </row>
    <row r="1122" spans="3:6" ht="15.75">
      <c r="C1122" s="19"/>
      <c r="D1122" s="19"/>
      <c r="E1122" s="19"/>
      <c r="F1122" s="19"/>
    </row>
  </sheetData>
  <sheetProtection/>
  <mergeCells count="75">
    <mergeCell ref="B546:B547"/>
    <mergeCell ref="C546:C547"/>
    <mergeCell ref="H546:H547"/>
    <mergeCell ref="A1:H1"/>
    <mergeCell ref="A5:H5"/>
    <mergeCell ref="E2:H2"/>
    <mergeCell ref="E3:H3"/>
    <mergeCell ref="E4:H4"/>
    <mergeCell ref="B555:B556"/>
    <mergeCell ref="C555:C556"/>
    <mergeCell ref="D555:D556"/>
    <mergeCell ref="E555:E556"/>
    <mergeCell ref="B561:B562"/>
    <mergeCell ref="C561:C562"/>
    <mergeCell ref="D561:D562"/>
    <mergeCell ref="E561:E562"/>
    <mergeCell ref="D546:D547"/>
    <mergeCell ref="E546:E547"/>
    <mergeCell ref="F546:F547"/>
    <mergeCell ref="G546:G547"/>
    <mergeCell ref="F561:F562"/>
    <mergeCell ref="F555:F556"/>
    <mergeCell ref="G555:G556"/>
    <mergeCell ref="G561:G562"/>
    <mergeCell ref="H561:H562"/>
    <mergeCell ref="H632:H633"/>
    <mergeCell ref="F632:F633"/>
    <mergeCell ref="G632:G633"/>
    <mergeCell ref="H555:H556"/>
    <mergeCell ref="D704:D705"/>
    <mergeCell ref="E704:E705"/>
    <mergeCell ref="F704:F705"/>
    <mergeCell ref="G704:G705"/>
    <mergeCell ref="B632:B633"/>
    <mergeCell ref="C632:C633"/>
    <mergeCell ref="D632:D633"/>
    <mergeCell ref="E632:E633"/>
    <mergeCell ref="B706:B707"/>
    <mergeCell ref="C706:C707"/>
    <mergeCell ref="D706:D707"/>
    <mergeCell ref="E706:E707"/>
    <mergeCell ref="H706:H707"/>
    <mergeCell ref="B704:B705"/>
    <mergeCell ref="C704:C705"/>
    <mergeCell ref="H704:H705"/>
    <mergeCell ref="F706:F707"/>
    <mergeCell ref="G706:G707"/>
    <mergeCell ref="B714:B715"/>
    <mergeCell ref="C714:C715"/>
    <mergeCell ref="D714:D715"/>
    <mergeCell ref="E714:E715"/>
    <mergeCell ref="F714:F715"/>
    <mergeCell ref="F716:F717"/>
    <mergeCell ref="B716:B717"/>
    <mergeCell ref="C716:C717"/>
    <mergeCell ref="G714:G715"/>
    <mergeCell ref="D723:D724"/>
    <mergeCell ref="E723:E724"/>
    <mergeCell ref="F723:F724"/>
    <mergeCell ref="G723:G724"/>
    <mergeCell ref="H714:H715"/>
    <mergeCell ref="D716:D717"/>
    <mergeCell ref="E716:E717"/>
    <mergeCell ref="G716:G717"/>
    <mergeCell ref="H716:H717"/>
    <mergeCell ref="H732:H733"/>
    <mergeCell ref="B723:B724"/>
    <mergeCell ref="C723:C724"/>
    <mergeCell ref="B732:B733"/>
    <mergeCell ref="C732:C733"/>
    <mergeCell ref="D732:D733"/>
    <mergeCell ref="E732:E733"/>
    <mergeCell ref="F732:F733"/>
    <mergeCell ref="G732:G733"/>
    <mergeCell ref="H723:H724"/>
  </mergeCells>
  <printOptions horizontalCentered="1"/>
  <pageMargins left="0.63" right="0.29" top="0.19" bottom="0.23" header="0.19" footer="0.23"/>
  <pageSetup fitToHeight="70" fitToWidth="1" horizontalDpi="600" verticalDpi="600" orientation="portrait" paperSize="9" scale="72" r:id="rId3"/>
  <headerFooter alignWithMargins="0">
    <oddFooter>&amp;CСтраница &amp;P&amp;R&amp;A</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J1467"/>
  <sheetViews>
    <sheetView zoomScale="85" zoomScaleNormal="85" zoomScalePageLayoutView="0" workbookViewId="0" topLeftCell="A1">
      <selection activeCell="B4" sqref="B4:G4"/>
    </sheetView>
  </sheetViews>
  <sheetFormatPr defaultColWidth="9.00390625" defaultRowHeight="12.75"/>
  <cols>
    <col min="1" max="1" width="35.125" style="12" customWidth="1"/>
    <col min="2" max="2" width="12.875" style="12" customWidth="1"/>
    <col min="3" max="3" width="8.875" style="12" customWidth="1"/>
    <col min="4" max="4" width="12.25390625" style="12" customWidth="1"/>
    <col min="5" max="5" width="11.75390625" style="12" customWidth="1"/>
    <col min="6" max="7" width="19.75390625" style="26" customWidth="1"/>
    <col min="8" max="8" width="25.00390625" style="12" hidden="1" customWidth="1"/>
    <col min="9" max="9" width="22.25390625" style="12" hidden="1" customWidth="1"/>
    <col min="10" max="11" width="0" style="12" hidden="1" customWidth="1"/>
    <col min="12" max="16384" width="9.125" style="12" customWidth="1"/>
  </cols>
  <sheetData>
    <row r="1" spans="2:7" ht="15.75">
      <c r="B1" s="30"/>
      <c r="C1" s="30"/>
      <c r="D1" s="248"/>
      <c r="E1" s="248"/>
      <c r="F1" s="248" t="s">
        <v>507</v>
      </c>
      <c r="G1" s="248"/>
    </row>
    <row r="2" spans="2:7" ht="15.75">
      <c r="B2" s="30"/>
      <c r="C2" s="30"/>
      <c r="D2" s="248" t="s">
        <v>642</v>
      </c>
      <c r="E2" s="248"/>
      <c r="F2" s="248"/>
      <c r="G2" s="248"/>
    </row>
    <row r="3" spans="2:7" ht="15.75">
      <c r="B3" s="52"/>
      <c r="C3" s="52"/>
      <c r="D3" s="248"/>
      <c r="E3" s="248"/>
      <c r="F3" s="248" t="s">
        <v>1029</v>
      </c>
      <c r="G3" s="248"/>
    </row>
    <row r="4" spans="2:7" ht="15.75">
      <c r="B4" s="269" t="s">
        <v>1197</v>
      </c>
      <c r="C4" s="270"/>
      <c r="D4" s="270"/>
      <c r="E4" s="270"/>
      <c r="F4" s="270"/>
      <c r="G4" s="270"/>
    </row>
    <row r="5" spans="1:7" ht="58.5" customHeight="1">
      <c r="A5" s="266" t="s">
        <v>1109</v>
      </c>
      <c r="B5" s="267"/>
      <c r="C5" s="267"/>
      <c r="D5" s="267"/>
      <c r="E5" s="267"/>
      <c r="F5" s="267"/>
      <c r="G5" s="267"/>
    </row>
    <row r="6" spans="6:7" ht="15.75">
      <c r="F6" s="41"/>
      <c r="G6" s="41" t="s">
        <v>835</v>
      </c>
    </row>
    <row r="7" spans="1:7" ht="94.5">
      <c r="A7" s="15" t="s">
        <v>1026</v>
      </c>
      <c r="B7" s="61" t="s">
        <v>155</v>
      </c>
      <c r="C7" s="61" t="s">
        <v>156</v>
      </c>
      <c r="D7" s="61" t="s">
        <v>157</v>
      </c>
      <c r="E7" s="61" t="s">
        <v>158</v>
      </c>
      <c r="F7" s="40" t="s">
        <v>1027</v>
      </c>
      <c r="G7" s="15" t="s">
        <v>677</v>
      </c>
    </row>
    <row r="8" spans="1:7" ht="15.75">
      <c r="A8" s="15">
        <v>1</v>
      </c>
      <c r="B8" s="15">
        <v>2</v>
      </c>
      <c r="C8" s="15">
        <v>3</v>
      </c>
      <c r="D8" s="15">
        <v>4</v>
      </c>
      <c r="E8" s="15">
        <v>5</v>
      </c>
      <c r="F8" s="42">
        <v>6</v>
      </c>
      <c r="G8" s="42">
        <v>7</v>
      </c>
    </row>
    <row r="9" spans="1:10" s="43" customFormat="1" ht="63">
      <c r="A9" s="1" t="s">
        <v>107</v>
      </c>
      <c r="B9" s="2" t="s">
        <v>622</v>
      </c>
      <c r="C9" s="2"/>
      <c r="D9" s="9"/>
      <c r="E9" s="9"/>
      <c r="F9" s="32">
        <f>F10+F69+F143+F227+F238+F249+F269+F284</f>
        <v>1350784739.7099998</v>
      </c>
      <c r="G9" s="32">
        <f>G10+G69+G143+G227+G238+G249+G269+G284</f>
        <v>714901923</v>
      </c>
      <c r="H9" s="75">
        <f>прил6!F34+прил6!F554+прил6!F584+прил6!F643+прил6!F678+прил6!F775+прил6!F823</f>
        <v>1350784739.7099996</v>
      </c>
      <c r="I9" s="75">
        <f>прил6!G34+прил6!G554+прил6!G584+прил6!G643+прил6!G678+прил6!G775+прил6!G823</f>
        <v>714901923</v>
      </c>
      <c r="J9" s="75"/>
    </row>
    <row r="10" spans="1:9" s="43" customFormat="1" ht="47.25">
      <c r="A10" s="3" t="s">
        <v>600</v>
      </c>
      <c r="B10" s="4" t="s">
        <v>398</v>
      </c>
      <c r="C10" s="4"/>
      <c r="D10" s="4"/>
      <c r="E10" s="4"/>
      <c r="F10" s="29">
        <f>F11+F32+F42+F55+F64</f>
        <v>520273646.79999995</v>
      </c>
      <c r="G10" s="29">
        <f>G11+G32+G42+G55+G64</f>
        <v>325937342</v>
      </c>
      <c r="H10" s="75">
        <f>H9-F9</f>
        <v>0</v>
      </c>
      <c r="I10" s="75">
        <f>I9-G9</f>
        <v>0</v>
      </c>
    </row>
    <row r="11" spans="1:7" s="43" customFormat="1" ht="110.25">
      <c r="A11" s="3" t="s">
        <v>399</v>
      </c>
      <c r="B11" s="4" t="s">
        <v>400</v>
      </c>
      <c r="C11" s="4"/>
      <c r="D11" s="4"/>
      <c r="E11" s="4"/>
      <c r="F11" s="29">
        <f>F12+F16+F20+F24+F28</f>
        <v>308129226.13</v>
      </c>
      <c r="G11" s="29">
        <f>G12+G16+G20+G24+G28</f>
        <v>308016369</v>
      </c>
    </row>
    <row r="12" spans="1:7" s="43" customFormat="1" ht="110.25">
      <c r="A12" s="3" t="s">
        <v>401</v>
      </c>
      <c r="B12" s="4" t="s">
        <v>402</v>
      </c>
      <c r="C12" s="4"/>
      <c r="D12" s="4"/>
      <c r="E12" s="4"/>
      <c r="F12" s="29">
        <f>F13</f>
        <v>306311700</v>
      </c>
      <c r="G12" s="29">
        <f aca="true" t="shared" si="0" ref="G12:G19">F12</f>
        <v>306311700</v>
      </c>
    </row>
    <row r="13" spans="1:7" s="43" customFormat="1" ht="63">
      <c r="A13" s="3" t="s">
        <v>595</v>
      </c>
      <c r="B13" s="4" t="s">
        <v>402</v>
      </c>
      <c r="C13" s="4" t="s">
        <v>685</v>
      </c>
      <c r="D13" s="4"/>
      <c r="E13" s="4"/>
      <c r="F13" s="29">
        <f>F14</f>
        <v>306311700</v>
      </c>
      <c r="G13" s="29">
        <f t="shared" si="0"/>
        <v>306311700</v>
      </c>
    </row>
    <row r="14" spans="1:7" s="43" customFormat="1" ht="31.5">
      <c r="A14" s="3" t="s">
        <v>52</v>
      </c>
      <c r="B14" s="4" t="s">
        <v>402</v>
      </c>
      <c r="C14" s="4" t="s">
        <v>685</v>
      </c>
      <c r="D14" s="4" t="s">
        <v>44</v>
      </c>
      <c r="E14" s="4"/>
      <c r="F14" s="29">
        <f>F15</f>
        <v>306311700</v>
      </c>
      <c r="G14" s="29">
        <f t="shared" si="0"/>
        <v>306311700</v>
      </c>
    </row>
    <row r="15" spans="1:7" s="43" customFormat="1" ht="31.5">
      <c r="A15" s="3" t="s">
        <v>53</v>
      </c>
      <c r="B15" s="4" t="s">
        <v>402</v>
      </c>
      <c r="C15" s="4" t="s">
        <v>685</v>
      </c>
      <c r="D15" s="4" t="s">
        <v>44</v>
      </c>
      <c r="E15" s="4" t="s">
        <v>1028</v>
      </c>
      <c r="F15" s="29">
        <f>прил6!F558</f>
        <v>306311700</v>
      </c>
      <c r="G15" s="29">
        <f t="shared" si="0"/>
        <v>306311700</v>
      </c>
    </row>
    <row r="16" spans="1:7" s="43" customFormat="1" ht="131.25" customHeight="1">
      <c r="A16" s="3" t="s">
        <v>969</v>
      </c>
      <c r="B16" s="4" t="s">
        <v>403</v>
      </c>
      <c r="C16" s="4"/>
      <c r="D16" s="4"/>
      <c r="E16" s="4"/>
      <c r="F16" s="29">
        <f>F17</f>
        <v>1150930</v>
      </c>
      <c r="G16" s="29">
        <f t="shared" si="0"/>
        <v>1150930</v>
      </c>
    </row>
    <row r="17" spans="1:7" s="43" customFormat="1" ht="63">
      <c r="A17" s="3" t="s">
        <v>595</v>
      </c>
      <c r="B17" s="4" t="s">
        <v>403</v>
      </c>
      <c r="C17" s="4" t="s">
        <v>685</v>
      </c>
      <c r="D17" s="4"/>
      <c r="E17" s="4"/>
      <c r="F17" s="29">
        <f>F18</f>
        <v>1150930</v>
      </c>
      <c r="G17" s="29">
        <f t="shared" si="0"/>
        <v>1150930</v>
      </c>
    </row>
    <row r="18" spans="1:7" s="43" customFormat="1" ht="31.5">
      <c r="A18" s="3" t="s">
        <v>52</v>
      </c>
      <c r="B18" s="4" t="s">
        <v>403</v>
      </c>
      <c r="C18" s="4" t="s">
        <v>685</v>
      </c>
      <c r="D18" s="4" t="s">
        <v>44</v>
      </c>
      <c r="E18" s="4"/>
      <c r="F18" s="29">
        <f>F19</f>
        <v>1150930</v>
      </c>
      <c r="G18" s="29">
        <f t="shared" si="0"/>
        <v>1150930</v>
      </c>
    </row>
    <row r="19" spans="1:7" s="43" customFormat="1" ht="31.5">
      <c r="A19" s="3" t="s">
        <v>53</v>
      </c>
      <c r="B19" s="4" t="s">
        <v>403</v>
      </c>
      <c r="C19" s="4" t="s">
        <v>685</v>
      </c>
      <c r="D19" s="4" t="s">
        <v>44</v>
      </c>
      <c r="E19" s="4" t="s">
        <v>1028</v>
      </c>
      <c r="F19" s="29">
        <f>прил6!F560</f>
        <v>1150930</v>
      </c>
      <c r="G19" s="29">
        <f t="shared" si="0"/>
        <v>1150930</v>
      </c>
    </row>
    <row r="20" spans="1:7" s="43" customFormat="1" ht="135.75" customHeight="1">
      <c r="A20" s="3" t="s">
        <v>969</v>
      </c>
      <c r="B20" s="4" t="s">
        <v>404</v>
      </c>
      <c r="C20" s="4"/>
      <c r="D20" s="4"/>
      <c r="E20" s="4"/>
      <c r="F20" s="29">
        <f>F21</f>
        <v>82156</v>
      </c>
      <c r="G20" s="29"/>
    </row>
    <row r="21" spans="1:7" s="43" customFormat="1" ht="63">
      <c r="A21" s="3" t="s">
        <v>595</v>
      </c>
      <c r="B21" s="4" t="s">
        <v>404</v>
      </c>
      <c r="C21" s="4" t="s">
        <v>685</v>
      </c>
      <c r="D21" s="4"/>
      <c r="E21" s="4"/>
      <c r="F21" s="29">
        <f>F22</f>
        <v>82156</v>
      </c>
      <c r="G21" s="29"/>
    </row>
    <row r="22" spans="1:7" s="43" customFormat="1" ht="31.5">
      <c r="A22" s="3" t="s">
        <v>52</v>
      </c>
      <c r="B22" s="4" t="s">
        <v>404</v>
      </c>
      <c r="C22" s="4" t="s">
        <v>685</v>
      </c>
      <c r="D22" s="4" t="s">
        <v>44</v>
      </c>
      <c r="E22" s="4"/>
      <c r="F22" s="29">
        <f>F23</f>
        <v>82156</v>
      </c>
      <c r="G22" s="29"/>
    </row>
    <row r="23" spans="1:7" s="43" customFormat="1" ht="31.5">
      <c r="A23" s="3" t="s">
        <v>53</v>
      </c>
      <c r="B23" s="4" t="s">
        <v>404</v>
      </c>
      <c r="C23" s="4" t="s">
        <v>685</v>
      </c>
      <c r="D23" s="4" t="s">
        <v>44</v>
      </c>
      <c r="E23" s="4" t="s">
        <v>1028</v>
      </c>
      <c r="F23" s="29">
        <f>прил6!F562</f>
        <v>82156</v>
      </c>
      <c r="G23" s="29"/>
    </row>
    <row r="24" spans="1:7" s="43" customFormat="1" ht="141.75">
      <c r="A24" s="3" t="s">
        <v>405</v>
      </c>
      <c r="B24" s="4" t="s">
        <v>406</v>
      </c>
      <c r="C24" s="4"/>
      <c r="D24" s="4"/>
      <c r="E24" s="4"/>
      <c r="F24" s="29">
        <f>F25</f>
        <v>553739</v>
      </c>
      <c r="G24" s="29">
        <f>F24</f>
        <v>553739</v>
      </c>
    </row>
    <row r="25" spans="1:7" s="16" customFormat="1" ht="63">
      <c r="A25" s="27" t="s">
        <v>595</v>
      </c>
      <c r="B25" s="4" t="s">
        <v>406</v>
      </c>
      <c r="C25" s="4" t="s">
        <v>685</v>
      </c>
      <c r="D25" s="4"/>
      <c r="E25" s="4"/>
      <c r="F25" s="29">
        <f>F26</f>
        <v>553739</v>
      </c>
      <c r="G25" s="29">
        <f>F25</f>
        <v>553739</v>
      </c>
    </row>
    <row r="26" spans="1:7" ht="31.5">
      <c r="A26" s="3" t="s">
        <v>52</v>
      </c>
      <c r="B26" s="4" t="s">
        <v>406</v>
      </c>
      <c r="C26" s="4" t="s">
        <v>685</v>
      </c>
      <c r="D26" s="4" t="s">
        <v>44</v>
      </c>
      <c r="E26" s="4"/>
      <c r="F26" s="29">
        <f>F27</f>
        <v>553739</v>
      </c>
      <c r="G26" s="29">
        <f>F26</f>
        <v>553739</v>
      </c>
    </row>
    <row r="27" spans="1:7" ht="31.5">
      <c r="A27" s="3" t="s">
        <v>53</v>
      </c>
      <c r="B27" s="4" t="s">
        <v>406</v>
      </c>
      <c r="C27" s="4" t="s">
        <v>685</v>
      </c>
      <c r="D27" s="4" t="s">
        <v>44</v>
      </c>
      <c r="E27" s="4" t="s">
        <v>1028</v>
      </c>
      <c r="F27" s="29">
        <f>прил6!F564</f>
        <v>553739</v>
      </c>
      <c r="G27" s="29">
        <f>F27</f>
        <v>553739</v>
      </c>
    </row>
    <row r="28" spans="1:7" ht="141.75">
      <c r="A28" s="3" t="s">
        <v>405</v>
      </c>
      <c r="B28" s="4" t="s">
        <v>407</v>
      </c>
      <c r="C28" s="4"/>
      <c r="D28" s="4"/>
      <c r="E28" s="4"/>
      <c r="F28" s="29">
        <f>F29</f>
        <v>30701.13</v>
      </c>
      <c r="G28" s="29"/>
    </row>
    <row r="29" spans="1:7" ht="63">
      <c r="A29" s="27" t="s">
        <v>595</v>
      </c>
      <c r="B29" s="4" t="s">
        <v>407</v>
      </c>
      <c r="C29" s="4" t="s">
        <v>685</v>
      </c>
      <c r="D29" s="4"/>
      <c r="E29" s="4"/>
      <c r="F29" s="29">
        <f>F30</f>
        <v>30701.13</v>
      </c>
      <c r="G29" s="29"/>
    </row>
    <row r="30" spans="1:7" ht="31.5">
      <c r="A30" s="3" t="s">
        <v>52</v>
      </c>
      <c r="B30" s="4" t="s">
        <v>407</v>
      </c>
      <c r="C30" s="4" t="s">
        <v>685</v>
      </c>
      <c r="D30" s="4" t="s">
        <v>44</v>
      </c>
      <c r="E30" s="4"/>
      <c r="F30" s="29">
        <f>F31</f>
        <v>30701.13</v>
      </c>
      <c r="G30" s="29"/>
    </row>
    <row r="31" spans="1:7" ht="31.5">
      <c r="A31" s="3" t="s">
        <v>53</v>
      </c>
      <c r="B31" s="4" t="s">
        <v>407</v>
      </c>
      <c r="C31" s="4" t="s">
        <v>685</v>
      </c>
      <c r="D31" s="4" t="s">
        <v>44</v>
      </c>
      <c r="E31" s="4" t="s">
        <v>1028</v>
      </c>
      <c r="F31" s="29">
        <f>прил6!F566</f>
        <v>30701.13</v>
      </c>
      <c r="G31" s="29"/>
    </row>
    <row r="32" spans="1:7" ht="78.75">
      <c r="A32" s="3" t="s">
        <v>408</v>
      </c>
      <c r="B32" s="4" t="s">
        <v>409</v>
      </c>
      <c r="C32" s="4"/>
      <c r="D32" s="4"/>
      <c r="E32" s="4"/>
      <c r="F32" s="29">
        <f>F33</f>
        <v>187719752.67</v>
      </c>
      <c r="G32" s="29"/>
    </row>
    <row r="33" spans="1:7" ht="94.5">
      <c r="A33" s="3" t="s">
        <v>842</v>
      </c>
      <c r="B33" s="4" t="s">
        <v>410</v>
      </c>
      <c r="C33" s="4"/>
      <c r="D33" s="4"/>
      <c r="E33" s="4"/>
      <c r="F33" s="29">
        <f>F34</f>
        <v>187719752.67</v>
      </c>
      <c r="G33" s="29"/>
    </row>
    <row r="34" spans="1:7" ht="63">
      <c r="A34" s="27" t="s">
        <v>595</v>
      </c>
      <c r="B34" s="4" t="s">
        <v>410</v>
      </c>
      <c r="C34" s="4" t="s">
        <v>685</v>
      </c>
      <c r="D34" s="4"/>
      <c r="E34" s="4"/>
      <c r="F34" s="29">
        <f>F35</f>
        <v>187719752.67</v>
      </c>
      <c r="G34" s="29"/>
    </row>
    <row r="35" spans="1:7" ht="31.5">
      <c r="A35" s="3" t="s">
        <v>52</v>
      </c>
      <c r="B35" s="4" t="s">
        <v>410</v>
      </c>
      <c r="C35" s="4" t="s">
        <v>685</v>
      </c>
      <c r="D35" s="4" t="s">
        <v>44</v>
      </c>
      <c r="E35" s="4"/>
      <c r="F35" s="29">
        <f>F36</f>
        <v>187719752.67</v>
      </c>
      <c r="G35" s="29"/>
    </row>
    <row r="36" spans="1:7" ht="31.5">
      <c r="A36" s="3" t="s">
        <v>53</v>
      </c>
      <c r="B36" s="4" t="s">
        <v>410</v>
      </c>
      <c r="C36" s="4" t="s">
        <v>685</v>
      </c>
      <c r="D36" s="4" t="s">
        <v>44</v>
      </c>
      <c r="E36" s="4" t="s">
        <v>1028</v>
      </c>
      <c r="F36" s="29">
        <f>прил6!F569</f>
        <v>187719752.67</v>
      </c>
      <c r="G36" s="29"/>
    </row>
    <row r="37" spans="1:7" ht="78.75" hidden="1">
      <c r="A37" s="3" t="s">
        <v>411</v>
      </c>
      <c r="B37" s="4" t="s">
        <v>412</v>
      </c>
      <c r="C37" s="4"/>
      <c r="D37" s="4"/>
      <c r="E37" s="4"/>
      <c r="F37" s="29"/>
      <c r="G37" s="29"/>
    </row>
    <row r="38" spans="1:7" ht="110.25" hidden="1">
      <c r="A38" s="3" t="s">
        <v>842</v>
      </c>
      <c r="B38" s="4" t="s">
        <v>413</v>
      </c>
      <c r="C38" s="4"/>
      <c r="D38" s="4"/>
      <c r="E38" s="4"/>
      <c r="F38" s="29"/>
      <c r="G38" s="29"/>
    </row>
    <row r="39" spans="1:7" ht="63" hidden="1">
      <c r="A39" s="27" t="s">
        <v>595</v>
      </c>
      <c r="B39" s="4" t="s">
        <v>413</v>
      </c>
      <c r="C39" s="4" t="s">
        <v>685</v>
      </c>
      <c r="D39" s="4"/>
      <c r="E39" s="4"/>
      <c r="F39" s="29"/>
      <c r="G39" s="29"/>
    </row>
    <row r="40" spans="1:7" ht="15.75" hidden="1">
      <c r="A40" s="3" t="s">
        <v>52</v>
      </c>
      <c r="B40" s="4" t="s">
        <v>413</v>
      </c>
      <c r="C40" s="4" t="s">
        <v>685</v>
      </c>
      <c r="D40" s="4" t="s">
        <v>44</v>
      </c>
      <c r="E40" s="4"/>
      <c r="F40" s="29"/>
      <c r="G40" s="29"/>
    </row>
    <row r="41" spans="1:7" ht="15.75" hidden="1">
      <c r="A41" s="3" t="s">
        <v>53</v>
      </c>
      <c r="B41" s="4" t="s">
        <v>413</v>
      </c>
      <c r="C41" s="4" t="s">
        <v>685</v>
      </c>
      <c r="D41" s="4" t="s">
        <v>44</v>
      </c>
      <c r="E41" s="4" t="s">
        <v>1028</v>
      </c>
      <c r="F41" s="29"/>
      <c r="G41" s="29"/>
    </row>
    <row r="42" spans="1:7" ht="31.5">
      <c r="A42" s="3" t="s">
        <v>414</v>
      </c>
      <c r="B42" s="4" t="s">
        <v>415</v>
      </c>
      <c r="C42" s="4"/>
      <c r="D42" s="4"/>
      <c r="E42" s="4"/>
      <c r="F42" s="29">
        <f>F43+F47+F51</f>
        <v>7174468</v>
      </c>
      <c r="G42" s="29">
        <f>G43+G47+G51</f>
        <v>670773</v>
      </c>
    </row>
    <row r="43" spans="1:7" ht="94.5">
      <c r="A43" s="3" t="s">
        <v>842</v>
      </c>
      <c r="B43" s="4" t="s">
        <v>416</v>
      </c>
      <c r="C43" s="4"/>
      <c r="D43" s="4"/>
      <c r="E43" s="4"/>
      <c r="F43" s="29">
        <f>F44</f>
        <v>6503695</v>
      </c>
      <c r="G43" s="29"/>
    </row>
    <row r="44" spans="1:7" ht="63">
      <c r="A44" s="27" t="s">
        <v>595</v>
      </c>
      <c r="B44" s="4" t="s">
        <v>416</v>
      </c>
      <c r="C44" s="4" t="s">
        <v>685</v>
      </c>
      <c r="D44" s="4"/>
      <c r="E44" s="4"/>
      <c r="F44" s="29">
        <f>F45</f>
        <v>6503695</v>
      </c>
      <c r="G44" s="29"/>
    </row>
    <row r="45" spans="1:7" ht="31.5">
      <c r="A45" s="3" t="s">
        <v>52</v>
      </c>
      <c r="B45" s="4" t="s">
        <v>416</v>
      </c>
      <c r="C45" s="4" t="s">
        <v>685</v>
      </c>
      <c r="D45" s="4" t="s">
        <v>44</v>
      </c>
      <c r="E45" s="4"/>
      <c r="F45" s="29">
        <f>F46</f>
        <v>6503695</v>
      </c>
      <c r="G45" s="29"/>
    </row>
    <row r="46" spans="1:7" ht="31.5">
      <c r="A46" s="3" t="s">
        <v>53</v>
      </c>
      <c r="B46" s="4" t="s">
        <v>416</v>
      </c>
      <c r="C46" s="4" t="s">
        <v>685</v>
      </c>
      <c r="D46" s="4" t="s">
        <v>44</v>
      </c>
      <c r="E46" s="4" t="s">
        <v>1028</v>
      </c>
      <c r="F46" s="29">
        <f>прил6!F572</f>
        <v>6503695</v>
      </c>
      <c r="G46" s="29"/>
    </row>
    <row r="47" spans="1:7" ht="141.75">
      <c r="A47" s="3" t="s">
        <v>417</v>
      </c>
      <c r="B47" s="4" t="s">
        <v>418</v>
      </c>
      <c r="C47" s="4"/>
      <c r="D47" s="4"/>
      <c r="E47" s="4"/>
      <c r="F47" s="29">
        <f>F48</f>
        <v>1093</v>
      </c>
      <c r="G47" s="29">
        <f aca="true" t="shared" si="1" ref="G47:G54">F47</f>
        <v>1093</v>
      </c>
    </row>
    <row r="48" spans="1:7" ht="63">
      <c r="A48" s="27" t="s">
        <v>595</v>
      </c>
      <c r="B48" s="4" t="s">
        <v>418</v>
      </c>
      <c r="C48" s="4" t="s">
        <v>685</v>
      </c>
      <c r="D48" s="4"/>
      <c r="E48" s="4"/>
      <c r="F48" s="29">
        <f>F49</f>
        <v>1093</v>
      </c>
      <c r="G48" s="29">
        <f t="shared" si="1"/>
        <v>1093</v>
      </c>
    </row>
    <row r="49" spans="1:7" ht="31.5">
      <c r="A49" s="3" t="s">
        <v>55</v>
      </c>
      <c r="B49" s="4" t="s">
        <v>418</v>
      </c>
      <c r="C49" s="4" t="s">
        <v>685</v>
      </c>
      <c r="D49" s="4" t="s">
        <v>49</v>
      </c>
      <c r="E49" s="4"/>
      <c r="F49" s="29">
        <f>F50</f>
        <v>1093</v>
      </c>
      <c r="G49" s="29">
        <f t="shared" si="1"/>
        <v>1093</v>
      </c>
    </row>
    <row r="50" spans="1:7" ht="31.5">
      <c r="A50" s="3" t="s">
        <v>830</v>
      </c>
      <c r="B50" s="4" t="s">
        <v>418</v>
      </c>
      <c r="C50" s="4" t="s">
        <v>685</v>
      </c>
      <c r="D50" s="4" t="s">
        <v>49</v>
      </c>
      <c r="E50" s="4" t="s">
        <v>48</v>
      </c>
      <c r="F50" s="29">
        <f>прил6!F779</f>
        <v>1093</v>
      </c>
      <c r="G50" s="29">
        <f t="shared" si="1"/>
        <v>1093</v>
      </c>
    </row>
    <row r="51" spans="1:7" ht="126">
      <c r="A51" s="3" t="s">
        <v>565</v>
      </c>
      <c r="B51" s="4" t="s">
        <v>566</v>
      </c>
      <c r="C51" s="4"/>
      <c r="D51" s="4"/>
      <c r="E51" s="4"/>
      <c r="F51" s="29">
        <f>F52</f>
        <v>669680</v>
      </c>
      <c r="G51" s="29">
        <f t="shared" si="1"/>
        <v>669680</v>
      </c>
    </row>
    <row r="52" spans="1:7" ht="63">
      <c r="A52" s="27" t="s">
        <v>595</v>
      </c>
      <c r="B52" s="4" t="s">
        <v>566</v>
      </c>
      <c r="C52" s="4" t="s">
        <v>685</v>
      </c>
      <c r="D52" s="4"/>
      <c r="E52" s="2"/>
      <c r="F52" s="29">
        <f>F53</f>
        <v>669680</v>
      </c>
      <c r="G52" s="29">
        <f t="shared" si="1"/>
        <v>669680</v>
      </c>
    </row>
    <row r="53" spans="1:7" ht="31.5">
      <c r="A53" s="3" t="s">
        <v>55</v>
      </c>
      <c r="B53" s="4" t="s">
        <v>566</v>
      </c>
      <c r="C53" s="4" t="s">
        <v>685</v>
      </c>
      <c r="D53" s="4" t="s">
        <v>49</v>
      </c>
      <c r="E53" s="4"/>
      <c r="F53" s="29">
        <f>F54</f>
        <v>669680</v>
      </c>
      <c r="G53" s="29">
        <f t="shared" si="1"/>
        <v>669680</v>
      </c>
    </row>
    <row r="54" spans="1:7" ht="31.5">
      <c r="A54" s="3" t="s">
        <v>830</v>
      </c>
      <c r="B54" s="4" t="s">
        <v>566</v>
      </c>
      <c r="C54" s="4" t="s">
        <v>685</v>
      </c>
      <c r="D54" s="4" t="s">
        <v>49</v>
      </c>
      <c r="E54" s="4" t="s">
        <v>48</v>
      </c>
      <c r="F54" s="29">
        <f>прил6!F781</f>
        <v>669680</v>
      </c>
      <c r="G54" s="29">
        <f t="shared" si="1"/>
        <v>669680</v>
      </c>
    </row>
    <row r="55" spans="1:7" ht="76.5" customHeight="1">
      <c r="A55" s="3" t="s">
        <v>1191</v>
      </c>
      <c r="B55" s="4" t="s">
        <v>1192</v>
      </c>
      <c r="C55" s="4"/>
      <c r="D55" s="4"/>
      <c r="E55" s="4"/>
      <c r="F55" s="29">
        <f>F56</f>
        <v>420700</v>
      </c>
      <c r="G55" s="29">
        <f>G56</f>
        <v>420700</v>
      </c>
    </row>
    <row r="56" spans="1:7" ht="90.75" customHeight="1">
      <c r="A56" s="3" t="s">
        <v>1193</v>
      </c>
      <c r="B56" s="265" t="s">
        <v>1195</v>
      </c>
      <c r="C56" s="265"/>
      <c r="D56" s="265"/>
      <c r="E56" s="265"/>
      <c r="F56" s="263">
        <f>F58+F61</f>
        <v>420700</v>
      </c>
      <c r="G56" s="263">
        <f>F56</f>
        <v>420700</v>
      </c>
    </row>
    <row r="57" spans="1:7" ht="133.5" customHeight="1">
      <c r="A57" s="3" t="s">
        <v>1194</v>
      </c>
      <c r="B57" s="265"/>
      <c r="C57" s="265"/>
      <c r="D57" s="265"/>
      <c r="E57" s="265"/>
      <c r="F57" s="263"/>
      <c r="G57" s="263"/>
    </row>
    <row r="58" spans="1:7" ht="31.5">
      <c r="A58" s="3" t="s">
        <v>637</v>
      </c>
      <c r="B58" s="4" t="s">
        <v>1195</v>
      </c>
      <c r="C58" s="4" t="s">
        <v>638</v>
      </c>
      <c r="D58" s="4"/>
      <c r="E58" s="4"/>
      <c r="F58" s="37">
        <f>F59</f>
        <v>168257.5</v>
      </c>
      <c r="G58" s="37">
        <f aca="true" t="shared" si="2" ref="G58:G68">F58</f>
        <v>168257.5</v>
      </c>
    </row>
    <row r="59" spans="1:7" ht="31.5">
      <c r="A59" s="3" t="s">
        <v>55</v>
      </c>
      <c r="B59" s="4" t="s">
        <v>1195</v>
      </c>
      <c r="C59" s="4" t="s">
        <v>638</v>
      </c>
      <c r="D59" s="4" t="s">
        <v>49</v>
      </c>
      <c r="E59" s="4"/>
      <c r="F59" s="37">
        <f>F60</f>
        <v>168257.5</v>
      </c>
      <c r="G59" s="37">
        <f t="shared" si="2"/>
        <v>168257.5</v>
      </c>
    </row>
    <row r="60" spans="1:7" ht="31.5">
      <c r="A60" s="3" t="s">
        <v>506</v>
      </c>
      <c r="B60" s="4" t="s">
        <v>1195</v>
      </c>
      <c r="C60" s="4" t="s">
        <v>638</v>
      </c>
      <c r="D60" s="4" t="s">
        <v>49</v>
      </c>
      <c r="E60" s="4" t="s">
        <v>51</v>
      </c>
      <c r="F60" s="37">
        <f>прил6!F828</f>
        <v>168257.5</v>
      </c>
      <c r="G60" s="37">
        <f t="shared" si="2"/>
        <v>168257.5</v>
      </c>
    </row>
    <row r="61" spans="1:7" ht="63">
      <c r="A61" s="3" t="s">
        <v>595</v>
      </c>
      <c r="B61" s="4" t="s">
        <v>1195</v>
      </c>
      <c r="C61" s="4" t="s">
        <v>685</v>
      </c>
      <c r="D61" s="4"/>
      <c r="E61" s="4"/>
      <c r="F61" s="29">
        <f>F62</f>
        <v>252442.5</v>
      </c>
      <c r="G61" s="29">
        <f t="shared" si="2"/>
        <v>252442.5</v>
      </c>
    </row>
    <row r="62" spans="1:7" ht="31.5">
      <c r="A62" s="3" t="s">
        <v>55</v>
      </c>
      <c r="B62" s="4" t="s">
        <v>1195</v>
      </c>
      <c r="C62" s="4" t="s">
        <v>685</v>
      </c>
      <c r="D62" s="4" t="s">
        <v>49</v>
      </c>
      <c r="E62" s="4"/>
      <c r="F62" s="29">
        <f>F63</f>
        <v>252442.5</v>
      </c>
      <c r="G62" s="29">
        <f t="shared" si="2"/>
        <v>252442.5</v>
      </c>
    </row>
    <row r="63" spans="1:7" ht="31.5">
      <c r="A63" s="3" t="s">
        <v>506</v>
      </c>
      <c r="B63" s="4" t="s">
        <v>1195</v>
      </c>
      <c r="C63" s="4" t="s">
        <v>685</v>
      </c>
      <c r="D63" s="4" t="s">
        <v>49</v>
      </c>
      <c r="E63" s="4" t="s">
        <v>51</v>
      </c>
      <c r="F63" s="29">
        <f>прил6!F829</f>
        <v>252442.5</v>
      </c>
      <c r="G63" s="29">
        <f t="shared" si="2"/>
        <v>252442.5</v>
      </c>
    </row>
    <row r="64" spans="1:7" ht="47.25">
      <c r="A64" s="3" t="s">
        <v>431</v>
      </c>
      <c r="B64" s="4" t="s">
        <v>1188</v>
      </c>
      <c r="C64" s="4"/>
      <c r="D64" s="4"/>
      <c r="E64" s="4"/>
      <c r="F64" s="29">
        <f>F65</f>
        <v>16829500</v>
      </c>
      <c r="G64" s="29">
        <f t="shared" si="2"/>
        <v>16829500</v>
      </c>
    </row>
    <row r="65" spans="1:7" ht="110.25">
      <c r="A65" s="3" t="s">
        <v>1189</v>
      </c>
      <c r="B65" s="4" t="s">
        <v>1190</v>
      </c>
      <c r="C65" s="4"/>
      <c r="D65" s="4"/>
      <c r="E65" s="4"/>
      <c r="F65" s="29">
        <f>F66</f>
        <v>16829500</v>
      </c>
      <c r="G65" s="29">
        <f t="shared" si="2"/>
        <v>16829500</v>
      </c>
    </row>
    <row r="66" spans="1:7" ht="31.5">
      <c r="A66" s="3" t="s">
        <v>637</v>
      </c>
      <c r="B66" s="4" t="s">
        <v>1190</v>
      </c>
      <c r="C66" s="4" t="s">
        <v>638</v>
      </c>
      <c r="D66" s="4"/>
      <c r="E66" s="4"/>
      <c r="F66" s="29">
        <f>F67</f>
        <v>16829500</v>
      </c>
      <c r="G66" s="29">
        <f t="shared" si="2"/>
        <v>16829500</v>
      </c>
    </row>
    <row r="67" spans="1:7" ht="31.5">
      <c r="A67" s="3" t="s">
        <v>55</v>
      </c>
      <c r="B67" s="4" t="s">
        <v>1190</v>
      </c>
      <c r="C67" s="4" t="s">
        <v>638</v>
      </c>
      <c r="D67" s="4" t="s">
        <v>49</v>
      </c>
      <c r="E67" s="4"/>
      <c r="F67" s="29">
        <f>F68</f>
        <v>16829500</v>
      </c>
      <c r="G67" s="29">
        <f t="shared" si="2"/>
        <v>16829500</v>
      </c>
    </row>
    <row r="68" spans="1:7" ht="31.5">
      <c r="A68" s="3" t="s">
        <v>506</v>
      </c>
      <c r="B68" s="4" t="s">
        <v>1190</v>
      </c>
      <c r="C68" s="4" t="s">
        <v>638</v>
      </c>
      <c r="D68" s="4" t="s">
        <v>49</v>
      </c>
      <c r="E68" s="4" t="s">
        <v>51</v>
      </c>
      <c r="F68" s="29">
        <f>прил6!F832</f>
        <v>16829500</v>
      </c>
      <c r="G68" s="29">
        <f t="shared" si="2"/>
        <v>16829500</v>
      </c>
    </row>
    <row r="69" spans="1:7" ht="63">
      <c r="A69" s="27" t="s">
        <v>599</v>
      </c>
      <c r="B69" s="4" t="s">
        <v>567</v>
      </c>
      <c r="C69" s="4"/>
      <c r="D69" s="4"/>
      <c r="E69" s="4"/>
      <c r="F69" s="29">
        <f>F70+F83+F96+F101+F112+F125+F138</f>
        <v>644612951.3</v>
      </c>
      <c r="G69" s="29">
        <f>G70+G83+G96+G101+G112+G125+G138</f>
        <v>330185781</v>
      </c>
    </row>
    <row r="70" spans="1:7" ht="94.5">
      <c r="A70" s="3" t="s">
        <v>568</v>
      </c>
      <c r="B70" s="4" t="s">
        <v>569</v>
      </c>
      <c r="C70" s="4"/>
      <c r="D70" s="4"/>
      <c r="E70" s="4"/>
      <c r="F70" s="29">
        <f>F71+F75+F79</f>
        <v>131200291.36</v>
      </c>
      <c r="G70" s="29">
        <f>G71+G75+G79</f>
        <v>131187006</v>
      </c>
    </row>
    <row r="71" spans="1:7" ht="141.75">
      <c r="A71" s="3" t="s">
        <v>405</v>
      </c>
      <c r="B71" s="4" t="s">
        <v>1039</v>
      </c>
      <c r="C71" s="4"/>
      <c r="D71" s="4"/>
      <c r="E71" s="4"/>
      <c r="F71" s="29">
        <f>F72</f>
        <v>239756</v>
      </c>
      <c r="G71" s="29">
        <f>F71</f>
        <v>239756</v>
      </c>
    </row>
    <row r="72" spans="1:7" ht="63">
      <c r="A72" s="3" t="s">
        <v>595</v>
      </c>
      <c r="B72" s="4" t="s">
        <v>1039</v>
      </c>
      <c r="C72" s="4" t="s">
        <v>685</v>
      </c>
      <c r="D72" s="4"/>
      <c r="E72" s="4"/>
      <c r="F72" s="29">
        <f>F73</f>
        <v>239756</v>
      </c>
      <c r="G72" s="29">
        <f>F72</f>
        <v>239756</v>
      </c>
    </row>
    <row r="73" spans="1:7" ht="31.5">
      <c r="A73" s="3" t="s">
        <v>52</v>
      </c>
      <c r="B73" s="4" t="s">
        <v>1039</v>
      </c>
      <c r="C73" s="4" t="s">
        <v>685</v>
      </c>
      <c r="D73" s="4" t="s">
        <v>44</v>
      </c>
      <c r="E73" s="4"/>
      <c r="F73" s="29">
        <f>F74</f>
        <v>239756</v>
      </c>
      <c r="G73" s="29">
        <f>F73</f>
        <v>239756</v>
      </c>
    </row>
    <row r="74" spans="1:7" ht="31.5">
      <c r="A74" s="3" t="s">
        <v>54</v>
      </c>
      <c r="B74" s="4" t="s">
        <v>1039</v>
      </c>
      <c r="C74" s="4" t="s">
        <v>685</v>
      </c>
      <c r="D74" s="4" t="s">
        <v>44</v>
      </c>
      <c r="E74" s="4" t="s">
        <v>46</v>
      </c>
      <c r="F74" s="29">
        <f>прил6!F588</f>
        <v>239756</v>
      </c>
      <c r="G74" s="29">
        <f>F74</f>
        <v>239756</v>
      </c>
    </row>
    <row r="75" spans="1:7" ht="141.75">
      <c r="A75" s="3" t="s">
        <v>405</v>
      </c>
      <c r="B75" s="4" t="s">
        <v>1040</v>
      </c>
      <c r="C75" s="4"/>
      <c r="D75" s="4"/>
      <c r="E75" s="4"/>
      <c r="F75" s="29">
        <f>F76</f>
        <v>13285.36</v>
      </c>
      <c r="G75" s="29"/>
    </row>
    <row r="76" spans="1:7" ht="63">
      <c r="A76" s="3" t="s">
        <v>595</v>
      </c>
      <c r="B76" s="4" t="s">
        <v>1040</v>
      </c>
      <c r="C76" s="4" t="s">
        <v>685</v>
      </c>
      <c r="D76" s="4"/>
      <c r="E76" s="4"/>
      <c r="F76" s="29">
        <f>F77</f>
        <v>13285.36</v>
      </c>
      <c r="G76" s="29"/>
    </row>
    <row r="77" spans="1:7" ht="31.5">
      <c r="A77" s="3" t="s">
        <v>52</v>
      </c>
      <c r="B77" s="4" t="s">
        <v>1040</v>
      </c>
      <c r="C77" s="4" t="s">
        <v>685</v>
      </c>
      <c r="D77" s="4" t="s">
        <v>44</v>
      </c>
      <c r="E77" s="4"/>
      <c r="F77" s="29">
        <f>F78</f>
        <v>13285.36</v>
      </c>
      <c r="G77" s="29"/>
    </row>
    <row r="78" spans="1:7" ht="31.5">
      <c r="A78" s="3" t="s">
        <v>54</v>
      </c>
      <c r="B78" s="4" t="s">
        <v>1040</v>
      </c>
      <c r="C78" s="4" t="s">
        <v>685</v>
      </c>
      <c r="D78" s="4" t="s">
        <v>44</v>
      </c>
      <c r="E78" s="4" t="s">
        <v>46</v>
      </c>
      <c r="F78" s="29">
        <f>прил6!F590</f>
        <v>13285.36</v>
      </c>
      <c r="G78" s="29"/>
    </row>
    <row r="79" spans="1:7" ht="94.5">
      <c r="A79" s="3" t="s">
        <v>570</v>
      </c>
      <c r="B79" s="4" t="s">
        <v>571</v>
      </c>
      <c r="C79" s="4"/>
      <c r="D79" s="4"/>
      <c r="E79" s="4"/>
      <c r="F79" s="29">
        <f>F80</f>
        <v>130947250</v>
      </c>
      <c r="G79" s="29">
        <f>F79</f>
        <v>130947250</v>
      </c>
    </row>
    <row r="80" spans="1:7" ht="63">
      <c r="A80" s="3" t="s">
        <v>595</v>
      </c>
      <c r="B80" s="4" t="s">
        <v>571</v>
      </c>
      <c r="C80" s="4" t="s">
        <v>685</v>
      </c>
      <c r="D80" s="4"/>
      <c r="E80" s="4"/>
      <c r="F80" s="29">
        <f>F81</f>
        <v>130947250</v>
      </c>
      <c r="G80" s="29">
        <f>F80</f>
        <v>130947250</v>
      </c>
    </row>
    <row r="81" spans="1:7" ht="31.5">
      <c r="A81" s="3" t="s">
        <v>52</v>
      </c>
      <c r="B81" s="4" t="s">
        <v>571</v>
      </c>
      <c r="C81" s="4" t="s">
        <v>685</v>
      </c>
      <c r="D81" s="4" t="s">
        <v>44</v>
      </c>
      <c r="E81" s="4"/>
      <c r="F81" s="29">
        <f>F82</f>
        <v>130947250</v>
      </c>
      <c r="G81" s="29">
        <f>F81</f>
        <v>130947250</v>
      </c>
    </row>
    <row r="82" spans="1:7" ht="31.5">
      <c r="A82" s="3" t="s">
        <v>54</v>
      </c>
      <c r="B82" s="4" t="s">
        <v>571</v>
      </c>
      <c r="C82" s="4" t="s">
        <v>685</v>
      </c>
      <c r="D82" s="4" t="s">
        <v>44</v>
      </c>
      <c r="E82" s="4" t="s">
        <v>46</v>
      </c>
      <c r="F82" s="29">
        <f>прил6!F592</f>
        <v>130947250</v>
      </c>
      <c r="G82" s="29">
        <f>F82</f>
        <v>130947250</v>
      </c>
    </row>
    <row r="83" spans="1:7" ht="94.5">
      <c r="A83" s="3" t="s">
        <v>572</v>
      </c>
      <c r="B83" s="4" t="s">
        <v>573</v>
      </c>
      <c r="C83" s="4"/>
      <c r="D83" s="4"/>
      <c r="E83" s="4"/>
      <c r="F83" s="29">
        <f>F84+F88+F92</f>
        <v>164744560.15</v>
      </c>
      <c r="G83" s="29">
        <f>G84+G88+G92</f>
        <v>164733203</v>
      </c>
    </row>
    <row r="84" spans="1:7" ht="141.75">
      <c r="A84" s="3" t="s">
        <v>405</v>
      </c>
      <c r="B84" s="4" t="s">
        <v>1041</v>
      </c>
      <c r="C84" s="4"/>
      <c r="D84" s="4"/>
      <c r="E84" s="4"/>
      <c r="F84" s="29">
        <f>F85</f>
        <v>204953</v>
      </c>
      <c r="G84" s="29">
        <f>F84</f>
        <v>204953</v>
      </c>
    </row>
    <row r="85" spans="1:7" ht="63">
      <c r="A85" s="3" t="s">
        <v>595</v>
      </c>
      <c r="B85" s="4" t="s">
        <v>1041</v>
      </c>
      <c r="C85" s="4" t="s">
        <v>685</v>
      </c>
      <c r="D85" s="4"/>
      <c r="E85" s="4"/>
      <c r="F85" s="29">
        <f>F86</f>
        <v>204953</v>
      </c>
      <c r="G85" s="29">
        <f>F85</f>
        <v>204953</v>
      </c>
    </row>
    <row r="86" spans="1:7" ht="31.5">
      <c r="A86" s="3" t="s">
        <v>52</v>
      </c>
      <c r="B86" s="4" t="s">
        <v>1041</v>
      </c>
      <c r="C86" s="4" t="s">
        <v>685</v>
      </c>
      <c r="D86" s="4" t="s">
        <v>44</v>
      </c>
      <c r="E86" s="4"/>
      <c r="F86" s="29">
        <f>F87</f>
        <v>204953</v>
      </c>
      <c r="G86" s="29">
        <f>F86</f>
        <v>204953</v>
      </c>
    </row>
    <row r="87" spans="1:7" ht="31.5">
      <c r="A87" s="3" t="s">
        <v>54</v>
      </c>
      <c r="B87" s="4" t="s">
        <v>1041</v>
      </c>
      <c r="C87" s="4" t="s">
        <v>685</v>
      </c>
      <c r="D87" s="4" t="s">
        <v>44</v>
      </c>
      <c r="E87" s="4" t="s">
        <v>46</v>
      </c>
      <c r="F87" s="29">
        <f>прил6!F595</f>
        <v>204953</v>
      </c>
      <c r="G87" s="29">
        <f>F87</f>
        <v>204953</v>
      </c>
    </row>
    <row r="88" spans="1:7" ht="141.75">
      <c r="A88" s="3" t="s">
        <v>405</v>
      </c>
      <c r="B88" s="4" t="s">
        <v>1042</v>
      </c>
      <c r="C88" s="4"/>
      <c r="D88" s="4"/>
      <c r="E88" s="4"/>
      <c r="F88" s="29">
        <f>F89</f>
        <v>11357.15</v>
      </c>
      <c r="G88" s="29"/>
    </row>
    <row r="89" spans="1:7" ht="63">
      <c r="A89" s="3" t="s">
        <v>595</v>
      </c>
      <c r="B89" s="4" t="s">
        <v>1042</v>
      </c>
      <c r="C89" s="4" t="s">
        <v>685</v>
      </c>
      <c r="D89" s="4"/>
      <c r="E89" s="4"/>
      <c r="F89" s="29">
        <f>F90</f>
        <v>11357.15</v>
      </c>
      <c r="G89" s="29"/>
    </row>
    <row r="90" spans="1:7" ht="31.5">
      <c r="A90" s="3" t="s">
        <v>52</v>
      </c>
      <c r="B90" s="4" t="s">
        <v>1042</v>
      </c>
      <c r="C90" s="4" t="s">
        <v>685</v>
      </c>
      <c r="D90" s="4" t="s">
        <v>44</v>
      </c>
      <c r="E90" s="4"/>
      <c r="F90" s="29">
        <f>F91</f>
        <v>11357.15</v>
      </c>
      <c r="G90" s="29"/>
    </row>
    <row r="91" spans="1:7" ht="31.5">
      <c r="A91" s="3" t="s">
        <v>54</v>
      </c>
      <c r="B91" s="4" t="s">
        <v>1042</v>
      </c>
      <c r="C91" s="4" t="s">
        <v>685</v>
      </c>
      <c r="D91" s="4" t="s">
        <v>44</v>
      </c>
      <c r="E91" s="4" t="s">
        <v>46</v>
      </c>
      <c r="F91" s="29">
        <f>прил6!F597</f>
        <v>11357.15</v>
      </c>
      <c r="G91" s="29"/>
    </row>
    <row r="92" spans="1:7" ht="94.5">
      <c r="A92" s="3" t="s">
        <v>570</v>
      </c>
      <c r="B92" s="4" t="s">
        <v>574</v>
      </c>
      <c r="C92" s="4"/>
      <c r="D92" s="4"/>
      <c r="E92" s="4"/>
      <c r="F92" s="29">
        <f>F93</f>
        <v>164528250</v>
      </c>
      <c r="G92" s="29">
        <f>F92</f>
        <v>164528250</v>
      </c>
    </row>
    <row r="93" spans="1:7" ht="63">
      <c r="A93" s="3" t="s">
        <v>595</v>
      </c>
      <c r="B93" s="4" t="s">
        <v>574</v>
      </c>
      <c r="C93" s="4" t="s">
        <v>685</v>
      </c>
      <c r="D93" s="4"/>
      <c r="E93" s="4"/>
      <c r="F93" s="29">
        <f>F94</f>
        <v>164528250</v>
      </c>
      <c r="G93" s="29">
        <f>F93</f>
        <v>164528250</v>
      </c>
    </row>
    <row r="94" spans="1:7" ht="31.5">
      <c r="A94" s="3" t="s">
        <v>52</v>
      </c>
      <c r="B94" s="4" t="s">
        <v>574</v>
      </c>
      <c r="C94" s="4" t="s">
        <v>685</v>
      </c>
      <c r="D94" s="4" t="s">
        <v>44</v>
      </c>
      <c r="E94" s="4"/>
      <c r="F94" s="29">
        <f>F95</f>
        <v>164528250</v>
      </c>
      <c r="G94" s="29">
        <f>F94</f>
        <v>164528250</v>
      </c>
    </row>
    <row r="95" spans="1:7" ht="31.5">
      <c r="A95" s="3" t="s">
        <v>54</v>
      </c>
      <c r="B95" s="4" t="s">
        <v>574</v>
      </c>
      <c r="C95" s="4" t="s">
        <v>685</v>
      </c>
      <c r="D95" s="4" t="s">
        <v>44</v>
      </c>
      <c r="E95" s="4" t="s">
        <v>46</v>
      </c>
      <c r="F95" s="29">
        <f>прил6!F599</f>
        <v>164528250</v>
      </c>
      <c r="G95" s="29">
        <f>F95</f>
        <v>164528250</v>
      </c>
    </row>
    <row r="96" spans="1:7" ht="94.5">
      <c r="A96" s="3" t="s">
        <v>288</v>
      </c>
      <c r="B96" s="4" t="s">
        <v>289</v>
      </c>
      <c r="C96" s="4"/>
      <c r="D96" s="4"/>
      <c r="E96" s="4"/>
      <c r="F96" s="29">
        <f>F97</f>
        <v>30434100</v>
      </c>
      <c r="G96" s="29">
        <f>G97</f>
        <v>30434100</v>
      </c>
    </row>
    <row r="97" spans="1:7" ht="94.5">
      <c r="A97" s="3" t="s">
        <v>570</v>
      </c>
      <c r="B97" s="4" t="s">
        <v>290</v>
      </c>
      <c r="C97" s="4"/>
      <c r="D97" s="4"/>
      <c r="E97" s="4"/>
      <c r="F97" s="29">
        <f>F98</f>
        <v>30434100</v>
      </c>
      <c r="G97" s="29">
        <f>F97</f>
        <v>30434100</v>
      </c>
    </row>
    <row r="98" spans="1:7" ht="63">
      <c r="A98" s="3" t="s">
        <v>595</v>
      </c>
      <c r="B98" s="4" t="s">
        <v>290</v>
      </c>
      <c r="C98" s="4" t="s">
        <v>685</v>
      </c>
      <c r="D98" s="4"/>
      <c r="E98" s="4"/>
      <c r="F98" s="29">
        <f>F99</f>
        <v>30434100</v>
      </c>
      <c r="G98" s="29">
        <f>F98</f>
        <v>30434100</v>
      </c>
    </row>
    <row r="99" spans="1:7" ht="31.5">
      <c r="A99" s="3" t="s">
        <v>52</v>
      </c>
      <c r="B99" s="4" t="s">
        <v>290</v>
      </c>
      <c r="C99" s="4" t="s">
        <v>685</v>
      </c>
      <c r="D99" s="4" t="s">
        <v>44</v>
      </c>
      <c r="E99" s="4"/>
      <c r="F99" s="29">
        <f>F100</f>
        <v>30434100</v>
      </c>
      <c r="G99" s="29">
        <f>F99</f>
        <v>30434100</v>
      </c>
    </row>
    <row r="100" spans="1:7" ht="31.5">
      <c r="A100" s="3" t="s">
        <v>54</v>
      </c>
      <c r="B100" s="4" t="s">
        <v>290</v>
      </c>
      <c r="C100" s="4" t="s">
        <v>685</v>
      </c>
      <c r="D100" s="4" t="s">
        <v>44</v>
      </c>
      <c r="E100" s="4" t="s">
        <v>46</v>
      </c>
      <c r="F100" s="29">
        <f>прил6!F602</f>
        <v>30434100</v>
      </c>
      <c r="G100" s="29">
        <f>F100</f>
        <v>30434100</v>
      </c>
    </row>
    <row r="101" spans="1:7" ht="141.75">
      <c r="A101" s="3" t="s">
        <v>557</v>
      </c>
      <c r="B101" s="265" t="s">
        <v>291</v>
      </c>
      <c r="C101" s="265"/>
      <c r="D101" s="265"/>
      <c r="E101" s="265"/>
      <c r="F101" s="263">
        <f>F103</f>
        <v>100923704.24</v>
      </c>
      <c r="G101" s="264"/>
    </row>
    <row r="102" spans="1:7" ht="63">
      <c r="A102" s="3" t="s">
        <v>69</v>
      </c>
      <c r="B102" s="265"/>
      <c r="C102" s="265"/>
      <c r="D102" s="265"/>
      <c r="E102" s="265"/>
      <c r="F102" s="263"/>
      <c r="G102" s="264"/>
    </row>
    <row r="103" spans="1:7" ht="94.5">
      <c r="A103" s="3" t="s">
        <v>842</v>
      </c>
      <c r="B103" s="4" t="s">
        <v>292</v>
      </c>
      <c r="C103" s="4"/>
      <c r="D103" s="4"/>
      <c r="E103" s="4"/>
      <c r="F103" s="37">
        <f>F104</f>
        <v>100923704.24</v>
      </c>
      <c r="G103" s="29"/>
    </row>
    <row r="104" spans="1:7" ht="63">
      <c r="A104" s="3" t="s">
        <v>595</v>
      </c>
      <c r="B104" s="4" t="s">
        <v>292</v>
      </c>
      <c r="C104" s="4" t="s">
        <v>685</v>
      </c>
      <c r="D104" s="4"/>
      <c r="E104" s="4"/>
      <c r="F104" s="29">
        <f>F105</f>
        <v>100923704.24</v>
      </c>
      <c r="G104" s="29"/>
    </row>
    <row r="105" spans="1:7" ht="31.5">
      <c r="A105" s="3" t="s">
        <v>52</v>
      </c>
      <c r="B105" s="4" t="s">
        <v>292</v>
      </c>
      <c r="C105" s="4" t="s">
        <v>685</v>
      </c>
      <c r="D105" s="4" t="s">
        <v>44</v>
      </c>
      <c r="E105" s="4"/>
      <c r="F105" s="29">
        <f>F106</f>
        <v>100923704.24</v>
      </c>
      <c r="G105" s="29"/>
    </row>
    <row r="106" spans="1:7" ht="31.5">
      <c r="A106" s="3" t="s">
        <v>54</v>
      </c>
      <c r="B106" s="4" t="s">
        <v>292</v>
      </c>
      <c r="C106" s="4" t="s">
        <v>685</v>
      </c>
      <c r="D106" s="4" t="s">
        <v>44</v>
      </c>
      <c r="E106" s="4" t="s">
        <v>46</v>
      </c>
      <c r="F106" s="29">
        <f>прил6!F606</f>
        <v>100923704.24</v>
      </c>
      <c r="G106" s="29"/>
    </row>
    <row r="107" spans="1:7" ht="47.25" hidden="1">
      <c r="A107" s="3" t="s">
        <v>293</v>
      </c>
      <c r="B107" s="4" t="s">
        <v>294</v>
      </c>
      <c r="C107" s="4"/>
      <c r="D107" s="4"/>
      <c r="E107" s="4"/>
      <c r="F107" s="29"/>
      <c r="G107" s="29"/>
    </row>
    <row r="108" spans="1:7" ht="110.25" hidden="1">
      <c r="A108" s="27" t="s">
        <v>842</v>
      </c>
      <c r="B108" s="4" t="s">
        <v>295</v>
      </c>
      <c r="C108" s="4"/>
      <c r="D108" s="4"/>
      <c r="E108" s="4"/>
      <c r="F108" s="29"/>
      <c r="G108" s="29"/>
    </row>
    <row r="109" spans="1:7" ht="63" hidden="1">
      <c r="A109" s="3" t="s">
        <v>595</v>
      </c>
      <c r="B109" s="4" t="s">
        <v>295</v>
      </c>
      <c r="C109" s="4" t="s">
        <v>685</v>
      </c>
      <c r="D109" s="4"/>
      <c r="E109" s="4"/>
      <c r="F109" s="29"/>
      <c r="G109" s="29"/>
    </row>
    <row r="110" spans="1:7" ht="15.75" hidden="1">
      <c r="A110" s="3" t="s">
        <v>52</v>
      </c>
      <c r="B110" s="4" t="s">
        <v>295</v>
      </c>
      <c r="C110" s="4" t="s">
        <v>685</v>
      </c>
      <c r="D110" s="4" t="s">
        <v>44</v>
      </c>
      <c r="E110" s="4"/>
      <c r="F110" s="29"/>
      <c r="G110" s="29"/>
    </row>
    <row r="111" spans="1:7" ht="15.75" hidden="1">
      <c r="A111" s="3" t="s">
        <v>54</v>
      </c>
      <c r="B111" s="4" t="s">
        <v>295</v>
      </c>
      <c r="C111" s="4" t="s">
        <v>685</v>
      </c>
      <c r="D111" s="4" t="s">
        <v>44</v>
      </c>
      <c r="E111" s="4" t="s">
        <v>46</v>
      </c>
      <c r="F111" s="29"/>
      <c r="G111" s="29"/>
    </row>
    <row r="112" spans="1:7" ht="31.5">
      <c r="A112" s="3" t="s">
        <v>414</v>
      </c>
      <c r="B112" s="4" t="s">
        <v>296</v>
      </c>
      <c r="C112" s="4"/>
      <c r="D112" s="4"/>
      <c r="E112" s="4"/>
      <c r="F112" s="29">
        <f>F113+F117+F121</f>
        <v>6199550.04</v>
      </c>
      <c r="G112" s="29">
        <f>G113+G117+G121</f>
        <v>873122</v>
      </c>
    </row>
    <row r="113" spans="1:7" ht="94.5">
      <c r="A113" s="3" t="s">
        <v>842</v>
      </c>
      <c r="B113" s="4" t="s">
        <v>297</v>
      </c>
      <c r="C113" s="4"/>
      <c r="D113" s="4"/>
      <c r="E113" s="4"/>
      <c r="F113" s="29">
        <f>F114</f>
        <v>5326428.04</v>
      </c>
      <c r="G113" s="29"/>
    </row>
    <row r="114" spans="1:7" ht="63">
      <c r="A114" s="3" t="s">
        <v>595</v>
      </c>
      <c r="B114" s="4" t="s">
        <v>297</v>
      </c>
      <c r="C114" s="4" t="s">
        <v>685</v>
      </c>
      <c r="D114" s="4"/>
      <c r="E114" s="4"/>
      <c r="F114" s="29">
        <f>F115</f>
        <v>5326428.04</v>
      </c>
      <c r="G114" s="29"/>
    </row>
    <row r="115" spans="1:7" ht="31.5">
      <c r="A115" s="3" t="s">
        <v>52</v>
      </c>
      <c r="B115" s="4" t="s">
        <v>297</v>
      </c>
      <c r="C115" s="4" t="s">
        <v>685</v>
      </c>
      <c r="D115" s="4" t="s">
        <v>44</v>
      </c>
      <c r="E115" s="4"/>
      <c r="F115" s="29">
        <f>F116</f>
        <v>5326428.04</v>
      </c>
      <c r="G115" s="29"/>
    </row>
    <row r="116" spans="1:7" ht="31.5">
      <c r="A116" s="3" t="s">
        <v>54</v>
      </c>
      <c r="B116" s="4" t="s">
        <v>297</v>
      </c>
      <c r="C116" s="4" t="s">
        <v>685</v>
      </c>
      <c r="D116" s="4" t="s">
        <v>44</v>
      </c>
      <c r="E116" s="4" t="s">
        <v>46</v>
      </c>
      <c r="F116" s="29">
        <f>прил6!F609</f>
        <v>5326428.04</v>
      </c>
      <c r="G116" s="29"/>
    </row>
    <row r="117" spans="1:7" ht="141.75">
      <c r="A117" s="3" t="s">
        <v>417</v>
      </c>
      <c r="B117" s="4" t="s">
        <v>732</v>
      </c>
      <c r="C117" s="4"/>
      <c r="D117" s="4"/>
      <c r="E117" s="4"/>
      <c r="F117" s="29">
        <f>F118</f>
        <v>1240</v>
      </c>
      <c r="G117" s="29">
        <f aca="true" t="shared" si="3" ref="G117:G124">F117</f>
        <v>1240</v>
      </c>
    </row>
    <row r="118" spans="1:7" ht="63">
      <c r="A118" s="3" t="s">
        <v>595</v>
      </c>
      <c r="B118" s="4" t="s">
        <v>732</v>
      </c>
      <c r="C118" s="4" t="s">
        <v>685</v>
      </c>
      <c r="D118" s="4"/>
      <c r="E118" s="4"/>
      <c r="F118" s="29">
        <f>F119</f>
        <v>1240</v>
      </c>
      <c r="G118" s="29">
        <f t="shared" si="3"/>
        <v>1240</v>
      </c>
    </row>
    <row r="119" spans="1:7" ht="31.5">
      <c r="A119" s="3" t="s">
        <v>55</v>
      </c>
      <c r="B119" s="4" t="s">
        <v>732</v>
      </c>
      <c r="C119" s="4" t="s">
        <v>685</v>
      </c>
      <c r="D119" s="4" t="s">
        <v>49</v>
      </c>
      <c r="E119" s="4"/>
      <c r="F119" s="29">
        <f>F120</f>
        <v>1240</v>
      </c>
      <c r="G119" s="29">
        <f t="shared" si="3"/>
        <v>1240</v>
      </c>
    </row>
    <row r="120" spans="1:7" ht="31.5">
      <c r="A120" s="3" t="s">
        <v>830</v>
      </c>
      <c r="B120" s="4" t="s">
        <v>732</v>
      </c>
      <c r="C120" s="4" t="s">
        <v>685</v>
      </c>
      <c r="D120" s="4" t="s">
        <v>49</v>
      </c>
      <c r="E120" s="4" t="s">
        <v>48</v>
      </c>
      <c r="F120" s="29">
        <f>прил6!F785</f>
        <v>1240</v>
      </c>
      <c r="G120" s="29">
        <f t="shared" si="3"/>
        <v>1240</v>
      </c>
    </row>
    <row r="121" spans="1:7" ht="126">
      <c r="A121" s="3" t="s">
        <v>565</v>
      </c>
      <c r="B121" s="4" t="s">
        <v>733</v>
      </c>
      <c r="C121" s="4"/>
      <c r="D121" s="4"/>
      <c r="E121" s="4"/>
      <c r="F121" s="29">
        <f>F122</f>
        <v>871882</v>
      </c>
      <c r="G121" s="29">
        <f t="shared" si="3"/>
        <v>871882</v>
      </c>
    </row>
    <row r="122" spans="1:7" ht="63">
      <c r="A122" s="3" t="s">
        <v>595</v>
      </c>
      <c r="B122" s="4" t="s">
        <v>733</v>
      </c>
      <c r="C122" s="4" t="s">
        <v>685</v>
      </c>
      <c r="D122" s="4"/>
      <c r="E122" s="4"/>
      <c r="F122" s="29">
        <f>F123</f>
        <v>871882</v>
      </c>
      <c r="G122" s="29">
        <f t="shared" si="3"/>
        <v>871882</v>
      </c>
    </row>
    <row r="123" spans="1:7" ht="31.5">
      <c r="A123" s="3" t="s">
        <v>55</v>
      </c>
      <c r="B123" s="4" t="s">
        <v>733</v>
      </c>
      <c r="C123" s="4" t="s">
        <v>685</v>
      </c>
      <c r="D123" s="4" t="s">
        <v>49</v>
      </c>
      <c r="E123" s="4"/>
      <c r="F123" s="29">
        <f>F124</f>
        <v>871882</v>
      </c>
      <c r="G123" s="29">
        <f t="shared" si="3"/>
        <v>871882</v>
      </c>
    </row>
    <row r="124" spans="1:7" ht="31.5">
      <c r="A124" s="3" t="s">
        <v>830</v>
      </c>
      <c r="B124" s="4" t="s">
        <v>733</v>
      </c>
      <c r="C124" s="4" t="s">
        <v>685</v>
      </c>
      <c r="D124" s="4" t="s">
        <v>49</v>
      </c>
      <c r="E124" s="4" t="s">
        <v>48</v>
      </c>
      <c r="F124" s="29">
        <f>прил6!F787</f>
        <v>871882</v>
      </c>
      <c r="G124" s="29">
        <f t="shared" si="3"/>
        <v>871882</v>
      </c>
    </row>
    <row r="125" spans="1:7" ht="69" customHeight="1">
      <c r="A125" s="3" t="s">
        <v>298</v>
      </c>
      <c r="B125" s="4" t="s">
        <v>299</v>
      </c>
      <c r="C125" s="4"/>
      <c r="D125" s="4"/>
      <c r="E125" s="4"/>
      <c r="F125" s="29">
        <f>F126+F130+F134</f>
        <v>208576495.51999998</v>
      </c>
      <c r="G125" s="29">
        <f>G126+G130+G134</f>
        <v>2958350</v>
      </c>
    </row>
    <row r="126" spans="1:7" ht="94.5">
      <c r="A126" s="3" t="s">
        <v>842</v>
      </c>
      <c r="B126" s="4" t="s">
        <v>300</v>
      </c>
      <c r="C126" s="4"/>
      <c r="D126" s="4"/>
      <c r="E126" s="4"/>
      <c r="F126" s="29">
        <f>F127</f>
        <v>202951085.01</v>
      </c>
      <c r="G126" s="29"/>
    </row>
    <row r="127" spans="1:7" ht="63">
      <c r="A127" s="3" t="s">
        <v>595</v>
      </c>
      <c r="B127" s="4" t="s">
        <v>300</v>
      </c>
      <c r="C127" s="4" t="s">
        <v>685</v>
      </c>
      <c r="D127" s="4"/>
      <c r="E127" s="4"/>
      <c r="F127" s="29">
        <f>F128</f>
        <v>202951085.01</v>
      </c>
      <c r="G127" s="29"/>
    </row>
    <row r="128" spans="1:7" ht="31.5">
      <c r="A128" s="3" t="s">
        <v>52</v>
      </c>
      <c r="B128" s="4" t="s">
        <v>300</v>
      </c>
      <c r="C128" s="4" t="s">
        <v>685</v>
      </c>
      <c r="D128" s="4" t="s">
        <v>44</v>
      </c>
      <c r="E128" s="4"/>
      <c r="F128" s="29">
        <f>F129</f>
        <v>202951085.01</v>
      </c>
      <c r="G128" s="29"/>
    </row>
    <row r="129" spans="1:7" ht="31.5">
      <c r="A129" s="3" t="s">
        <v>54</v>
      </c>
      <c r="B129" s="4" t="s">
        <v>300</v>
      </c>
      <c r="C129" s="4" t="s">
        <v>685</v>
      </c>
      <c r="D129" s="4" t="s">
        <v>44</v>
      </c>
      <c r="E129" s="4" t="s">
        <v>46</v>
      </c>
      <c r="F129" s="29">
        <f>прил6!F612</f>
        <v>202951085.01</v>
      </c>
      <c r="G129" s="29"/>
    </row>
    <row r="130" spans="1:7" ht="133.5" customHeight="1">
      <c r="A130" s="3" t="s">
        <v>969</v>
      </c>
      <c r="B130" s="4" t="s">
        <v>301</v>
      </c>
      <c r="C130" s="4"/>
      <c r="D130" s="4"/>
      <c r="E130" s="4"/>
      <c r="F130" s="29">
        <f>F131</f>
        <v>2958350</v>
      </c>
      <c r="G130" s="29">
        <f>F130</f>
        <v>2958350</v>
      </c>
    </row>
    <row r="131" spans="1:7" ht="63">
      <c r="A131" s="3" t="s">
        <v>595</v>
      </c>
      <c r="B131" s="4" t="s">
        <v>301</v>
      </c>
      <c r="C131" s="4" t="s">
        <v>685</v>
      </c>
      <c r="D131" s="4"/>
      <c r="E131" s="4"/>
      <c r="F131" s="29">
        <f>F132</f>
        <v>2958350</v>
      </c>
      <c r="G131" s="29">
        <f>F131</f>
        <v>2958350</v>
      </c>
    </row>
    <row r="132" spans="1:7" ht="31.5">
      <c r="A132" s="3" t="s">
        <v>52</v>
      </c>
      <c r="B132" s="4" t="s">
        <v>301</v>
      </c>
      <c r="C132" s="4" t="s">
        <v>685</v>
      </c>
      <c r="D132" s="4" t="s">
        <v>44</v>
      </c>
      <c r="E132" s="4"/>
      <c r="F132" s="29">
        <f>F133</f>
        <v>2958350</v>
      </c>
      <c r="G132" s="29">
        <f>F132</f>
        <v>2958350</v>
      </c>
    </row>
    <row r="133" spans="1:7" ht="31.5">
      <c r="A133" s="3" t="s">
        <v>54</v>
      </c>
      <c r="B133" s="4" t="s">
        <v>301</v>
      </c>
      <c r="C133" s="4" t="s">
        <v>685</v>
      </c>
      <c r="D133" s="4" t="s">
        <v>44</v>
      </c>
      <c r="E133" s="4" t="s">
        <v>46</v>
      </c>
      <c r="F133" s="29">
        <f>прил6!F614</f>
        <v>2958350</v>
      </c>
      <c r="G133" s="29">
        <f>F133</f>
        <v>2958350</v>
      </c>
    </row>
    <row r="134" spans="1:7" ht="126">
      <c r="A134" s="3" t="s">
        <v>969</v>
      </c>
      <c r="B134" s="4" t="s">
        <v>1036</v>
      </c>
      <c r="C134" s="4"/>
      <c r="D134" s="4"/>
      <c r="E134" s="4"/>
      <c r="F134" s="29">
        <f>F135</f>
        <v>2667060.51</v>
      </c>
      <c r="G134" s="29"/>
    </row>
    <row r="135" spans="1:7" ht="63">
      <c r="A135" s="3" t="s">
        <v>595</v>
      </c>
      <c r="B135" s="4" t="s">
        <v>1036</v>
      </c>
      <c r="C135" s="4" t="s">
        <v>685</v>
      </c>
      <c r="D135" s="4"/>
      <c r="E135" s="4"/>
      <c r="F135" s="29">
        <f>F136</f>
        <v>2667060.51</v>
      </c>
      <c r="G135" s="29"/>
    </row>
    <row r="136" spans="1:7" ht="31.5">
      <c r="A136" s="3" t="s">
        <v>52</v>
      </c>
      <c r="B136" s="4" t="s">
        <v>1036</v>
      </c>
      <c r="C136" s="4" t="s">
        <v>685</v>
      </c>
      <c r="D136" s="4" t="s">
        <v>44</v>
      </c>
      <c r="E136" s="4"/>
      <c r="F136" s="29">
        <f>F137</f>
        <v>2667060.51</v>
      </c>
      <c r="G136" s="29"/>
    </row>
    <row r="137" spans="1:7" ht="31.5">
      <c r="A137" s="3" t="s">
        <v>54</v>
      </c>
      <c r="B137" s="4" t="s">
        <v>1036</v>
      </c>
      <c r="C137" s="4" t="s">
        <v>685</v>
      </c>
      <c r="D137" s="4" t="s">
        <v>44</v>
      </c>
      <c r="E137" s="4" t="s">
        <v>46</v>
      </c>
      <c r="F137" s="29">
        <f>прил6!F616</f>
        <v>2667060.51</v>
      </c>
      <c r="G137" s="29"/>
    </row>
    <row r="138" spans="1:7" ht="31.5">
      <c r="A138" s="3" t="s">
        <v>414</v>
      </c>
      <c r="B138" s="4" t="s">
        <v>1037</v>
      </c>
      <c r="C138" s="4"/>
      <c r="D138" s="4"/>
      <c r="E138" s="4"/>
      <c r="F138" s="29">
        <f>F139</f>
        <v>2534249.99</v>
      </c>
      <c r="G138" s="29"/>
    </row>
    <row r="139" spans="1:7" ht="94.5">
      <c r="A139" s="3" t="s">
        <v>842</v>
      </c>
      <c r="B139" s="4" t="s">
        <v>1038</v>
      </c>
      <c r="C139" s="4"/>
      <c r="D139" s="4"/>
      <c r="E139" s="4"/>
      <c r="F139" s="29">
        <f>F140</f>
        <v>2534249.99</v>
      </c>
      <c r="G139" s="29"/>
    </row>
    <row r="140" spans="1:7" ht="63">
      <c r="A140" s="3" t="s">
        <v>595</v>
      </c>
      <c r="B140" s="4" t="s">
        <v>1038</v>
      </c>
      <c r="C140" s="4" t="s">
        <v>685</v>
      </c>
      <c r="D140" s="4"/>
      <c r="E140" s="4"/>
      <c r="F140" s="29">
        <f>F141</f>
        <v>2534249.99</v>
      </c>
      <c r="G140" s="29"/>
    </row>
    <row r="141" spans="1:7" ht="31.5">
      <c r="A141" s="3" t="s">
        <v>52</v>
      </c>
      <c r="B141" s="4" t="s">
        <v>1038</v>
      </c>
      <c r="C141" s="4" t="s">
        <v>685</v>
      </c>
      <c r="D141" s="4" t="s">
        <v>44</v>
      </c>
      <c r="E141" s="4"/>
      <c r="F141" s="29">
        <f>F142</f>
        <v>2534249.99</v>
      </c>
      <c r="G141" s="29"/>
    </row>
    <row r="142" spans="1:7" ht="31.5">
      <c r="A142" s="3" t="s">
        <v>54</v>
      </c>
      <c r="B142" s="4" t="s">
        <v>1038</v>
      </c>
      <c r="C142" s="4" t="s">
        <v>685</v>
      </c>
      <c r="D142" s="4" t="s">
        <v>44</v>
      </c>
      <c r="E142" s="4" t="s">
        <v>46</v>
      </c>
      <c r="F142" s="29">
        <f>прил6!F619</f>
        <v>2534249.99</v>
      </c>
      <c r="G142" s="29"/>
    </row>
    <row r="143" spans="1:7" ht="73.5" customHeight="1">
      <c r="A143" s="3" t="s">
        <v>603</v>
      </c>
      <c r="B143" s="4" t="s">
        <v>364</v>
      </c>
      <c r="C143" s="4"/>
      <c r="D143" s="4"/>
      <c r="E143" s="4"/>
      <c r="F143" s="29">
        <f>F144+F149+F158+F190+F195+F203+F217+F167+F174+F183</f>
        <v>51871192</v>
      </c>
      <c r="G143" s="29">
        <f>G144+G149+G158+G190+G195+G203+G217+G167+G174+G183</f>
        <v>40976200</v>
      </c>
    </row>
    <row r="144" spans="1:7" ht="157.5">
      <c r="A144" s="3" t="s">
        <v>558</v>
      </c>
      <c r="B144" s="4" t="s">
        <v>366</v>
      </c>
      <c r="C144" s="4"/>
      <c r="D144" s="4"/>
      <c r="E144" s="4"/>
      <c r="F144" s="29">
        <f>F145</f>
        <v>797662.85</v>
      </c>
      <c r="G144" s="29"/>
    </row>
    <row r="145" spans="1:7" ht="47.25">
      <c r="A145" s="3" t="s">
        <v>661</v>
      </c>
      <c r="B145" s="4" t="s">
        <v>367</v>
      </c>
      <c r="C145" s="4"/>
      <c r="D145" s="4"/>
      <c r="E145" s="4"/>
      <c r="F145" s="29">
        <f>F146</f>
        <v>797662.85</v>
      </c>
      <c r="G145" s="29"/>
    </row>
    <row r="146" spans="1:7" ht="110.25">
      <c r="A146" s="21" t="s">
        <v>575</v>
      </c>
      <c r="B146" s="4" t="s">
        <v>367</v>
      </c>
      <c r="C146" s="4" t="s">
        <v>680</v>
      </c>
      <c r="D146" s="4"/>
      <c r="E146" s="4"/>
      <c r="F146" s="29">
        <f>F147</f>
        <v>797662.85</v>
      </c>
      <c r="G146" s="29"/>
    </row>
    <row r="147" spans="1:7" ht="31.5">
      <c r="A147" s="3" t="s">
        <v>60</v>
      </c>
      <c r="B147" s="4" t="s">
        <v>367</v>
      </c>
      <c r="C147" s="4" t="s">
        <v>680</v>
      </c>
      <c r="D147" s="4" t="s">
        <v>1028</v>
      </c>
      <c r="E147" s="4"/>
      <c r="F147" s="29">
        <f>F148</f>
        <v>797662.85</v>
      </c>
      <c r="G147" s="29"/>
    </row>
    <row r="148" spans="1:7" ht="114.75" customHeight="1">
      <c r="A148" s="3" t="s">
        <v>675</v>
      </c>
      <c r="B148" s="4" t="s">
        <v>367</v>
      </c>
      <c r="C148" s="4" t="s">
        <v>680</v>
      </c>
      <c r="D148" s="4" t="s">
        <v>1028</v>
      </c>
      <c r="E148" s="4" t="s">
        <v>51</v>
      </c>
      <c r="F148" s="29">
        <f>прил6!F38</f>
        <v>797662.85</v>
      </c>
      <c r="G148" s="29"/>
    </row>
    <row r="149" spans="1:7" ht="126">
      <c r="A149" s="3" t="s">
        <v>370</v>
      </c>
      <c r="B149" s="4" t="s">
        <v>371</v>
      </c>
      <c r="C149" s="4"/>
      <c r="D149" s="4"/>
      <c r="E149" s="4"/>
      <c r="F149" s="29">
        <f>F151+F154</f>
        <v>1015551.47</v>
      </c>
      <c r="G149" s="29"/>
    </row>
    <row r="150" spans="1:7" ht="47.25">
      <c r="A150" s="3" t="s">
        <v>661</v>
      </c>
      <c r="B150" s="4" t="s">
        <v>372</v>
      </c>
      <c r="C150" s="4"/>
      <c r="D150" s="4"/>
      <c r="E150" s="4"/>
      <c r="F150" s="29">
        <f>F151</f>
        <v>955551.47</v>
      </c>
      <c r="G150" s="29"/>
    </row>
    <row r="151" spans="1:7" ht="110.25">
      <c r="A151" s="21" t="s">
        <v>575</v>
      </c>
      <c r="B151" s="4" t="s">
        <v>372</v>
      </c>
      <c r="C151" s="4" t="s">
        <v>680</v>
      </c>
      <c r="D151" s="4"/>
      <c r="E151" s="4"/>
      <c r="F151" s="29">
        <f>F152</f>
        <v>955551.47</v>
      </c>
      <c r="G151" s="29"/>
    </row>
    <row r="152" spans="1:7" ht="31.5">
      <c r="A152" s="3" t="s">
        <v>60</v>
      </c>
      <c r="B152" s="4" t="s">
        <v>372</v>
      </c>
      <c r="C152" s="4" t="s">
        <v>680</v>
      </c>
      <c r="D152" s="4" t="s">
        <v>1028</v>
      </c>
      <c r="E152" s="4"/>
      <c r="F152" s="29">
        <f>F153</f>
        <v>955551.47</v>
      </c>
      <c r="G152" s="29"/>
    </row>
    <row r="153" spans="1:7" ht="94.5">
      <c r="A153" s="3" t="s">
        <v>675</v>
      </c>
      <c r="B153" s="4" t="s">
        <v>372</v>
      </c>
      <c r="C153" s="4" t="s">
        <v>680</v>
      </c>
      <c r="D153" s="4" t="s">
        <v>1028</v>
      </c>
      <c r="E153" s="4" t="s">
        <v>51</v>
      </c>
      <c r="F153" s="29">
        <f>прил6!F46</f>
        <v>955551.47</v>
      </c>
      <c r="G153" s="29"/>
    </row>
    <row r="154" spans="1:7" ht="94.5">
      <c r="A154" s="21" t="s">
        <v>659</v>
      </c>
      <c r="B154" s="4" t="s">
        <v>374</v>
      </c>
      <c r="C154" s="4"/>
      <c r="D154" s="4"/>
      <c r="E154" s="4"/>
      <c r="F154" s="29">
        <f>F155</f>
        <v>60000</v>
      </c>
      <c r="G154" s="29"/>
    </row>
    <row r="155" spans="1:7" ht="110.25">
      <c r="A155" s="21" t="s">
        <v>575</v>
      </c>
      <c r="B155" s="4" t="s">
        <v>374</v>
      </c>
      <c r="C155" s="4" t="s">
        <v>680</v>
      </c>
      <c r="D155" s="4"/>
      <c r="E155" s="4"/>
      <c r="F155" s="29">
        <f>F156</f>
        <v>60000</v>
      </c>
      <c r="G155" s="29"/>
    </row>
    <row r="156" spans="1:7" ht="31.5">
      <c r="A156" s="3" t="s">
        <v>60</v>
      </c>
      <c r="B156" s="4" t="s">
        <v>374</v>
      </c>
      <c r="C156" s="4" t="s">
        <v>680</v>
      </c>
      <c r="D156" s="4" t="s">
        <v>1028</v>
      </c>
      <c r="E156" s="4"/>
      <c r="F156" s="29">
        <f>F157</f>
        <v>60000</v>
      </c>
      <c r="G156" s="29"/>
    </row>
    <row r="157" spans="1:7" s="16" customFormat="1" ht="94.5">
      <c r="A157" s="3" t="s">
        <v>675</v>
      </c>
      <c r="B157" s="4" t="s">
        <v>374</v>
      </c>
      <c r="C157" s="4" t="s">
        <v>680</v>
      </c>
      <c r="D157" s="4" t="s">
        <v>1028</v>
      </c>
      <c r="E157" s="4" t="s">
        <v>51</v>
      </c>
      <c r="F157" s="29">
        <f>прил6!F51</f>
        <v>60000</v>
      </c>
      <c r="G157" s="29"/>
    </row>
    <row r="158" spans="1:7" s="16" customFormat="1" ht="63">
      <c r="A158" s="3" t="s">
        <v>164</v>
      </c>
      <c r="B158" s="4" t="s">
        <v>167</v>
      </c>
      <c r="C158" s="4"/>
      <c r="D158" s="4"/>
      <c r="E158" s="4"/>
      <c r="F158" s="29">
        <f>F159</f>
        <v>4405000</v>
      </c>
      <c r="G158" s="29">
        <f>G159</f>
        <v>4405000</v>
      </c>
    </row>
    <row r="159" spans="1:7" s="16" customFormat="1" ht="94.5">
      <c r="A159" s="3" t="s">
        <v>165</v>
      </c>
      <c r="B159" s="272" t="s">
        <v>168</v>
      </c>
      <c r="C159" s="4"/>
      <c r="D159" s="4"/>
      <c r="E159" s="4"/>
      <c r="F159" s="263">
        <f>F161+F164</f>
        <v>4405000</v>
      </c>
      <c r="G159" s="263">
        <f>G161+G164</f>
        <v>4405000</v>
      </c>
    </row>
    <row r="160" spans="1:7" s="16" customFormat="1" ht="78.75">
      <c r="A160" s="3" t="s">
        <v>166</v>
      </c>
      <c r="B160" s="272"/>
      <c r="C160" s="4"/>
      <c r="D160" s="4"/>
      <c r="E160" s="4"/>
      <c r="F160" s="263"/>
      <c r="G160" s="263"/>
    </row>
    <row r="161" spans="1:7" s="16" customFormat="1" ht="110.25">
      <c r="A161" s="21" t="s">
        <v>575</v>
      </c>
      <c r="B161" s="4" t="s">
        <v>168</v>
      </c>
      <c r="C161" s="4" t="s">
        <v>680</v>
      </c>
      <c r="D161" s="4"/>
      <c r="E161" s="4"/>
      <c r="F161" s="29">
        <f>F162</f>
        <v>3524723</v>
      </c>
      <c r="G161" s="29">
        <f aca="true" t="shared" si="4" ref="G161:G166">F161</f>
        <v>3524723</v>
      </c>
    </row>
    <row r="162" spans="1:7" s="16" customFormat="1" ht="31.5">
      <c r="A162" s="3" t="s">
        <v>55</v>
      </c>
      <c r="B162" s="4" t="s">
        <v>168</v>
      </c>
      <c r="C162" s="4" t="s">
        <v>680</v>
      </c>
      <c r="D162" s="4" t="s">
        <v>49</v>
      </c>
      <c r="E162" s="4"/>
      <c r="F162" s="29">
        <f>F163</f>
        <v>3524723</v>
      </c>
      <c r="G162" s="29">
        <f t="shared" si="4"/>
        <v>3524723</v>
      </c>
    </row>
    <row r="163" spans="1:7" s="16" customFormat="1" ht="31.5">
      <c r="A163" s="3" t="s">
        <v>506</v>
      </c>
      <c r="B163" s="4" t="s">
        <v>168</v>
      </c>
      <c r="C163" s="4" t="s">
        <v>680</v>
      </c>
      <c r="D163" s="4" t="s">
        <v>49</v>
      </c>
      <c r="E163" s="4" t="s">
        <v>51</v>
      </c>
      <c r="F163" s="29">
        <f>прил6!F837</f>
        <v>3524723</v>
      </c>
      <c r="G163" s="29">
        <f t="shared" si="4"/>
        <v>3524723</v>
      </c>
    </row>
    <row r="164" spans="1:7" s="16" customFormat="1" ht="47.25">
      <c r="A164" s="3" t="s">
        <v>780</v>
      </c>
      <c r="B164" s="4" t="s">
        <v>168</v>
      </c>
      <c r="C164" s="4" t="s">
        <v>681</v>
      </c>
      <c r="D164" s="4"/>
      <c r="E164" s="4"/>
      <c r="F164" s="29">
        <f>F165</f>
        <v>880277</v>
      </c>
      <c r="G164" s="29">
        <f t="shared" si="4"/>
        <v>880277</v>
      </c>
    </row>
    <row r="165" spans="1:7" s="16" customFormat="1" ht="31.5">
      <c r="A165" s="3" t="s">
        <v>55</v>
      </c>
      <c r="B165" s="4" t="s">
        <v>168</v>
      </c>
      <c r="C165" s="4" t="s">
        <v>681</v>
      </c>
      <c r="D165" s="4" t="s">
        <v>49</v>
      </c>
      <c r="E165" s="4"/>
      <c r="F165" s="29">
        <f>F166</f>
        <v>880277</v>
      </c>
      <c r="G165" s="29">
        <f t="shared" si="4"/>
        <v>880277</v>
      </c>
    </row>
    <row r="166" spans="1:7" s="16" customFormat="1" ht="31.5">
      <c r="A166" s="3" t="s">
        <v>506</v>
      </c>
      <c r="B166" s="4" t="s">
        <v>168</v>
      </c>
      <c r="C166" s="4" t="s">
        <v>681</v>
      </c>
      <c r="D166" s="4" t="s">
        <v>49</v>
      </c>
      <c r="E166" s="4" t="s">
        <v>51</v>
      </c>
      <c r="F166" s="29">
        <f>прил6!F838</f>
        <v>880277</v>
      </c>
      <c r="G166" s="29">
        <f t="shared" si="4"/>
        <v>880277</v>
      </c>
    </row>
    <row r="167" spans="1:7" s="16" customFormat="1" ht="141.75">
      <c r="A167" s="3" t="s">
        <v>70</v>
      </c>
      <c r="B167" s="265" t="s">
        <v>734</v>
      </c>
      <c r="C167" s="265"/>
      <c r="D167" s="265"/>
      <c r="E167" s="265"/>
      <c r="F167" s="263">
        <f>F169</f>
        <v>73600</v>
      </c>
      <c r="G167" s="263">
        <f>G169</f>
        <v>73600</v>
      </c>
    </row>
    <row r="168" spans="1:7" s="16" customFormat="1" ht="94.5">
      <c r="A168" s="3" t="s">
        <v>71</v>
      </c>
      <c r="B168" s="265"/>
      <c r="C168" s="265"/>
      <c r="D168" s="265"/>
      <c r="E168" s="265"/>
      <c r="F168" s="263"/>
      <c r="G168" s="263"/>
    </row>
    <row r="169" spans="1:7" s="16" customFormat="1" ht="126">
      <c r="A169" s="3" t="s">
        <v>735</v>
      </c>
      <c r="B169" s="265" t="s">
        <v>420</v>
      </c>
      <c r="C169" s="265"/>
      <c r="D169" s="265"/>
      <c r="E169" s="265"/>
      <c r="F169" s="263">
        <f>F171</f>
        <v>73600</v>
      </c>
      <c r="G169" s="263">
        <f>F169</f>
        <v>73600</v>
      </c>
    </row>
    <row r="170" spans="1:7" s="16" customFormat="1" ht="126">
      <c r="A170" s="3" t="s">
        <v>419</v>
      </c>
      <c r="B170" s="265"/>
      <c r="C170" s="265"/>
      <c r="D170" s="265"/>
      <c r="E170" s="265"/>
      <c r="F170" s="263"/>
      <c r="G170" s="263"/>
    </row>
    <row r="171" spans="1:7" s="16" customFormat="1" ht="31.5">
      <c r="A171" s="21" t="s">
        <v>637</v>
      </c>
      <c r="B171" s="4" t="s">
        <v>420</v>
      </c>
      <c r="C171" s="4" t="s">
        <v>638</v>
      </c>
      <c r="D171" s="4"/>
      <c r="E171" s="4"/>
      <c r="F171" s="29">
        <f>F172</f>
        <v>73600</v>
      </c>
      <c r="G171" s="29">
        <f>F171</f>
        <v>73600</v>
      </c>
    </row>
    <row r="172" spans="1:7" s="16" customFormat="1" ht="31.5">
      <c r="A172" s="3" t="s">
        <v>55</v>
      </c>
      <c r="B172" s="4" t="s">
        <v>420</v>
      </c>
      <c r="C172" s="4" t="s">
        <v>638</v>
      </c>
      <c r="D172" s="4" t="s">
        <v>49</v>
      </c>
      <c r="E172" s="4"/>
      <c r="F172" s="29">
        <f>F173</f>
        <v>73600</v>
      </c>
      <c r="G172" s="29">
        <f>F172</f>
        <v>73600</v>
      </c>
    </row>
    <row r="173" spans="1:7" s="16" customFormat="1" ht="31.5">
      <c r="A173" s="3" t="s">
        <v>830</v>
      </c>
      <c r="B173" s="4" t="s">
        <v>420</v>
      </c>
      <c r="C173" s="4" t="s">
        <v>638</v>
      </c>
      <c r="D173" s="4" t="s">
        <v>49</v>
      </c>
      <c r="E173" s="4" t="s">
        <v>48</v>
      </c>
      <c r="F173" s="29">
        <f>прил6!F793</f>
        <v>73600</v>
      </c>
      <c r="G173" s="29">
        <f>F173</f>
        <v>73600</v>
      </c>
    </row>
    <row r="174" spans="1:7" s="16" customFormat="1" ht="141.75">
      <c r="A174" s="3" t="s">
        <v>421</v>
      </c>
      <c r="B174" s="4" t="s">
        <v>422</v>
      </c>
      <c r="C174" s="4"/>
      <c r="D174" s="4"/>
      <c r="E174" s="4"/>
      <c r="F174" s="29">
        <f>F175+F179</f>
        <v>1616400</v>
      </c>
      <c r="G174" s="29">
        <f>G175+G179</f>
        <v>1616400</v>
      </c>
    </row>
    <row r="175" spans="1:7" s="16" customFormat="1" ht="141.75">
      <c r="A175" s="21" t="s">
        <v>423</v>
      </c>
      <c r="B175" s="4" t="s">
        <v>424</v>
      </c>
      <c r="C175" s="4"/>
      <c r="D175" s="4"/>
      <c r="E175" s="4"/>
      <c r="F175" s="29">
        <f>F176</f>
        <v>1594000</v>
      </c>
      <c r="G175" s="29">
        <f>F175</f>
        <v>1594000</v>
      </c>
    </row>
    <row r="176" spans="1:7" s="16" customFormat="1" ht="31.5">
      <c r="A176" s="21" t="s">
        <v>637</v>
      </c>
      <c r="B176" s="4" t="s">
        <v>424</v>
      </c>
      <c r="C176" s="4" t="s">
        <v>638</v>
      </c>
      <c r="D176" s="4"/>
      <c r="E176" s="4"/>
      <c r="F176" s="29">
        <f>F177</f>
        <v>1594000</v>
      </c>
      <c r="G176" s="29">
        <f>F176</f>
        <v>1594000</v>
      </c>
    </row>
    <row r="177" spans="1:7" s="16" customFormat="1" ht="31.5">
      <c r="A177" s="3" t="s">
        <v>55</v>
      </c>
      <c r="B177" s="4" t="s">
        <v>424</v>
      </c>
      <c r="C177" s="4" t="s">
        <v>638</v>
      </c>
      <c r="D177" s="4" t="s">
        <v>49</v>
      </c>
      <c r="E177" s="4"/>
      <c r="F177" s="29">
        <f>F178</f>
        <v>1594000</v>
      </c>
      <c r="G177" s="29">
        <f>F177</f>
        <v>1594000</v>
      </c>
    </row>
    <row r="178" spans="1:7" s="16" customFormat="1" ht="31.5">
      <c r="A178" s="3" t="s">
        <v>830</v>
      </c>
      <c r="B178" s="4" t="s">
        <v>424</v>
      </c>
      <c r="C178" s="4" t="s">
        <v>638</v>
      </c>
      <c r="D178" s="4" t="s">
        <v>49</v>
      </c>
      <c r="E178" s="4" t="s">
        <v>48</v>
      </c>
      <c r="F178" s="29">
        <f>прил6!F796</f>
        <v>1594000</v>
      </c>
      <c r="G178" s="29">
        <f>F178</f>
        <v>1594000</v>
      </c>
    </row>
    <row r="179" spans="1:7" s="16" customFormat="1" ht="144.75" customHeight="1">
      <c r="A179" s="3" t="s">
        <v>425</v>
      </c>
      <c r="B179" s="4" t="s">
        <v>426</v>
      </c>
      <c r="C179" s="4"/>
      <c r="D179" s="4"/>
      <c r="E179" s="4"/>
      <c r="F179" s="29">
        <f>F180</f>
        <v>22400</v>
      </c>
      <c r="G179" s="29">
        <f>G180</f>
        <v>22400</v>
      </c>
    </row>
    <row r="180" spans="1:7" s="16" customFormat="1" ht="141.75" customHeight="1">
      <c r="A180" s="3" t="s">
        <v>97</v>
      </c>
      <c r="B180" s="4" t="s">
        <v>426</v>
      </c>
      <c r="C180" s="4" t="s">
        <v>680</v>
      </c>
      <c r="D180" s="4"/>
      <c r="E180" s="4"/>
      <c r="F180" s="29">
        <f>F181</f>
        <v>22400</v>
      </c>
      <c r="G180" s="29">
        <f>F180</f>
        <v>22400</v>
      </c>
    </row>
    <row r="181" spans="1:7" s="16" customFormat="1" ht="31.5">
      <c r="A181" s="3" t="s">
        <v>55</v>
      </c>
      <c r="B181" s="4" t="s">
        <v>426</v>
      </c>
      <c r="C181" s="4" t="s">
        <v>680</v>
      </c>
      <c r="D181" s="4" t="s">
        <v>49</v>
      </c>
      <c r="E181" s="4"/>
      <c r="F181" s="29">
        <f>F182</f>
        <v>22400</v>
      </c>
      <c r="G181" s="29">
        <f>F181</f>
        <v>22400</v>
      </c>
    </row>
    <row r="182" spans="1:7" s="16" customFormat="1" ht="31.5">
      <c r="A182" s="3" t="s">
        <v>830</v>
      </c>
      <c r="B182" s="4" t="s">
        <v>426</v>
      </c>
      <c r="C182" s="4" t="s">
        <v>680</v>
      </c>
      <c r="D182" s="4" t="s">
        <v>49</v>
      </c>
      <c r="E182" s="4" t="s">
        <v>48</v>
      </c>
      <c r="F182" s="29">
        <f>прил6!F798</f>
        <v>22400</v>
      </c>
      <c r="G182" s="29">
        <f>F182</f>
        <v>22400</v>
      </c>
    </row>
    <row r="183" spans="1:7" s="16" customFormat="1" ht="110.25">
      <c r="A183" s="3" t="s">
        <v>72</v>
      </c>
      <c r="B183" s="265" t="s">
        <v>427</v>
      </c>
      <c r="C183" s="265"/>
      <c r="D183" s="265"/>
      <c r="E183" s="265"/>
      <c r="F183" s="263">
        <f>F185</f>
        <v>209400</v>
      </c>
      <c r="G183" s="263">
        <f>F183</f>
        <v>209400</v>
      </c>
    </row>
    <row r="184" spans="1:7" s="16" customFormat="1" ht="47.25">
      <c r="A184" s="3" t="s">
        <v>73</v>
      </c>
      <c r="B184" s="265"/>
      <c r="C184" s="265"/>
      <c r="D184" s="265"/>
      <c r="E184" s="265"/>
      <c r="F184" s="263"/>
      <c r="G184" s="263"/>
    </row>
    <row r="185" spans="1:7" s="16" customFormat="1" ht="141.75">
      <c r="A185" s="3" t="s">
        <v>428</v>
      </c>
      <c r="B185" s="265" t="s">
        <v>430</v>
      </c>
      <c r="C185" s="265"/>
      <c r="D185" s="265"/>
      <c r="E185" s="265"/>
      <c r="F185" s="263">
        <f>F187</f>
        <v>209400</v>
      </c>
      <c r="G185" s="263">
        <f>F185</f>
        <v>209400</v>
      </c>
    </row>
    <row r="186" spans="1:7" s="16" customFormat="1" ht="94.5">
      <c r="A186" s="3" t="s">
        <v>429</v>
      </c>
      <c r="B186" s="265"/>
      <c r="C186" s="265"/>
      <c r="D186" s="265"/>
      <c r="E186" s="265"/>
      <c r="F186" s="263"/>
      <c r="G186" s="263"/>
    </row>
    <row r="187" spans="1:7" s="16" customFormat="1" ht="31.5">
      <c r="A187" s="21" t="s">
        <v>637</v>
      </c>
      <c r="B187" s="4" t="s">
        <v>430</v>
      </c>
      <c r="C187" s="4" t="s">
        <v>638</v>
      </c>
      <c r="D187" s="4"/>
      <c r="E187" s="4"/>
      <c r="F187" s="29">
        <f>F188</f>
        <v>209400</v>
      </c>
      <c r="G187" s="29">
        <f aca="true" t="shared" si="5" ref="G187:G195">F187</f>
        <v>209400</v>
      </c>
    </row>
    <row r="188" spans="1:7" s="16" customFormat="1" ht="31.5">
      <c r="A188" s="3" t="s">
        <v>55</v>
      </c>
      <c r="B188" s="4" t="s">
        <v>430</v>
      </c>
      <c r="C188" s="4" t="s">
        <v>638</v>
      </c>
      <c r="D188" s="4" t="s">
        <v>49</v>
      </c>
      <c r="E188" s="4"/>
      <c r="F188" s="29">
        <f>F189</f>
        <v>209400</v>
      </c>
      <c r="G188" s="29">
        <f t="shared" si="5"/>
        <v>209400</v>
      </c>
    </row>
    <row r="189" spans="1:7" s="16" customFormat="1" ht="31.5">
      <c r="A189" s="3" t="s">
        <v>830</v>
      </c>
      <c r="B189" s="4" t="s">
        <v>430</v>
      </c>
      <c r="C189" s="4" t="s">
        <v>638</v>
      </c>
      <c r="D189" s="4" t="s">
        <v>49</v>
      </c>
      <c r="E189" s="4" t="s">
        <v>48</v>
      </c>
      <c r="F189" s="29">
        <f>прил6!F803</f>
        <v>209400</v>
      </c>
      <c r="G189" s="29">
        <f t="shared" si="5"/>
        <v>209400</v>
      </c>
    </row>
    <row r="190" spans="1:7" s="16" customFormat="1" ht="78.75">
      <c r="A190" s="3" t="s">
        <v>169</v>
      </c>
      <c r="B190" s="4" t="s">
        <v>170</v>
      </c>
      <c r="C190" s="4"/>
      <c r="D190" s="4"/>
      <c r="E190" s="4"/>
      <c r="F190" s="29">
        <f>F191</f>
        <v>491500</v>
      </c>
      <c r="G190" s="29">
        <f t="shared" si="5"/>
        <v>491500</v>
      </c>
    </row>
    <row r="191" spans="1:7" s="16" customFormat="1" ht="141.75">
      <c r="A191" s="3" t="s">
        <v>171</v>
      </c>
      <c r="B191" s="4" t="s">
        <v>172</v>
      </c>
      <c r="C191" s="4"/>
      <c r="D191" s="4"/>
      <c r="E191" s="4"/>
      <c r="F191" s="29">
        <f>F192</f>
        <v>491500</v>
      </c>
      <c r="G191" s="29">
        <f t="shared" si="5"/>
        <v>491500</v>
      </c>
    </row>
    <row r="192" spans="1:7" s="16" customFormat="1" ht="47.25">
      <c r="A192" s="3" t="s">
        <v>780</v>
      </c>
      <c r="B192" s="4" t="s">
        <v>172</v>
      </c>
      <c r="C192" s="4" t="s">
        <v>681</v>
      </c>
      <c r="D192" s="4"/>
      <c r="E192" s="4"/>
      <c r="F192" s="29">
        <f>F193</f>
        <v>491500</v>
      </c>
      <c r="G192" s="29">
        <f t="shared" si="5"/>
        <v>491500</v>
      </c>
    </row>
    <row r="193" spans="1:7" s="16" customFormat="1" ht="31.5">
      <c r="A193" s="3" t="s">
        <v>55</v>
      </c>
      <c r="B193" s="4" t="s">
        <v>172</v>
      </c>
      <c r="C193" s="4" t="s">
        <v>681</v>
      </c>
      <c r="D193" s="4" t="s">
        <v>49</v>
      </c>
      <c r="E193" s="4"/>
      <c r="F193" s="29">
        <f>F194</f>
        <v>491500</v>
      </c>
      <c r="G193" s="29">
        <f t="shared" si="5"/>
        <v>491500</v>
      </c>
    </row>
    <row r="194" spans="1:7" s="16" customFormat="1" ht="31.5">
      <c r="A194" s="3" t="s">
        <v>506</v>
      </c>
      <c r="B194" s="4" t="s">
        <v>172</v>
      </c>
      <c r="C194" s="4" t="s">
        <v>681</v>
      </c>
      <c r="D194" s="4" t="s">
        <v>49</v>
      </c>
      <c r="E194" s="4" t="s">
        <v>51</v>
      </c>
      <c r="F194" s="29">
        <f>прил6!F841</f>
        <v>491500</v>
      </c>
      <c r="G194" s="29">
        <f t="shared" si="5"/>
        <v>491500</v>
      </c>
    </row>
    <row r="195" spans="1:7" s="16" customFormat="1" ht="78.75">
      <c r="A195" s="3" t="s">
        <v>173</v>
      </c>
      <c r="B195" s="4" t="s">
        <v>174</v>
      </c>
      <c r="C195" s="4"/>
      <c r="D195" s="4"/>
      <c r="E195" s="4"/>
      <c r="F195" s="29">
        <f>F196</f>
        <v>34180300</v>
      </c>
      <c r="G195" s="29">
        <f t="shared" si="5"/>
        <v>34180300</v>
      </c>
    </row>
    <row r="196" spans="1:7" s="16" customFormat="1" ht="78.75">
      <c r="A196" s="3" t="s">
        <v>175</v>
      </c>
      <c r="B196" s="4" t="s">
        <v>176</v>
      </c>
      <c r="C196" s="4"/>
      <c r="D196" s="4"/>
      <c r="E196" s="4"/>
      <c r="F196" s="29">
        <f>F197+F200</f>
        <v>34180300</v>
      </c>
      <c r="G196" s="29">
        <f>G197+G200</f>
        <v>34180300</v>
      </c>
    </row>
    <row r="197" spans="1:7" s="16" customFormat="1" ht="52.5" customHeight="1">
      <c r="A197" s="3" t="s">
        <v>780</v>
      </c>
      <c r="B197" s="4" t="s">
        <v>176</v>
      </c>
      <c r="C197" s="4" t="s">
        <v>681</v>
      </c>
      <c r="D197" s="4"/>
      <c r="E197" s="4"/>
      <c r="F197" s="29">
        <f>F198</f>
        <v>12275000</v>
      </c>
      <c r="G197" s="29">
        <f aca="true" t="shared" si="6" ref="G197:G202">F197</f>
        <v>12275000</v>
      </c>
    </row>
    <row r="198" spans="1:7" s="16" customFormat="1" ht="31.5">
      <c r="A198" s="3" t="s">
        <v>55</v>
      </c>
      <c r="B198" s="4" t="s">
        <v>176</v>
      </c>
      <c r="C198" s="4" t="s">
        <v>681</v>
      </c>
      <c r="D198" s="4" t="s">
        <v>49</v>
      </c>
      <c r="E198" s="4"/>
      <c r="F198" s="29">
        <f>F199</f>
        <v>12275000</v>
      </c>
      <c r="G198" s="29">
        <f t="shared" si="6"/>
        <v>12275000</v>
      </c>
    </row>
    <row r="199" spans="1:7" s="16" customFormat="1" ht="31.5">
      <c r="A199" s="3" t="s">
        <v>506</v>
      </c>
      <c r="B199" s="4" t="s">
        <v>176</v>
      </c>
      <c r="C199" s="4" t="s">
        <v>681</v>
      </c>
      <c r="D199" s="4" t="s">
        <v>49</v>
      </c>
      <c r="E199" s="4" t="s">
        <v>51</v>
      </c>
      <c r="F199" s="29">
        <f>прил6!F844</f>
        <v>12275000</v>
      </c>
      <c r="G199" s="29">
        <f t="shared" si="6"/>
        <v>12275000</v>
      </c>
    </row>
    <row r="200" spans="1:7" s="16" customFormat="1" ht="31.5">
      <c r="A200" s="3" t="s">
        <v>637</v>
      </c>
      <c r="B200" s="4" t="s">
        <v>176</v>
      </c>
      <c r="C200" s="4" t="s">
        <v>638</v>
      </c>
      <c r="D200" s="4"/>
      <c r="E200" s="4"/>
      <c r="F200" s="29">
        <f>F201</f>
        <v>21905300</v>
      </c>
      <c r="G200" s="29">
        <f t="shared" si="6"/>
        <v>21905300</v>
      </c>
    </row>
    <row r="201" spans="1:7" s="16" customFormat="1" ht="31.5">
      <c r="A201" s="3" t="s">
        <v>55</v>
      </c>
      <c r="B201" s="4" t="s">
        <v>176</v>
      </c>
      <c r="C201" s="4" t="s">
        <v>638</v>
      </c>
      <c r="D201" s="4" t="s">
        <v>49</v>
      </c>
      <c r="E201" s="4"/>
      <c r="F201" s="29">
        <f>F202</f>
        <v>21905300</v>
      </c>
      <c r="G201" s="29">
        <f t="shared" si="6"/>
        <v>21905300</v>
      </c>
    </row>
    <row r="202" spans="1:7" s="16" customFormat="1" ht="31.5">
      <c r="A202" s="3" t="s">
        <v>506</v>
      </c>
      <c r="B202" s="4" t="s">
        <v>176</v>
      </c>
      <c r="C202" s="4" t="s">
        <v>638</v>
      </c>
      <c r="D202" s="4" t="s">
        <v>49</v>
      </c>
      <c r="E202" s="4" t="s">
        <v>51</v>
      </c>
      <c r="F202" s="29">
        <f>прил6!F845</f>
        <v>21905300</v>
      </c>
      <c r="G202" s="29">
        <f t="shared" si="6"/>
        <v>21905300</v>
      </c>
    </row>
    <row r="203" spans="1:7" ht="141.75">
      <c r="A203" s="3" t="s">
        <v>560</v>
      </c>
      <c r="B203" s="4" t="s">
        <v>390</v>
      </c>
      <c r="C203" s="4"/>
      <c r="D203" s="4"/>
      <c r="E203" s="4"/>
      <c r="F203" s="29">
        <f>F205+F209</f>
        <v>3989369.13</v>
      </c>
      <c r="G203" s="29"/>
    </row>
    <row r="204" spans="1:7" ht="31.5">
      <c r="A204" s="3" t="s">
        <v>80</v>
      </c>
      <c r="B204" s="4"/>
      <c r="C204" s="4"/>
      <c r="D204" s="4"/>
      <c r="E204" s="4"/>
      <c r="F204" s="29"/>
      <c r="G204" s="29"/>
    </row>
    <row r="205" spans="1:7" ht="56.25" customHeight="1">
      <c r="A205" s="3" t="s">
        <v>661</v>
      </c>
      <c r="B205" s="4" t="s">
        <v>391</v>
      </c>
      <c r="C205" s="4"/>
      <c r="D205" s="4"/>
      <c r="E205" s="4"/>
      <c r="F205" s="29">
        <f>F206</f>
        <v>3901605.13</v>
      </c>
      <c r="G205" s="29"/>
    </row>
    <row r="206" spans="1:7" ht="110.25">
      <c r="A206" s="21" t="s">
        <v>575</v>
      </c>
      <c r="B206" s="4" t="s">
        <v>391</v>
      </c>
      <c r="C206" s="4" t="s">
        <v>680</v>
      </c>
      <c r="D206" s="4"/>
      <c r="E206" s="4"/>
      <c r="F206" s="29">
        <f>F207</f>
        <v>3901605.13</v>
      </c>
      <c r="G206" s="29"/>
    </row>
    <row r="207" spans="1:7" ht="31.5">
      <c r="A207" s="3" t="s">
        <v>60</v>
      </c>
      <c r="B207" s="4" t="s">
        <v>391</v>
      </c>
      <c r="C207" s="4" t="s">
        <v>680</v>
      </c>
      <c r="D207" s="4" t="s">
        <v>1028</v>
      </c>
      <c r="E207" s="4"/>
      <c r="F207" s="29">
        <f>F208</f>
        <v>3901605.13</v>
      </c>
      <c r="G207" s="29"/>
    </row>
    <row r="208" spans="1:7" ht="114.75" customHeight="1">
      <c r="A208" s="3" t="s">
        <v>675</v>
      </c>
      <c r="B208" s="4" t="s">
        <v>391</v>
      </c>
      <c r="C208" s="4" t="s">
        <v>680</v>
      </c>
      <c r="D208" s="4" t="s">
        <v>1028</v>
      </c>
      <c r="E208" s="4" t="s">
        <v>51</v>
      </c>
      <c r="F208" s="29">
        <f>прил6!F79</f>
        <v>3901605.13</v>
      </c>
      <c r="G208" s="29"/>
    </row>
    <row r="209" spans="1:7" ht="94.5">
      <c r="A209" s="3" t="s">
        <v>659</v>
      </c>
      <c r="B209" s="4" t="s">
        <v>393</v>
      </c>
      <c r="C209" s="4"/>
      <c r="D209" s="4"/>
      <c r="E209" s="2"/>
      <c r="F209" s="29">
        <f>F210</f>
        <v>87764</v>
      </c>
      <c r="G209" s="29"/>
    </row>
    <row r="210" spans="1:7" ht="110.25">
      <c r="A210" s="21" t="s">
        <v>575</v>
      </c>
      <c r="B210" s="4" t="s">
        <v>393</v>
      </c>
      <c r="C210" s="4" t="s">
        <v>680</v>
      </c>
      <c r="D210" s="4"/>
      <c r="E210" s="4"/>
      <c r="F210" s="29">
        <f>F211</f>
        <v>87764</v>
      </c>
      <c r="G210" s="29"/>
    </row>
    <row r="211" spans="1:7" ht="31.5">
      <c r="A211" s="3" t="s">
        <v>60</v>
      </c>
      <c r="B211" s="4" t="s">
        <v>393</v>
      </c>
      <c r="C211" s="4" t="s">
        <v>680</v>
      </c>
      <c r="D211" s="4" t="s">
        <v>1028</v>
      </c>
      <c r="E211" s="4"/>
      <c r="F211" s="29">
        <f>F212</f>
        <v>87764</v>
      </c>
      <c r="G211" s="29"/>
    </row>
    <row r="212" spans="1:7" ht="94.5">
      <c r="A212" s="3" t="s">
        <v>675</v>
      </c>
      <c r="B212" s="4" t="s">
        <v>393</v>
      </c>
      <c r="C212" s="4" t="s">
        <v>680</v>
      </c>
      <c r="D212" s="4" t="s">
        <v>1028</v>
      </c>
      <c r="E212" s="4" t="s">
        <v>51</v>
      </c>
      <c r="F212" s="29">
        <f>прил6!F84</f>
        <v>87764</v>
      </c>
      <c r="G212" s="29"/>
    </row>
    <row r="213" spans="1:7" ht="15.75" hidden="1">
      <c r="A213" s="3"/>
      <c r="B213" s="4"/>
      <c r="C213" s="4"/>
      <c r="D213" s="4"/>
      <c r="E213" s="4"/>
      <c r="F213" s="29"/>
      <c r="G213" s="29"/>
    </row>
    <row r="214" spans="1:7" ht="15.75" hidden="1">
      <c r="A214" s="27"/>
      <c r="B214" s="4"/>
      <c r="C214" s="4"/>
      <c r="D214" s="4"/>
      <c r="E214" s="4"/>
      <c r="F214" s="29"/>
      <c r="G214" s="29"/>
    </row>
    <row r="215" spans="1:7" ht="15.75" hidden="1">
      <c r="A215" s="3"/>
      <c r="B215" s="4"/>
      <c r="C215" s="4"/>
      <c r="D215" s="4"/>
      <c r="E215" s="4"/>
      <c r="F215" s="29"/>
      <c r="G215" s="29"/>
    </row>
    <row r="216" spans="1:7" ht="15.75" hidden="1">
      <c r="A216" s="3"/>
      <c r="B216" s="4"/>
      <c r="C216" s="4"/>
      <c r="D216" s="4"/>
      <c r="E216" s="4"/>
      <c r="F216" s="29"/>
      <c r="G216" s="29"/>
    </row>
    <row r="217" spans="1:7" ht="141.75">
      <c r="A217" s="3" t="s">
        <v>66</v>
      </c>
      <c r="B217" s="4" t="s">
        <v>394</v>
      </c>
      <c r="C217" s="4"/>
      <c r="D217" s="4"/>
      <c r="E217" s="4"/>
      <c r="F217" s="29">
        <f>F219+F223</f>
        <v>5092408.55</v>
      </c>
      <c r="G217" s="29"/>
    </row>
    <row r="218" spans="1:7" ht="86.25" customHeight="1">
      <c r="A218" s="21" t="s">
        <v>67</v>
      </c>
      <c r="B218" s="4"/>
      <c r="C218" s="4"/>
      <c r="D218" s="4"/>
      <c r="E218" s="4"/>
      <c r="F218" s="29"/>
      <c r="G218" s="29"/>
    </row>
    <row r="219" spans="1:7" ht="47.25">
      <c r="A219" s="3" t="s">
        <v>661</v>
      </c>
      <c r="B219" s="4" t="s">
        <v>395</v>
      </c>
      <c r="C219" s="4"/>
      <c r="D219" s="4"/>
      <c r="E219" s="4"/>
      <c r="F219" s="29">
        <f>F220</f>
        <v>4987408.55</v>
      </c>
      <c r="G219" s="29"/>
    </row>
    <row r="220" spans="1:7" ht="145.5" customHeight="1">
      <c r="A220" s="21" t="s">
        <v>665</v>
      </c>
      <c r="B220" s="4" t="s">
        <v>395</v>
      </c>
      <c r="C220" s="4" t="s">
        <v>680</v>
      </c>
      <c r="D220" s="4"/>
      <c r="E220" s="4"/>
      <c r="F220" s="29">
        <f>F221</f>
        <v>4987408.55</v>
      </c>
      <c r="G220" s="29"/>
    </row>
    <row r="221" spans="1:7" ht="31.5">
      <c r="A221" s="3" t="s">
        <v>60</v>
      </c>
      <c r="B221" s="4" t="s">
        <v>395</v>
      </c>
      <c r="C221" s="4" t="s">
        <v>680</v>
      </c>
      <c r="D221" s="4" t="s">
        <v>1028</v>
      </c>
      <c r="E221" s="4"/>
      <c r="F221" s="29">
        <f>F222</f>
        <v>4987408.55</v>
      </c>
      <c r="G221" s="29"/>
    </row>
    <row r="222" spans="1:7" ht="94.5">
      <c r="A222" s="3" t="s">
        <v>675</v>
      </c>
      <c r="B222" s="4" t="s">
        <v>395</v>
      </c>
      <c r="C222" s="4" t="s">
        <v>680</v>
      </c>
      <c r="D222" s="4" t="s">
        <v>1028</v>
      </c>
      <c r="E222" s="4" t="s">
        <v>51</v>
      </c>
      <c r="F222" s="29">
        <f>прил6!F88</f>
        <v>4987408.55</v>
      </c>
      <c r="G222" s="29"/>
    </row>
    <row r="223" spans="1:7" ht="94.5">
      <c r="A223" s="3" t="s">
        <v>659</v>
      </c>
      <c r="B223" s="4" t="s">
        <v>397</v>
      </c>
      <c r="C223" s="4"/>
      <c r="D223" s="4"/>
      <c r="E223" s="2"/>
      <c r="F223" s="29">
        <f>F224</f>
        <v>105000</v>
      </c>
      <c r="G223" s="29"/>
    </row>
    <row r="224" spans="1:7" ht="141.75" customHeight="1">
      <c r="A224" s="21" t="s">
        <v>665</v>
      </c>
      <c r="B224" s="4" t="s">
        <v>397</v>
      </c>
      <c r="C224" s="4" t="s">
        <v>680</v>
      </c>
      <c r="D224" s="4"/>
      <c r="E224" s="4"/>
      <c r="F224" s="29">
        <f>F225</f>
        <v>105000</v>
      </c>
      <c r="G224" s="29"/>
    </row>
    <row r="225" spans="1:7" ht="31.5">
      <c r="A225" s="3" t="s">
        <v>60</v>
      </c>
      <c r="B225" s="4" t="s">
        <v>397</v>
      </c>
      <c r="C225" s="4" t="s">
        <v>680</v>
      </c>
      <c r="D225" s="4" t="s">
        <v>1028</v>
      </c>
      <c r="E225" s="4"/>
      <c r="F225" s="29">
        <f>F226</f>
        <v>105000</v>
      </c>
      <c r="G225" s="29"/>
    </row>
    <row r="226" spans="1:7" ht="117" customHeight="1">
      <c r="A226" s="3" t="s">
        <v>675</v>
      </c>
      <c r="B226" s="4" t="s">
        <v>397</v>
      </c>
      <c r="C226" s="4" t="s">
        <v>680</v>
      </c>
      <c r="D226" s="4" t="s">
        <v>1028</v>
      </c>
      <c r="E226" s="4" t="s">
        <v>51</v>
      </c>
      <c r="F226" s="29">
        <f>прил6!F93</f>
        <v>105000</v>
      </c>
      <c r="G226" s="29"/>
    </row>
    <row r="227" spans="1:7" ht="85.5" customHeight="1">
      <c r="A227" s="3" t="s">
        <v>843</v>
      </c>
      <c r="B227" s="4" t="s">
        <v>1052</v>
      </c>
      <c r="C227" s="4"/>
      <c r="D227" s="4"/>
      <c r="E227" s="4"/>
      <c r="F227" s="29">
        <f>F228+F233</f>
        <v>20338952.75</v>
      </c>
      <c r="G227" s="29"/>
    </row>
    <row r="228" spans="1:7" ht="78.75">
      <c r="A228" s="3" t="s">
        <v>1053</v>
      </c>
      <c r="B228" s="4" t="s">
        <v>1054</v>
      </c>
      <c r="C228" s="4"/>
      <c r="D228" s="4"/>
      <c r="E228" s="4"/>
      <c r="F228" s="29">
        <f>F229</f>
        <v>20043880</v>
      </c>
      <c r="G228" s="29"/>
    </row>
    <row r="229" spans="1:7" ht="94.5">
      <c r="A229" s="3" t="s">
        <v>842</v>
      </c>
      <c r="B229" s="4" t="s">
        <v>710</v>
      </c>
      <c r="C229" s="4"/>
      <c r="D229" s="4"/>
      <c r="E229" s="4"/>
      <c r="F229" s="29">
        <f>F230</f>
        <v>20043880</v>
      </c>
      <c r="G229" s="29"/>
    </row>
    <row r="230" spans="1:7" ht="63">
      <c r="A230" s="3" t="s">
        <v>595</v>
      </c>
      <c r="B230" s="4" t="s">
        <v>710</v>
      </c>
      <c r="C230" s="4" t="s">
        <v>685</v>
      </c>
      <c r="D230" s="4"/>
      <c r="E230" s="4"/>
      <c r="F230" s="29">
        <f>F231</f>
        <v>20043880</v>
      </c>
      <c r="G230" s="29"/>
    </row>
    <row r="231" spans="1:7" ht="31.5">
      <c r="A231" s="3" t="s">
        <v>52</v>
      </c>
      <c r="B231" s="4" t="s">
        <v>710</v>
      </c>
      <c r="C231" s="4" t="s">
        <v>685</v>
      </c>
      <c r="D231" s="4" t="s">
        <v>44</v>
      </c>
      <c r="E231" s="4"/>
      <c r="F231" s="29">
        <f>F232</f>
        <v>20043880</v>
      </c>
      <c r="G231" s="29"/>
    </row>
    <row r="232" spans="1:7" ht="31.5">
      <c r="A232" s="3" t="s">
        <v>828</v>
      </c>
      <c r="B232" s="4" t="s">
        <v>710</v>
      </c>
      <c r="C232" s="4" t="s">
        <v>685</v>
      </c>
      <c r="D232" s="4" t="s">
        <v>44</v>
      </c>
      <c r="E232" s="4" t="s">
        <v>47</v>
      </c>
      <c r="F232" s="29">
        <f>прил6!F682</f>
        <v>20043880</v>
      </c>
      <c r="G232" s="29"/>
    </row>
    <row r="233" spans="1:7" ht="31.5">
      <c r="A233" s="3" t="s">
        <v>414</v>
      </c>
      <c r="B233" s="4" t="s">
        <v>711</v>
      </c>
      <c r="C233" s="4"/>
      <c r="D233" s="4"/>
      <c r="E233" s="4"/>
      <c r="F233" s="29">
        <f>F234</f>
        <v>295072.75</v>
      </c>
      <c r="G233" s="29"/>
    </row>
    <row r="234" spans="1:7" ht="94.5">
      <c r="A234" s="3" t="s">
        <v>842</v>
      </c>
      <c r="B234" s="4" t="s">
        <v>712</v>
      </c>
      <c r="C234" s="4"/>
      <c r="D234" s="4"/>
      <c r="E234" s="4"/>
      <c r="F234" s="29">
        <f>F235</f>
        <v>295072.75</v>
      </c>
      <c r="G234" s="29"/>
    </row>
    <row r="235" spans="1:7" ht="63">
      <c r="A235" s="3" t="s">
        <v>595</v>
      </c>
      <c r="B235" s="4" t="s">
        <v>712</v>
      </c>
      <c r="C235" s="4" t="s">
        <v>685</v>
      </c>
      <c r="D235" s="4"/>
      <c r="E235" s="4"/>
      <c r="F235" s="29">
        <f>F236</f>
        <v>295072.75</v>
      </c>
      <c r="G235" s="29"/>
    </row>
    <row r="236" spans="1:7" ht="31.5">
      <c r="A236" s="3" t="s">
        <v>52</v>
      </c>
      <c r="B236" s="4" t="s">
        <v>712</v>
      </c>
      <c r="C236" s="4" t="s">
        <v>685</v>
      </c>
      <c r="D236" s="4" t="s">
        <v>44</v>
      </c>
      <c r="E236" s="4"/>
      <c r="F236" s="29">
        <f>F237</f>
        <v>295072.75</v>
      </c>
      <c r="G236" s="29"/>
    </row>
    <row r="237" spans="1:7" ht="31.5">
      <c r="A237" s="3" t="s">
        <v>828</v>
      </c>
      <c r="B237" s="4" t="s">
        <v>712</v>
      </c>
      <c r="C237" s="4" t="s">
        <v>685</v>
      </c>
      <c r="D237" s="4" t="s">
        <v>44</v>
      </c>
      <c r="E237" s="4" t="s">
        <v>47</v>
      </c>
      <c r="F237" s="29">
        <f>прил6!F685</f>
        <v>295072.75</v>
      </c>
      <c r="G237" s="29"/>
    </row>
    <row r="238" spans="1:7" ht="78.75">
      <c r="A238" s="21" t="s">
        <v>844</v>
      </c>
      <c r="B238" s="4" t="s">
        <v>713</v>
      </c>
      <c r="C238" s="4"/>
      <c r="D238" s="4"/>
      <c r="E238" s="4"/>
      <c r="F238" s="37">
        <f>F239+F244</f>
        <v>26875448.32</v>
      </c>
      <c r="G238" s="111"/>
    </row>
    <row r="239" spans="1:7" ht="78.75">
      <c r="A239" s="3" t="s">
        <v>714</v>
      </c>
      <c r="B239" s="4" t="s">
        <v>715</v>
      </c>
      <c r="C239" s="4"/>
      <c r="D239" s="4"/>
      <c r="E239" s="4"/>
      <c r="F239" s="29">
        <f>F240</f>
        <v>26580375.56</v>
      </c>
      <c r="G239" s="29"/>
    </row>
    <row r="240" spans="1:7" ht="94.5">
      <c r="A240" s="3" t="s">
        <v>842</v>
      </c>
      <c r="B240" s="4" t="s">
        <v>716</v>
      </c>
      <c r="C240" s="4"/>
      <c r="D240" s="4"/>
      <c r="E240" s="4"/>
      <c r="F240" s="29">
        <f>F241</f>
        <v>26580375.56</v>
      </c>
      <c r="G240" s="29"/>
    </row>
    <row r="241" spans="1:7" ht="63">
      <c r="A241" s="3" t="s">
        <v>595</v>
      </c>
      <c r="B241" s="4" t="s">
        <v>716</v>
      </c>
      <c r="C241" s="4" t="s">
        <v>685</v>
      </c>
      <c r="D241" s="4"/>
      <c r="E241" s="4"/>
      <c r="F241" s="29">
        <f>F242</f>
        <v>26580375.56</v>
      </c>
      <c r="G241" s="29"/>
    </row>
    <row r="242" spans="1:7" ht="31.5">
      <c r="A242" s="3" t="s">
        <v>52</v>
      </c>
      <c r="B242" s="4" t="s">
        <v>716</v>
      </c>
      <c r="C242" s="4" t="s">
        <v>685</v>
      </c>
      <c r="D242" s="4" t="s">
        <v>44</v>
      </c>
      <c r="E242" s="4"/>
      <c r="F242" s="29">
        <f>F243</f>
        <v>26580375.56</v>
      </c>
      <c r="G242" s="29"/>
    </row>
    <row r="243" spans="1:7" ht="31.5">
      <c r="A243" s="3" t="s">
        <v>828</v>
      </c>
      <c r="B243" s="4" t="s">
        <v>716</v>
      </c>
      <c r="C243" s="4" t="s">
        <v>685</v>
      </c>
      <c r="D243" s="4" t="s">
        <v>44</v>
      </c>
      <c r="E243" s="4" t="s">
        <v>47</v>
      </c>
      <c r="F243" s="29">
        <f>прил6!F689</f>
        <v>26580375.56</v>
      </c>
      <c r="G243" s="29"/>
    </row>
    <row r="244" spans="1:7" ht="41.25" customHeight="1">
      <c r="A244" s="21" t="s">
        <v>414</v>
      </c>
      <c r="B244" s="4" t="s">
        <v>717</v>
      </c>
      <c r="C244" s="4"/>
      <c r="D244" s="4"/>
      <c r="E244" s="4"/>
      <c r="F244" s="29">
        <f>F245</f>
        <v>295072.76</v>
      </c>
      <c r="G244" s="29"/>
    </row>
    <row r="245" spans="1:7" ht="94.5">
      <c r="A245" s="3" t="s">
        <v>842</v>
      </c>
      <c r="B245" s="4" t="s">
        <v>718</v>
      </c>
      <c r="C245" s="4"/>
      <c r="D245" s="4"/>
      <c r="E245" s="4"/>
      <c r="F245" s="29">
        <f>F246</f>
        <v>295072.76</v>
      </c>
      <c r="G245" s="29"/>
    </row>
    <row r="246" spans="1:7" ht="63">
      <c r="A246" s="3" t="s">
        <v>595</v>
      </c>
      <c r="B246" s="4" t="s">
        <v>718</v>
      </c>
      <c r="C246" s="4" t="s">
        <v>685</v>
      </c>
      <c r="D246" s="4"/>
      <c r="E246" s="4"/>
      <c r="F246" s="29">
        <f>F247</f>
        <v>295072.76</v>
      </c>
      <c r="G246" s="29"/>
    </row>
    <row r="247" spans="1:7" ht="31.5">
      <c r="A247" s="3" t="s">
        <v>52</v>
      </c>
      <c r="B247" s="4" t="s">
        <v>718</v>
      </c>
      <c r="C247" s="4" t="s">
        <v>685</v>
      </c>
      <c r="D247" s="4" t="s">
        <v>44</v>
      </c>
      <c r="E247" s="4"/>
      <c r="F247" s="29">
        <f>F248</f>
        <v>295072.76</v>
      </c>
      <c r="G247" s="29"/>
    </row>
    <row r="248" spans="1:7" ht="31.5">
      <c r="A248" s="3" t="s">
        <v>828</v>
      </c>
      <c r="B248" s="4" t="s">
        <v>718</v>
      </c>
      <c r="C248" s="4" t="s">
        <v>685</v>
      </c>
      <c r="D248" s="4" t="s">
        <v>44</v>
      </c>
      <c r="E248" s="4" t="s">
        <v>47</v>
      </c>
      <c r="F248" s="29">
        <f>прил6!F692</f>
        <v>295072.76</v>
      </c>
      <c r="G248" s="29"/>
    </row>
    <row r="249" spans="1:7" ht="31.5">
      <c r="A249" s="3" t="s">
        <v>596</v>
      </c>
      <c r="B249" s="4" t="s">
        <v>719</v>
      </c>
      <c r="C249" s="4"/>
      <c r="D249" s="4"/>
      <c r="E249" s="4"/>
      <c r="F249" s="29">
        <f>F250+F259+F264</f>
        <v>20307569.76</v>
      </c>
      <c r="G249" s="29">
        <f>G250+G259+G264</f>
        <v>14533900</v>
      </c>
    </row>
    <row r="250" spans="1:7" ht="47.25">
      <c r="A250" s="3" t="s">
        <v>720</v>
      </c>
      <c r="B250" s="4" t="s">
        <v>721</v>
      </c>
      <c r="C250" s="4"/>
      <c r="D250" s="4"/>
      <c r="E250" s="4"/>
      <c r="F250" s="29">
        <f>F251+F255</f>
        <v>6875397</v>
      </c>
      <c r="G250" s="29">
        <f>G251+G255</f>
        <v>1396800</v>
      </c>
    </row>
    <row r="251" spans="1:7" ht="126">
      <c r="A251" s="3" t="s">
        <v>722</v>
      </c>
      <c r="B251" s="4" t="s">
        <v>723</v>
      </c>
      <c r="C251" s="4"/>
      <c r="D251" s="4"/>
      <c r="E251" s="4"/>
      <c r="F251" s="29">
        <f>F252</f>
        <v>1396800</v>
      </c>
      <c r="G251" s="29">
        <f>F251</f>
        <v>1396800</v>
      </c>
    </row>
    <row r="252" spans="1:7" ht="63">
      <c r="A252" s="3" t="s">
        <v>595</v>
      </c>
      <c r="B252" s="4" t="s">
        <v>723</v>
      </c>
      <c r="C252" s="4" t="s">
        <v>685</v>
      </c>
      <c r="D252" s="4"/>
      <c r="E252" s="4"/>
      <c r="F252" s="29">
        <f>F253</f>
        <v>1396800</v>
      </c>
      <c r="G252" s="29">
        <f>F252</f>
        <v>1396800</v>
      </c>
    </row>
    <row r="253" spans="1:7" ht="31.5">
      <c r="A253" s="3" t="s">
        <v>52</v>
      </c>
      <c r="B253" s="4" t="s">
        <v>723</v>
      </c>
      <c r="C253" s="4" t="s">
        <v>685</v>
      </c>
      <c r="D253" s="4" t="s">
        <v>44</v>
      </c>
      <c r="E253" s="4"/>
      <c r="F253" s="29">
        <f>F254</f>
        <v>1396800</v>
      </c>
      <c r="G253" s="29">
        <f>F253</f>
        <v>1396800</v>
      </c>
    </row>
    <row r="254" spans="1:7" ht="31.5">
      <c r="A254" s="3" t="s">
        <v>828</v>
      </c>
      <c r="B254" s="4" t="s">
        <v>723</v>
      </c>
      <c r="C254" s="4" t="s">
        <v>685</v>
      </c>
      <c r="D254" s="4" t="s">
        <v>44</v>
      </c>
      <c r="E254" s="4" t="s">
        <v>47</v>
      </c>
      <c r="F254" s="29">
        <f>прил6!F696</f>
        <v>1396800</v>
      </c>
      <c r="G254" s="29">
        <f>F254</f>
        <v>1396800</v>
      </c>
    </row>
    <row r="255" spans="1:7" ht="126">
      <c r="A255" s="27" t="s">
        <v>722</v>
      </c>
      <c r="B255" s="4" t="s">
        <v>724</v>
      </c>
      <c r="C255" s="4"/>
      <c r="D255" s="4"/>
      <c r="E255" s="4"/>
      <c r="F255" s="29">
        <f>F256</f>
        <v>5478597</v>
      </c>
      <c r="G255" s="29"/>
    </row>
    <row r="256" spans="1:7" ht="63">
      <c r="A256" s="3" t="s">
        <v>595</v>
      </c>
      <c r="B256" s="4" t="s">
        <v>724</v>
      </c>
      <c r="C256" s="4" t="s">
        <v>685</v>
      </c>
      <c r="D256" s="4"/>
      <c r="E256" s="4"/>
      <c r="F256" s="29">
        <f>F257</f>
        <v>5478597</v>
      </c>
      <c r="G256" s="29"/>
    </row>
    <row r="257" spans="1:7" ht="31.5">
      <c r="A257" s="3" t="s">
        <v>52</v>
      </c>
      <c r="B257" s="4" t="s">
        <v>724</v>
      </c>
      <c r="C257" s="4" t="s">
        <v>685</v>
      </c>
      <c r="D257" s="4" t="s">
        <v>44</v>
      </c>
      <c r="E257" s="4"/>
      <c r="F257" s="29">
        <f>F258</f>
        <v>5478597</v>
      </c>
      <c r="G257" s="29"/>
    </row>
    <row r="258" spans="1:7" ht="31.5">
      <c r="A258" s="3" t="s">
        <v>828</v>
      </c>
      <c r="B258" s="4" t="s">
        <v>724</v>
      </c>
      <c r="C258" s="4" t="s">
        <v>685</v>
      </c>
      <c r="D258" s="4" t="s">
        <v>44</v>
      </c>
      <c r="E258" s="4" t="s">
        <v>47</v>
      </c>
      <c r="F258" s="29">
        <f>прил6!F698</f>
        <v>5478597</v>
      </c>
      <c r="G258" s="29"/>
    </row>
    <row r="259" spans="1:7" ht="47.25">
      <c r="A259" s="3" t="s">
        <v>725</v>
      </c>
      <c r="B259" s="4" t="s">
        <v>726</v>
      </c>
      <c r="C259" s="4"/>
      <c r="D259" s="4"/>
      <c r="E259" s="4"/>
      <c r="F259" s="29">
        <f>F260</f>
        <v>13137100</v>
      </c>
      <c r="G259" s="29">
        <f>F259</f>
        <v>13137100</v>
      </c>
    </row>
    <row r="260" spans="1:7" ht="47.25">
      <c r="A260" s="3" t="s">
        <v>727</v>
      </c>
      <c r="B260" s="4" t="s">
        <v>728</v>
      </c>
      <c r="C260" s="4"/>
      <c r="D260" s="4"/>
      <c r="E260" s="4"/>
      <c r="F260" s="29">
        <f>F261</f>
        <v>13137100</v>
      </c>
      <c r="G260" s="29">
        <f>F260</f>
        <v>13137100</v>
      </c>
    </row>
    <row r="261" spans="1:7" ht="63">
      <c r="A261" s="3" t="s">
        <v>595</v>
      </c>
      <c r="B261" s="4" t="s">
        <v>728</v>
      </c>
      <c r="C261" s="4" t="s">
        <v>685</v>
      </c>
      <c r="D261" s="4"/>
      <c r="E261" s="4"/>
      <c r="F261" s="29">
        <f>F262</f>
        <v>13137100</v>
      </c>
      <c r="G261" s="29">
        <f>F261</f>
        <v>13137100</v>
      </c>
    </row>
    <row r="262" spans="1:7" ht="31.5">
      <c r="A262" s="3" t="s">
        <v>52</v>
      </c>
      <c r="B262" s="4" t="s">
        <v>728</v>
      </c>
      <c r="C262" s="4" t="s">
        <v>685</v>
      </c>
      <c r="D262" s="4" t="s">
        <v>44</v>
      </c>
      <c r="E262" s="4"/>
      <c r="F262" s="29">
        <f>F263</f>
        <v>13137100</v>
      </c>
      <c r="G262" s="29">
        <f>F262</f>
        <v>13137100</v>
      </c>
    </row>
    <row r="263" spans="1:7" ht="31.5">
      <c r="A263" s="3" t="s">
        <v>828</v>
      </c>
      <c r="B263" s="4" t="s">
        <v>728</v>
      </c>
      <c r="C263" s="4" t="s">
        <v>685</v>
      </c>
      <c r="D263" s="4" t="s">
        <v>44</v>
      </c>
      <c r="E263" s="4" t="s">
        <v>47</v>
      </c>
      <c r="F263" s="29">
        <f>прил6!F701</f>
        <v>13137100</v>
      </c>
      <c r="G263" s="29">
        <f>F263</f>
        <v>13137100</v>
      </c>
    </row>
    <row r="264" spans="1:7" ht="47.25">
      <c r="A264" s="3" t="s">
        <v>729</v>
      </c>
      <c r="B264" s="4" t="s">
        <v>730</v>
      </c>
      <c r="C264" s="4"/>
      <c r="D264" s="4"/>
      <c r="E264" s="4"/>
      <c r="F264" s="29">
        <f>F265</f>
        <v>295072.76</v>
      </c>
      <c r="G264" s="29"/>
    </row>
    <row r="265" spans="1:7" ht="94.5">
      <c r="A265" s="3" t="s">
        <v>842</v>
      </c>
      <c r="B265" s="4" t="s">
        <v>731</v>
      </c>
      <c r="C265" s="4"/>
      <c r="D265" s="4"/>
      <c r="E265" s="4"/>
      <c r="F265" s="29">
        <f>F266</f>
        <v>295072.76</v>
      </c>
      <c r="G265" s="29"/>
    </row>
    <row r="266" spans="1:7" ht="63">
      <c r="A266" s="3" t="s">
        <v>595</v>
      </c>
      <c r="B266" s="4" t="s">
        <v>731</v>
      </c>
      <c r="C266" s="4" t="s">
        <v>685</v>
      </c>
      <c r="D266" s="4"/>
      <c r="E266" s="4"/>
      <c r="F266" s="29">
        <f>F267</f>
        <v>295072.76</v>
      </c>
      <c r="G266" s="29"/>
    </row>
    <row r="267" spans="1:7" ht="31.5">
      <c r="A267" s="3" t="s">
        <v>52</v>
      </c>
      <c r="B267" s="4" t="s">
        <v>731</v>
      </c>
      <c r="C267" s="4" t="s">
        <v>685</v>
      </c>
      <c r="D267" s="4" t="s">
        <v>44</v>
      </c>
      <c r="E267" s="4"/>
      <c r="F267" s="29">
        <f>F268</f>
        <v>295072.76</v>
      </c>
      <c r="G267" s="29"/>
    </row>
    <row r="268" spans="1:7" ht="31.5">
      <c r="A268" s="3" t="s">
        <v>828</v>
      </c>
      <c r="B268" s="4" t="s">
        <v>731</v>
      </c>
      <c r="C268" s="4" t="s">
        <v>685</v>
      </c>
      <c r="D268" s="4" t="s">
        <v>44</v>
      </c>
      <c r="E268" s="4" t="s">
        <v>47</v>
      </c>
      <c r="F268" s="29">
        <f>прил6!F704</f>
        <v>295072.76</v>
      </c>
      <c r="G268" s="29"/>
    </row>
    <row r="269" spans="1:7" ht="63">
      <c r="A269" s="3" t="s">
        <v>845</v>
      </c>
      <c r="B269" s="4" t="s">
        <v>1043</v>
      </c>
      <c r="C269" s="4"/>
      <c r="D269" s="4"/>
      <c r="E269" s="4"/>
      <c r="F269" s="29">
        <f>F270+F275</f>
        <v>12331234.1</v>
      </c>
      <c r="G269" s="29">
        <f>G270+G275</f>
        <v>3268700</v>
      </c>
    </row>
    <row r="270" spans="1:7" ht="47.25">
      <c r="A270" s="3" t="s">
        <v>1044</v>
      </c>
      <c r="B270" s="4" t="s">
        <v>1045</v>
      </c>
      <c r="C270" s="4"/>
      <c r="D270" s="4"/>
      <c r="E270" s="4"/>
      <c r="F270" s="29">
        <f>F271</f>
        <v>7038601.3</v>
      </c>
      <c r="G270" s="29"/>
    </row>
    <row r="271" spans="1:7" ht="31.5">
      <c r="A271" s="3" t="s">
        <v>593</v>
      </c>
      <c r="B271" s="4" t="s">
        <v>1046</v>
      </c>
      <c r="C271" s="4"/>
      <c r="D271" s="4"/>
      <c r="E271" s="4"/>
      <c r="F271" s="29">
        <f>F272</f>
        <v>7038601.3</v>
      </c>
      <c r="G271" s="29"/>
    </row>
    <row r="272" spans="1:7" ht="63">
      <c r="A272" s="3" t="s">
        <v>595</v>
      </c>
      <c r="B272" s="4" t="s">
        <v>1046</v>
      </c>
      <c r="C272" s="4" t="s">
        <v>685</v>
      </c>
      <c r="D272" s="4"/>
      <c r="E272" s="4"/>
      <c r="F272" s="29">
        <f>F273</f>
        <v>7038601.3</v>
      </c>
      <c r="G272" s="29"/>
    </row>
    <row r="273" spans="1:7" ht="31.5">
      <c r="A273" s="3" t="s">
        <v>52</v>
      </c>
      <c r="B273" s="4" t="s">
        <v>1046</v>
      </c>
      <c r="C273" s="4" t="s">
        <v>685</v>
      </c>
      <c r="D273" s="4" t="s">
        <v>44</v>
      </c>
      <c r="E273" s="4"/>
      <c r="F273" s="29">
        <f>F274</f>
        <v>7038601.3</v>
      </c>
      <c r="G273" s="29"/>
    </row>
    <row r="274" spans="1:7" ht="31.5">
      <c r="A274" s="3" t="s">
        <v>6</v>
      </c>
      <c r="B274" s="4" t="s">
        <v>1046</v>
      </c>
      <c r="C274" s="4" t="s">
        <v>685</v>
      </c>
      <c r="D274" s="4" t="s">
        <v>44</v>
      </c>
      <c r="E274" s="4" t="s">
        <v>44</v>
      </c>
      <c r="F274" s="29">
        <f>прил6!F647</f>
        <v>7038601.3</v>
      </c>
      <c r="G274" s="29"/>
    </row>
    <row r="275" spans="1:7" ht="63">
      <c r="A275" s="3" t="s">
        <v>1047</v>
      </c>
      <c r="B275" s="4" t="s">
        <v>1048</v>
      </c>
      <c r="C275" s="4"/>
      <c r="D275" s="4"/>
      <c r="E275" s="4"/>
      <c r="F275" s="29">
        <f>F276+F280</f>
        <v>5292632.8</v>
      </c>
      <c r="G275" s="29">
        <f>G276+G280</f>
        <v>3268700</v>
      </c>
    </row>
    <row r="276" spans="1:7" ht="94.5">
      <c r="A276" s="3" t="s">
        <v>1049</v>
      </c>
      <c r="B276" s="4" t="s">
        <v>1050</v>
      </c>
      <c r="C276" s="4"/>
      <c r="D276" s="4"/>
      <c r="E276" s="4"/>
      <c r="F276" s="29">
        <f>F277</f>
        <v>3268700</v>
      </c>
      <c r="G276" s="29">
        <f>F276</f>
        <v>3268700</v>
      </c>
    </row>
    <row r="277" spans="1:7" ht="63">
      <c r="A277" s="3" t="s">
        <v>595</v>
      </c>
      <c r="B277" s="4" t="s">
        <v>1050</v>
      </c>
      <c r="C277" s="4" t="s">
        <v>685</v>
      </c>
      <c r="D277" s="4"/>
      <c r="E277" s="4"/>
      <c r="F277" s="29">
        <f>F278</f>
        <v>3268700</v>
      </c>
      <c r="G277" s="29">
        <f>F277</f>
        <v>3268700</v>
      </c>
    </row>
    <row r="278" spans="1:7" ht="31.5">
      <c r="A278" s="3" t="s">
        <v>52</v>
      </c>
      <c r="B278" s="4" t="s">
        <v>1050</v>
      </c>
      <c r="C278" s="4" t="s">
        <v>685</v>
      </c>
      <c r="D278" s="4" t="s">
        <v>44</v>
      </c>
      <c r="E278" s="4"/>
      <c r="F278" s="29">
        <f>F279</f>
        <v>3268700</v>
      </c>
      <c r="G278" s="29">
        <f>F278</f>
        <v>3268700</v>
      </c>
    </row>
    <row r="279" spans="1:7" ht="31.5">
      <c r="A279" s="3" t="s">
        <v>6</v>
      </c>
      <c r="B279" s="4" t="s">
        <v>1050</v>
      </c>
      <c r="C279" s="4" t="s">
        <v>685</v>
      </c>
      <c r="D279" s="4" t="s">
        <v>44</v>
      </c>
      <c r="E279" s="4" t="s">
        <v>44</v>
      </c>
      <c r="F279" s="29">
        <f>прил6!F650</f>
        <v>3268700</v>
      </c>
      <c r="G279" s="29">
        <f>F279</f>
        <v>3268700</v>
      </c>
    </row>
    <row r="280" spans="1:7" ht="94.5">
      <c r="A280" s="3" t="s">
        <v>1049</v>
      </c>
      <c r="B280" s="4" t="s">
        <v>1051</v>
      </c>
      <c r="C280" s="4"/>
      <c r="D280" s="4"/>
      <c r="E280" s="4"/>
      <c r="F280" s="29">
        <f>F281</f>
        <v>2023932.8</v>
      </c>
      <c r="G280" s="29"/>
    </row>
    <row r="281" spans="1:7" ht="63">
      <c r="A281" s="3" t="s">
        <v>595</v>
      </c>
      <c r="B281" s="4" t="s">
        <v>1051</v>
      </c>
      <c r="C281" s="4" t="s">
        <v>685</v>
      </c>
      <c r="D281" s="4"/>
      <c r="E281" s="4"/>
      <c r="F281" s="29">
        <f>F282</f>
        <v>2023932.8</v>
      </c>
      <c r="G281" s="29"/>
    </row>
    <row r="282" spans="1:7" ht="31.5">
      <c r="A282" s="3" t="s">
        <v>52</v>
      </c>
      <c r="B282" s="4" t="s">
        <v>1051</v>
      </c>
      <c r="C282" s="4" t="s">
        <v>685</v>
      </c>
      <c r="D282" s="4" t="s">
        <v>44</v>
      </c>
      <c r="E282" s="4"/>
      <c r="F282" s="29">
        <f>F283</f>
        <v>2023932.8</v>
      </c>
      <c r="G282" s="29"/>
    </row>
    <row r="283" spans="1:7" ht="31.5">
      <c r="A283" s="3" t="s">
        <v>6</v>
      </c>
      <c r="B283" s="4" t="s">
        <v>1051</v>
      </c>
      <c r="C283" s="4" t="s">
        <v>685</v>
      </c>
      <c r="D283" s="4" t="s">
        <v>44</v>
      </c>
      <c r="E283" s="4" t="s">
        <v>44</v>
      </c>
      <c r="F283" s="29">
        <f>прил6!F652</f>
        <v>2023932.8</v>
      </c>
      <c r="G283" s="29"/>
    </row>
    <row r="284" spans="1:7" ht="63">
      <c r="A284" s="3" t="s">
        <v>4</v>
      </c>
      <c r="B284" s="4" t="s">
        <v>623</v>
      </c>
      <c r="C284" s="4"/>
      <c r="D284" s="4"/>
      <c r="E284" s="4"/>
      <c r="F284" s="29">
        <f>F295+F301+F285+F290</f>
        <v>54173744.68</v>
      </c>
      <c r="G284" s="29"/>
    </row>
    <row r="285" spans="1:7" ht="31.5">
      <c r="A285" s="3" t="s">
        <v>1033</v>
      </c>
      <c r="B285" s="4" t="s">
        <v>1034</v>
      </c>
      <c r="C285" s="4"/>
      <c r="D285" s="4"/>
      <c r="E285" s="4"/>
      <c r="F285" s="29">
        <f>F286</f>
        <v>34779000</v>
      </c>
      <c r="G285" s="29"/>
    </row>
    <row r="286" spans="1:7" ht="63">
      <c r="A286" s="3" t="s">
        <v>846</v>
      </c>
      <c r="B286" s="4" t="s">
        <v>1035</v>
      </c>
      <c r="C286" s="4"/>
      <c r="D286" s="4"/>
      <c r="E286" s="4"/>
      <c r="F286" s="29">
        <f>F287</f>
        <v>34779000</v>
      </c>
      <c r="G286" s="29"/>
    </row>
    <row r="287" spans="1:7" ht="47.25">
      <c r="A287" s="3" t="s">
        <v>754</v>
      </c>
      <c r="B287" s="4" t="s">
        <v>1035</v>
      </c>
      <c r="C287" s="4" t="s">
        <v>508</v>
      </c>
      <c r="D287" s="4"/>
      <c r="E287" s="4"/>
      <c r="F287" s="29">
        <f>F288</f>
        <v>34779000</v>
      </c>
      <c r="G287" s="29"/>
    </row>
    <row r="288" spans="1:7" ht="31.5">
      <c r="A288" s="3" t="s">
        <v>52</v>
      </c>
      <c r="B288" s="4" t="s">
        <v>1035</v>
      </c>
      <c r="C288" s="4" t="s">
        <v>508</v>
      </c>
      <c r="D288" s="4" t="s">
        <v>44</v>
      </c>
      <c r="E288" s="4"/>
      <c r="F288" s="29">
        <f>F289</f>
        <v>34779000</v>
      </c>
      <c r="G288" s="29"/>
    </row>
    <row r="289" spans="1:7" ht="31.5">
      <c r="A289" s="3" t="s">
        <v>53</v>
      </c>
      <c r="B289" s="4" t="s">
        <v>1035</v>
      </c>
      <c r="C289" s="4" t="s">
        <v>508</v>
      </c>
      <c r="D289" s="4" t="s">
        <v>44</v>
      </c>
      <c r="E289" s="4" t="s">
        <v>1028</v>
      </c>
      <c r="F289" s="29">
        <f>прил6!F576</f>
        <v>34779000</v>
      </c>
      <c r="G289" s="29"/>
    </row>
    <row r="290" spans="1:7" ht="31.5">
      <c r="A290" s="3" t="s">
        <v>307</v>
      </c>
      <c r="B290" s="4" t="s">
        <v>308</v>
      </c>
      <c r="C290" s="4"/>
      <c r="D290" s="4"/>
      <c r="E290" s="4"/>
      <c r="F290" s="29">
        <f>F291</f>
        <v>2702387.68</v>
      </c>
      <c r="G290" s="29"/>
    </row>
    <row r="291" spans="1:7" ht="63">
      <c r="A291" s="3" t="s">
        <v>846</v>
      </c>
      <c r="B291" s="4" t="s">
        <v>309</v>
      </c>
      <c r="C291" s="4"/>
      <c r="D291" s="4"/>
      <c r="E291" s="4"/>
      <c r="F291" s="29">
        <f>F292</f>
        <v>2702387.68</v>
      </c>
      <c r="G291" s="29"/>
    </row>
    <row r="292" spans="1:7" ht="47.25">
      <c r="A292" s="3" t="s">
        <v>754</v>
      </c>
      <c r="B292" s="4" t="s">
        <v>309</v>
      </c>
      <c r="C292" s="4" t="s">
        <v>508</v>
      </c>
      <c r="D292" s="4"/>
      <c r="E292" s="4"/>
      <c r="F292" s="29">
        <f>F293</f>
        <v>2702387.68</v>
      </c>
      <c r="G292" s="29"/>
    </row>
    <row r="293" spans="1:7" ht="31.5">
      <c r="A293" s="3" t="s">
        <v>52</v>
      </c>
      <c r="B293" s="4" t="s">
        <v>309</v>
      </c>
      <c r="C293" s="4" t="s">
        <v>508</v>
      </c>
      <c r="D293" s="4" t="s">
        <v>44</v>
      </c>
      <c r="E293" s="4"/>
      <c r="F293" s="29">
        <f>F294</f>
        <v>2702387.68</v>
      </c>
      <c r="G293" s="29"/>
    </row>
    <row r="294" spans="1:7" ht="31.5">
      <c r="A294" s="3" t="s">
        <v>54</v>
      </c>
      <c r="B294" s="4" t="s">
        <v>309</v>
      </c>
      <c r="C294" s="4" t="s">
        <v>508</v>
      </c>
      <c r="D294" s="4" t="s">
        <v>44</v>
      </c>
      <c r="E294" s="4" t="s">
        <v>46</v>
      </c>
      <c r="F294" s="29">
        <f>прил6!F623</f>
        <v>2702387.68</v>
      </c>
      <c r="G294" s="29"/>
    </row>
    <row r="295" spans="1:7" ht="63">
      <c r="A295" s="3" t="s">
        <v>624</v>
      </c>
      <c r="B295" s="4" t="s">
        <v>625</v>
      </c>
      <c r="C295" s="4"/>
      <c r="D295" s="4"/>
      <c r="E295" s="4"/>
      <c r="F295" s="29">
        <f>F296</f>
        <v>10125689</v>
      </c>
      <c r="G295" s="29"/>
    </row>
    <row r="296" spans="1:7" ht="47.25">
      <c r="A296" s="3" t="s">
        <v>849</v>
      </c>
      <c r="B296" s="4" t="s">
        <v>626</v>
      </c>
      <c r="C296" s="4"/>
      <c r="D296" s="4"/>
      <c r="E296" s="4"/>
      <c r="F296" s="29">
        <f>F297</f>
        <v>10125689</v>
      </c>
      <c r="G296" s="33"/>
    </row>
    <row r="297" spans="1:7" ht="49.5" customHeight="1">
      <c r="A297" s="3" t="s">
        <v>780</v>
      </c>
      <c r="B297" s="4" t="s">
        <v>626</v>
      </c>
      <c r="C297" s="4" t="s">
        <v>681</v>
      </c>
      <c r="D297" s="4"/>
      <c r="E297" s="4"/>
      <c r="F297" s="29">
        <f>F298</f>
        <v>10125689</v>
      </c>
      <c r="G297" s="29"/>
    </row>
    <row r="298" spans="1:7" ht="31.5">
      <c r="A298" s="3" t="s">
        <v>52</v>
      </c>
      <c r="B298" s="4" t="s">
        <v>626</v>
      </c>
      <c r="C298" s="4" t="s">
        <v>681</v>
      </c>
      <c r="D298" s="4" t="s">
        <v>44</v>
      </c>
      <c r="E298" s="4"/>
      <c r="F298" s="29">
        <f>F299+F300</f>
        <v>10125689</v>
      </c>
      <c r="G298" s="29"/>
    </row>
    <row r="299" spans="1:7" ht="31.5">
      <c r="A299" s="3" t="s">
        <v>53</v>
      </c>
      <c r="B299" s="4" t="s">
        <v>626</v>
      </c>
      <c r="C299" s="4" t="s">
        <v>681</v>
      </c>
      <c r="D299" s="4" t="s">
        <v>44</v>
      </c>
      <c r="E299" s="4" t="s">
        <v>1028</v>
      </c>
      <c r="F299" s="29">
        <f>прил6!F579</f>
        <v>720174</v>
      </c>
      <c r="G299" s="29"/>
    </row>
    <row r="300" spans="1:7" ht="31.5">
      <c r="A300" s="3" t="s">
        <v>54</v>
      </c>
      <c r="B300" s="4" t="s">
        <v>626</v>
      </c>
      <c r="C300" s="4" t="s">
        <v>681</v>
      </c>
      <c r="D300" s="4" t="s">
        <v>44</v>
      </c>
      <c r="E300" s="4" t="s">
        <v>46</v>
      </c>
      <c r="F300" s="29">
        <f>прил6!F626</f>
        <v>9405515</v>
      </c>
      <c r="G300" s="29"/>
    </row>
    <row r="301" spans="1:7" ht="63">
      <c r="A301" s="3" t="s">
        <v>627</v>
      </c>
      <c r="B301" s="4" t="s">
        <v>628</v>
      </c>
      <c r="C301" s="4"/>
      <c r="D301" s="4"/>
      <c r="E301" s="4"/>
      <c r="F301" s="29">
        <f>F302</f>
        <v>6566668</v>
      </c>
      <c r="G301" s="29"/>
    </row>
    <row r="302" spans="1:7" ht="47.25">
      <c r="A302" s="3" t="s">
        <v>849</v>
      </c>
      <c r="B302" s="4" t="s">
        <v>629</v>
      </c>
      <c r="C302" s="4"/>
      <c r="D302" s="4"/>
      <c r="E302" s="4"/>
      <c r="F302" s="29">
        <f>F303</f>
        <v>6566668</v>
      </c>
      <c r="G302" s="29"/>
    </row>
    <row r="303" spans="1:7" ht="47.25">
      <c r="A303" s="3" t="s">
        <v>780</v>
      </c>
      <c r="B303" s="4" t="s">
        <v>629</v>
      </c>
      <c r="C303" s="4" t="s">
        <v>681</v>
      </c>
      <c r="D303" s="4"/>
      <c r="E303" s="4"/>
      <c r="F303" s="29">
        <f>F304</f>
        <v>6566668</v>
      </c>
      <c r="G303" s="29"/>
    </row>
    <row r="304" spans="1:7" ht="31.5">
      <c r="A304" s="3" t="s">
        <v>52</v>
      </c>
      <c r="B304" s="4" t="s">
        <v>629</v>
      </c>
      <c r="C304" s="4" t="s">
        <v>681</v>
      </c>
      <c r="D304" s="4" t="s">
        <v>44</v>
      </c>
      <c r="E304" s="4"/>
      <c r="F304" s="29">
        <f>F305+F306</f>
        <v>6566668</v>
      </c>
      <c r="G304" s="29"/>
    </row>
    <row r="305" spans="1:7" ht="31.5">
      <c r="A305" s="3" t="s">
        <v>53</v>
      </c>
      <c r="B305" s="4" t="s">
        <v>629</v>
      </c>
      <c r="C305" s="4" t="s">
        <v>681</v>
      </c>
      <c r="D305" s="4" t="s">
        <v>44</v>
      </c>
      <c r="E305" s="4" t="s">
        <v>1028</v>
      </c>
      <c r="F305" s="29">
        <f>прил6!F582</f>
        <v>86346</v>
      </c>
      <c r="G305" s="29"/>
    </row>
    <row r="306" spans="1:7" ht="31.5">
      <c r="A306" s="3" t="s">
        <v>54</v>
      </c>
      <c r="B306" s="4" t="s">
        <v>629</v>
      </c>
      <c r="C306" s="4" t="s">
        <v>681</v>
      </c>
      <c r="D306" s="4" t="s">
        <v>44</v>
      </c>
      <c r="E306" s="4" t="s">
        <v>46</v>
      </c>
      <c r="F306" s="29">
        <f>прил6!F629</f>
        <v>6480322</v>
      </c>
      <c r="G306" s="33"/>
    </row>
    <row r="307" spans="1:7" ht="63" hidden="1">
      <c r="A307" s="3" t="s">
        <v>595</v>
      </c>
      <c r="B307" s="4" t="s">
        <v>148</v>
      </c>
      <c r="C307" s="4" t="s">
        <v>685</v>
      </c>
      <c r="D307" s="4"/>
      <c r="E307" s="4"/>
      <c r="F307" s="29"/>
      <c r="G307" s="29"/>
    </row>
    <row r="308" spans="1:7" ht="15.75" hidden="1">
      <c r="A308" s="3" t="s">
        <v>52</v>
      </c>
      <c r="B308" s="4" t="s">
        <v>148</v>
      </c>
      <c r="C308" s="4" t="s">
        <v>685</v>
      </c>
      <c r="D308" s="4" t="s">
        <v>44</v>
      </c>
      <c r="E308" s="4"/>
      <c r="F308" s="29"/>
      <c r="G308" s="29"/>
    </row>
    <row r="309" spans="1:7" ht="31.5" hidden="1">
      <c r="A309" s="3" t="s">
        <v>6</v>
      </c>
      <c r="B309" s="4" t="s">
        <v>148</v>
      </c>
      <c r="C309" s="4" t="s">
        <v>685</v>
      </c>
      <c r="D309" s="4" t="s">
        <v>44</v>
      </c>
      <c r="E309" s="4" t="s">
        <v>44</v>
      </c>
      <c r="F309" s="29"/>
      <c r="G309" s="29"/>
    </row>
    <row r="310" spans="1:7" ht="31.5" hidden="1">
      <c r="A310" s="3" t="s">
        <v>828</v>
      </c>
      <c r="B310" s="4" t="s">
        <v>148</v>
      </c>
      <c r="C310" s="4" t="s">
        <v>685</v>
      </c>
      <c r="D310" s="4" t="s">
        <v>44</v>
      </c>
      <c r="E310" s="4" t="s">
        <v>47</v>
      </c>
      <c r="F310" s="29"/>
      <c r="G310" s="29"/>
    </row>
    <row r="311" spans="1:7" ht="15.75" hidden="1">
      <c r="A311" s="3" t="s">
        <v>682</v>
      </c>
      <c r="B311" s="4" t="s">
        <v>148</v>
      </c>
      <c r="C311" s="4" t="s">
        <v>685</v>
      </c>
      <c r="D311" s="4" t="s">
        <v>45</v>
      </c>
      <c r="E311" s="4"/>
      <c r="F311" s="29"/>
      <c r="G311" s="29"/>
    </row>
    <row r="312" spans="1:7" ht="15.75" hidden="1">
      <c r="A312" s="3" t="s">
        <v>829</v>
      </c>
      <c r="B312" s="4" t="s">
        <v>148</v>
      </c>
      <c r="C312" s="4" t="s">
        <v>685</v>
      </c>
      <c r="D312" s="4" t="s">
        <v>45</v>
      </c>
      <c r="E312" s="4" t="s">
        <v>1028</v>
      </c>
      <c r="F312" s="29"/>
      <c r="G312" s="29"/>
    </row>
    <row r="313" spans="1:7" ht="78.75">
      <c r="A313" s="1" t="s">
        <v>110</v>
      </c>
      <c r="B313" s="2" t="s">
        <v>807</v>
      </c>
      <c r="C313" s="2"/>
      <c r="D313" s="2"/>
      <c r="E313" s="2"/>
      <c r="F313" s="33">
        <f>F314+F323+F331+F336</f>
        <v>2463088</v>
      </c>
      <c r="G313" s="33"/>
    </row>
    <row r="314" spans="1:7" ht="94.5">
      <c r="A314" s="3" t="s">
        <v>76</v>
      </c>
      <c r="B314" s="4" t="s">
        <v>77</v>
      </c>
      <c r="C314" s="4"/>
      <c r="D314" s="4"/>
      <c r="E314" s="4"/>
      <c r="F314" s="29">
        <f>F315+F319</f>
        <v>514638</v>
      </c>
      <c r="G314" s="29"/>
    </row>
    <row r="315" spans="1:7" ht="47.25">
      <c r="A315" s="3" t="s">
        <v>849</v>
      </c>
      <c r="B315" s="4" t="s">
        <v>78</v>
      </c>
      <c r="C315" s="4"/>
      <c r="D315" s="4"/>
      <c r="E315" s="4"/>
      <c r="F315" s="29">
        <f>F316</f>
        <v>484638</v>
      </c>
      <c r="G315" s="29"/>
    </row>
    <row r="316" spans="1:7" ht="63">
      <c r="A316" s="3" t="s">
        <v>595</v>
      </c>
      <c r="B316" s="4" t="s">
        <v>78</v>
      </c>
      <c r="C316" s="4" t="s">
        <v>685</v>
      </c>
      <c r="D316" s="4"/>
      <c r="E316" s="4"/>
      <c r="F316" s="29">
        <f>F317</f>
        <v>484638</v>
      </c>
      <c r="G316" s="29"/>
    </row>
    <row r="317" spans="1:7" ht="31.5">
      <c r="A317" s="3" t="s">
        <v>682</v>
      </c>
      <c r="B317" s="4" t="s">
        <v>78</v>
      </c>
      <c r="C317" s="4" t="s">
        <v>685</v>
      </c>
      <c r="D317" s="4" t="s">
        <v>45</v>
      </c>
      <c r="E317" s="4"/>
      <c r="F317" s="29">
        <f>F318</f>
        <v>484638</v>
      </c>
      <c r="G317" s="29"/>
    </row>
    <row r="318" spans="1:7" ht="31.5">
      <c r="A318" s="3" t="s">
        <v>829</v>
      </c>
      <c r="B318" s="4" t="s">
        <v>78</v>
      </c>
      <c r="C318" s="4" t="s">
        <v>685</v>
      </c>
      <c r="D318" s="4" t="s">
        <v>45</v>
      </c>
      <c r="E318" s="4" t="s">
        <v>1028</v>
      </c>
      <c r="F318" s="29">
        <f>прил6!F710</f>
        <v>484638</v>
      </c>
      <c r="G318" s="29"/>
    </row>
    <row r="319" spans="1:7" ht="31.5">
      <c r="A319" s="3" t="s">
        <v>593</v>
      </c>
      <c r="B319" s="4" t="s">
        <v>79</v>
      </c>
      <c r="C319" s="4"/>
      <c r="D319" s="4"/>
      <c r="E319" s="4"/>
      <c r="F319" s="29">
        <f>F320</f>
        <v>30000</v>
      </c>
      <c r="G319" s="29"/>
    </row>
    <row r="320" spans="1:7" ht="63">
      <c r="A320" s="3" t="s">
        <v>595</v>
      </c>
      <c r="B320" s="4" t="s">
        <v>79</v>
      </c>
      <c r="C320" s="4" t="s">
        <v>685</v>
      </c>
      <c r="D320" s="4"/>
      <c r="E320" s="4"/>
      <c r="F320" s="29">
        <f>F321</f>
        <v>30000</v>
      </c>
      <c r="G320" s="29"/>
    </row>
    <row r="321" spans="1:7" ht="31.5">
      <c r="A321" s="3" t="s">
        <v>682</v>
      </c>
      <c r="B321" s="4" t="s">
        <v>79</v>
      </c>
      <c r="C321" s="4" t="s">
        <v>685</v>
      </c>
      <c r="D321" s="4" t="s">
        <v>45</v>
      </c>
      <c r="E321" s="4"/>
      <c r="F321" s="29">
        <f>F322</f>
        <v>30000</v>
      </c>
      <c r="G321" s="29"/>
    </row>
    <row r="322" spans="1:7" ht="31.5">
      <c r="A322" s="3" t="s">
        <v>829</v>
      </c>
      <c r="B322" s="4" t="s">
        <v>79</v>
      </c>
      <c r="C322" s="4" t="s">
        <v>685</v>
      </c>
      <c r="D322" s="4" t="s">
        <v>45</v>
      </c>
      <c r="E322" s="4" t="s">
        <v>1028</v>
      </c>
      <c r="F322" s="29">
        <f>прил6!F712</f>
        <v>30000</v>
      </c>
      <c r="G322" s="29"/>
    </row>
    <row r="323" spans="1:7" ht="47.25">
      <c r="A323" s="3" t="s">
        <v>231</v>
      </c>
      <c r="B323" s="4" t="s">
        <v>232</v>
      </c>
      <c r="C323" s="4"/>
      <c r="D323" s="4"/>
      <c r="E323" s="4"/>
      <c r="F323" s="29">
        <f>F324</f>
        <v>1163000</v>
      </c>
      <c r="G323" s="29"/>
    </row>
    <row r="324" spans="1:7" ht="31.5">
      <c r="A324" s="3" t="s">
        <v>593</v>
      </c>
      <c r="B324" s="4" t="s">
        <v>233</v>
      </c>
      <c r="C324" s="4"/>
      <c r="D324" s="4"/>
      <c r="E324" s="4"/>
      <c r="F324" s="29">
        <f>F325+F328</f>
        <v>1163000</v>
      </c>
      <c r="G324" s="29"/>
    </row>
    <row r="325" spans="1:7" ht="53.25" customHeight="1">
      <c r="A325" s="3" t="s">
        <v>780</v>
      </c>
      <c r="B325" s="4" t="s">
        <v>233</v>
      </c>
      <c r="C325" s="4" t="s">
        <v>681</v>
      </c>
      <c r="D325" s="4"/>
      <c r="E325" s="4"/>
      <c r="F325" s="29">
        <f>F326</f>
        <v>57000</v>
      </c>
      <c r="G325" s="29"/>
    </row>
    <row r="326" spans="1:7" ht="31.5">
      <c r="A326" s="3" t="s">
        <v>60</v>
      </c>
      <c r="B326" s="4" t="s">
        <v>233</v>
      </c>
      <c r="C326" s="4" t="s">
        <v>681</v>
      </c>
      <c r="D326" s="4" t="s">
        <v>1028</v>
      </c>
      <c r="E326" s="4"/>
      <c r="F326" s="29">
        <f>F327</f>
        <v>57000</v>
      </c>
      <c r="G326" s="29"/>
    </row>
    <row r="327" spans="1:7" ht="31.5">
      <c r="A327" s="3" t="s">
        <v>833</v>
      </c>
      <c r="B327" s="4" t="s">
        <v>233</v>
      </c>
      <c r="C327" s="4" t="s">
        <v>681</v>
      </c>
      <c r="D327" s="4" t="s">
        <v>1028</v>
      </c>
      <c r="E327" s="4" t="s">
        <v>678</v>
      </c>
      <c r="F327" s="29">
        <f>прил6!F180</f>
        <v>57000</v>
      </c>
      <c r="G327" s="29"/>
    </row>
    <row r="328" spans="1:7" ht="31.5">
      <c r="A328" s="3" t="s">
        <v>637</v>
      </c>
      <c r="B328" s="4" t="s">
        <v>233</v>
      </c>
      <c r="C328" s="4" t="s">
        <v>638</v>
      </c>
      <c r="D328" s="4"/>
      <c r="E328" s="4"/>
      <c r="F328" s="29">
        <f>F329</f>
        <v>1106000</v>
      </c>
      <c r="G328" s="29"/>
    </row>
    <row r="329" spans="1:7" ht="31.5">
      <c r="A329" s="3" t="s">
        <v>60</v>
      </c>
      <c r="B329" s="4" t="s">
        <v>233</v>
      </c>
      <c r="C329" s="4" t="s">
        <v>638</v>
      </c>
      <c r="D329" s="4" t="s">
        <v>1028</v>
      </c>
      <c r="E329" s="4"/>
      <c r="F329" s="29">
        <f>F330</f>
        <v>1106000</v>
      </c>
      <c r="G329" s="29"/>
    </row>
    <row r="330" spans="1:7" ht="31.5">
      <c r="A330" s="3" t="s">
        <v>833</v>
      </c>
      <c r="B330" s="4" t="s">
        <v>233</v>
      </c>
      <c r="C330" s="4" t="s">
        <v>638</v>
      </c>
      <c r="D330" s="4" t="s">
        <v>1028</v>
      </c>
      <c r="E330" s="4" t="s">
        <v>678</v>
      </c>
      <c r="F330" s="29">
        <f>прил6!F181</f>
        <v>1106000</v>
      </c>
      <c r="G330" s="29"/>
    </row>
    <row r="331" spans="1:7" ht="76.5" customHeight="1">
      <c r="A331" s="3" t="s">
        <v>234</v>
      </c>
      <c r="B331" s="4" t="s">
        <v>235</v>
      </c>
      <c r="C331" s="4"/>
      <c r="D331" s="4"/>
      <c r="E331" s="4"/>
      <c r="F331" s="29">
        <f>F332</f>
        <v>300000</v>
      </c>
      <c r="G331" s="29"/>
    </row>
    <row r="332" spans="1:7" ht="47.25">
      <c r="A332" s="3" t="s">
        <v>594</v>
      </c>
      <c r="B332" s="4" t="s">
        <v>237</v>
      </c>
      <c r="C332" s="4"/>
      <c r="D332" s="4"/>
      <c r="E332" s="4"/>
      <c r="F332" s="29">
        <f>F333</f>
        <v>300000</v>
      </c>
      <c r="G332" s="29"/>
    </row>
    <row r="333" spans="1:7" ht="63">
      <c r="A333" s="3" t="s">
        <v>595</v>
      </c>
      <c r="B333" s="4" t="s">
        <v>237</v>
      </c>
      <c r="C333" s="4" t="s">
        <v>685</v>
      </c>
      <c r="D333" s="4"/>
      <c r="E333" s="4"/>
      <c r="F333" s="29">
        <f>F334</f>
        <v>300000</v>
      </c>
      <c r="G333" s="29"/>
    </row>
    <row r="334" spans="1:7" ht="31.5">
      <c r="A334" s="3" t="s">
        <v>60</v>
      </c>
      <c r="B334" s="4" t="s">
        <v>237</v>
      </c>
      <c r="C334" s="4" t="s">
        <v>685</v>
      </c>
      <c r="D334" s="4" t="s">
        <v>1028</v>
      </c>
      <c r="E334" s="4"/>
      <c r="F334" s="29">
        <f>F335</f>
        <v>300000</v>
      </c>
      <c r="G334" s="29"/>
    </row>
    <row r="335" spans="1:7" ht="31.5">
      <c r="A335" s="3" t="s">
        <v>833</v>
      </c>
      <c r="B335" s="4" t="s">
        <v>237</v>
      </c>
      <c r="C335" s="4" t="s">
        <v>685</v>
      </c>
      <c r="D335" s="4" t="s">
        <v>1028</v>
      </c>
      <c r="E335" s="4" t="s">
        <v>678</v>
      </c>
      <c r="F335" s="29">
        <f>прил6!F184</f>
        <v>300000</v>
      </c>
      <c r="G335" s="29"/>
    </row>
    <row r="336" spans="1:7" ht="47.25">
      <c r="A336" s="3" t="s">
        <v>705</v>
      </c>
      <c r="B336" s="4" t="s">
        <v>706</v>
      </c>
      <c r="C336" s="4"/>
      <c r="D336" s="4"/>
      <c r="E336" s="4"/>
      <c r="F336" s="29">
        <f>F337</f>
        <v>485450</v>
      </c>
      <c r="G336" s="29"/>
    </row>
    <row r="337" spans="1:7" ht="47.25">
      <c r="A337" s="3" t="s">
        <v>849</v>
      </c>
      <c r="B337" s="4" t="s">
        <v>707</v>
      </c>
      <c r="C337" s="4"/>
      <c r="D337" s="4"/>
      <c r="E337" s="4"/>
      <c r="F337" s="29">
        <f>F338</f>
        <v>485450</v>
      </c>
      <c r="G337" s="29"/>
    </row>
    <row r="338" spans="1:7" ht="47.25" customHeight="1">
      <c r="A338" s="3" t="s">
        <v>780</v>
      </c>
      <c r="B338" s="4" t="s">
        <v>707</v>
      </c>
      <c r="C338" s="4" t="s">
        <v>681</v>
      </c>
      <c r="D338" s="4"/>
      <c r="E338" s="4"/>
      <c r="F338" s="29">
        <f>F339</f>
        <v>485450</v>
      </c>
      <c r="G338" s="29"/>
    </row>
    <row r="339" spans="1:7" ht="31.5">
      <c r="A339" s="3" t="s">
        <v>60</v>
      </c>
      <c r="B339" s="4" t="s">
        <v>707</v>
      </c>
      <c r="C339" s="4" t="s">
        <v>681</v>
      </c>
      <c r="D339" s="4" t="s">
        <v>1028</v>
      </c>
      <c r="E339" s="4"/>
      <c r="F339" s="29">
        <f>F340</f>
        <v>485450</v>
      </c>
      <c r="G339" s="29"/>
    </row>
    <row r="340" spans="1:7" ht="31.5">
      <c r="A340" s="3" t="s">
        <v>833</v>
      </c>
      <c r="B340" s="4" t="s">
        <v>707</v>
      </c>
      <c r="C340" s="4" t="s">
        <v>681</v>
      </c>
      <c r="D340" s="4" t="s">
        <v>1028</v>
      </c>
      <c r="E340" s="4" t="s">
        <v>678</v>
      </c>
      <c r="F340" s="29">
        <f>прил6!F187</f>
        <v>485450</v>
      </c>
      <c r="G340" s="29"/>
    </row>
    <row r="341" spans="1:8" ht="78.75">
      <c r="A341" s="1" t="s">
        <v>111</v>
      </c>
      <c r="B341" s="2" t="s">
        <v>811</v>
      </c>
      <c r="C341" s="2"/>
      <c r="D341" s="2"/>
      <c r="E341" s="2"/>
      <c r="F341" s="33">
        <f>F342+F353+F374</f>
        <v>20934906</v>
      </c>
      <c r="G341" s="33"/>
      <c r="H341" s="26">
        <f>прил6!F653+прил6!F855</f>
        <v>20934906</v>
      </c>
    </row>
    <row r="342" spans="1:7" ht="31.5">
      <c r="A342" s="3" t="s">
        <v>598</v>
      </c>
      <c r="B342" s="4" t="s">
        <v>497</v>
      </c>
      <c r="C342" s="4"/>
      <c r="D342" s="4"/>
      <c r="E342" s="4"/>
      <c r="F342" s="29">
        <f>F343+F348</f>
        <v>1400050</v>
      </c>
      <c r="G342" s="29"/>
    </row>
    <row r="343" spans="1:7" ht="63">
      <c r="A343" s="27" t="s">
        <v>498</v>
      </c>
      <c r="B343" s="4" t="s">
        <v>499</v>
      </c>
      <c r="C343" s="4"/>
      <c r="D343" s="4"/>
      <c r="E343" s="4"/>
      <c r="F343" s="29">
        <f>F344</f>
        <v>871197</v>
      </c>
      <c r="G343" s="29"/>
    </row>
    <row r="344" spans="1:7" ht="31.5">
      <c r="A344" s="27" t="s">
        <v>593</v>
      </c>
      <c r="B344" s="4" t="s">
        <v>500</v>
      </c>
      <c r="C344" s="4"/>
      <c r="D344" s="4"/>
      <c r="E344" s="4"/>
      <c r="F344" s="29">
        <f>F345</f>
        <v>871197</v>
      </c>
      <c r="G344" s="29"/>
    </row>
    <row r="345" spans="1:7" ht="54" customHeight="1">
      <c r="A345" s="3" t="s">
        <v>780</v>
      </c>
      <c r="B345" s="4" t="s">
        <v>500</v>
      </c>
      <c r="C345" s="4" t="s">
        <v>681</v>
      </c>
      <c r="D345" s="4"/>
      <c r="E345" s="4"/>
      <c r="F345" s="29">
        <f>F346</f>
        <v>871197</v>
      </c>
      <c r="G345" s="29"/>
    </row>
    <row r="346" spans="1:7" ht="31.5">
      <c r="A346" s="3" t="s">
        <v>152</v>
      </c>
      <c r="B346" s="4" t="s">
        <v>500</v>
      </c>
      <c r="C346" s="4" t="s">
        <v>681</v>
      </c>
      <c r="D346" s="4" t="s">
        <v>154</v>
      </c>
      <c r="E346" s="4"/>
      <c r="F346" s="29">
        <f>F347</f>
        <v>871197</v>
      </c>
      <c r="G346" s="29"/>
    </row>
    <row r="347" spans="1:7" ht="31.5">
      <c r="A347" s="3" t="s">
        <v>671</v>
      </c>
      <c r="B347" s="4" t="s">
        <v>500</v>
      </c>
      <c r="C347" s="4" t="s">
        <v>681</v>
      </c>
      <c r="D347" s="4" t="s">
        <v>154</v>
      </c>
      <c r="E347" s="4" t="s">
        <v>1028</v>
      </c>
      <c r="F347" s="29">
        <f>прил6!F861</f>
        <v>871197</v>
      </c>
      <c r="G347" s="29"/>
    </row>
    <row r="348" spans="1:7" ht="94.5">
      <c r="A348" s="3" t="s">
        <v>564</v>
      </c>
      <c r="B348" s="4" t="s">
        <v>502</v>
      </c>
      <c r="C348" s="4"/>
      <c r="D348" s="4"/>
      <c r="E348" s="4"/>
      <c r="F348" s="29">
        <f>F349</f>
        <v>528853</v>
      </c>
      <c r="G348" s="29"/>
    </row>
    <row r="349" spans="1:7" ht="31.5">
      <c r="A349" s="27" t="s">
        <v>593</v>
      </c>
      <c r="B349" s="4" t="s">
        <v>503</v>
      </c>
      <c r="C349" s="4"/>
      <c r="D349" s="4"/>
      <c r="E349" s="4"/>
      <c r="F349" s="29">
        <f>F350</f>
        <v>528853</v>
      </c>
      <c r="G349" s="29"/>
    </row>
    <row r="350" spans="1:7" ht="47.25">
      <c r="A350" s="3" t="s">
        <v>780</v>
      </c>
      <c r="B350" s="4" t="s">
        <v>503</v>
      </c>
      <c r="C350" s="4" t="s">
        <v>681</v>
      </c>
      <c r="D350" s="4"/>
      <c r="E350" s="4"/>
      <c r="F350" s="29">
        <f>F351</f>
        <v>528853</v>
      </c>
      <c r="G350" s="29"/>
    </row>
    <row r="351" spans="1:7" ht="31.5">
      <c r="A351" s="3" t="s">
        <v>152</v>
      </c>
      <c r="B351" s="4" t="s">
        <v>503</v>
      </c>
      <c r="C351" s="4" t="s">
        <v>681</v>
      </c>
      <c r="D351" s="4" t="s">
        <v>154</v>
      </c>
      <c r="E351" s="4"/>
      <c r="F351" s="29">
        <f>F352</f>
        <v>528853</v>
      </c>
      <c r="G351" s="29"/>
    </row>
    <row r="352" spans="1:7" ht="31.5">
      <c r="A352" s="3" t="s">
        <v>671</v>
      </c>
      <c r="B352" s="4" t="s">
        <v>503</v>
      </c>
      <c r="C352" s="4" t="s">
        <v>681</v>
      </c>
      <c r="D352" s="4" t="s">
        <v>154</v>
      </c>
      <c r="E352" s="4" t="s">
        <v>1028</v>
      </c>
      <c r="F352" s="29">
        <f>прил6!F864</f>
        <v>528853</v>
      </c>
      <c r="G352" s="29"/>
    </row>
    <row r="353" spans="1:7" ht="31.5">
      <c r="A353" s="3" t="s">
        <v>144</v>
      </c>
      <c r="B353" s="4" t="s">
        <v>768</v>
      </c>
      <c r="C353" s="4"/>
      <c r="D353" s="4"/>
      <c r="E353" s="4"/>
      <c r="F353" s="29">
        <f>F354+F359+F364+F369</f>
        <v>846250</v>
      </c>
      <c r="G353" s="29"/>
    </row>
    <row r="354" spans="1:7" ht="78.75">
      <c r="A354" s="3" t="s">
        <v>432</v>
      </c>
      <c r="B354" s="4" t="s">
        <v>433</v>
      </c>
      <c r="C354" s="4"/>
      <c r="D354" s="4"/>
      <c r="E354" s="4"/>
      <c r="F354" s="29">
        <f>F355</f>
        <v>373750</v>
      </c>
      <c r="G354" s="29"/>
    </row>
    <row r="355" spans="1:7" ht="31.5">
      <c r="A355" s="3" t="s">
        <v>593</v>
      </c>
      <c r="B355" s="4" t="s">
        <v>434</v>
      </c>
      <c r="C355" s="4"/>
      <c r="D355" s="4"/>
      <c r="E355" s="4"/>
      <c r="F355" s="29">
        <f>F356</f>
        <v>373750</v>
      </c>
      <c r="G355" s="29"/>
    </row>
    <row r="356" spans="1:7" ht="47.25">
      <c r="A356" s="3" t="s">
        <v>780</v>
      </c>
      <c r="B356" s="4" t="s">
        <v>434</v>
      </c>
      <c r="C356" s="4" t="s">
        <v>681</v>
      </c>
      <c r="D356" s="4"/>
      <c r="E356" s="4"/>
      <c r="F356" s="29">
        <f>F357</f>
        <v>373750</v>
      </c>
      <c r="G356" s="29"/>
    </row>
    <row r="357" spans="1:7" ht="31.5">
      <c r="A357" s="3" t="s">
        <v>52</v>
      </c>
      <c r="B357" s="4" t="s">
        <v>434</v>
      </c>
      <c r="C357" s="4" t="s">
        <v>681</v>
      </c>
      <c r="D357" s="4" t="s">
        <v>44</v>
      </c>
      <c r="E357" s="4"/>
      <c r="F357" s="29">
        <f>F358</f>
        <v>373750</v>
      </c>
      <c r="G357" s="29"/>
    </row>
    <row r="358" spans="1:7" ht="31.5">
      <c r="A358" s="3" t="s">
        <v>6</v>
      </c>
      <c r="B358" s="4" t="s">
        <v>434</v>
      </c>
      <c r="C358" s="4" t="s">
        <v>681</v>
      </c>
      <c r="D358" s="4" t="s">
        <v>44</v>
      </c>
      <c r="E358" s="4" t="s">
        <v>44</v>
      </c>
      <c r="F358" s="29">
        <f>прил6!F657</f>
        <v>373750</v>
      </c>
      <c r="G358" s="29"/>
    </row>
    <row r="359" spans="1:7" ht="126">
      <c r="A359" s="3" t="s">
        <v>435</v>
      </c>
      <c r="B359" s="4" t="s">
        <v>436</v>
      </c>
      <c r="C359" s="4"/>
      <c r="D359" s="4"/>
      <c r="E359" s="4"/>
      <c r="F359" s="29">
        <f>F360</f>
        <v>167500</v>
      </c>
      <c r="G359" s="29"/>
    </row>
    <row r="360" spans="1:7" ht="31.5">
      <c r="A360" s="3" t="s">
        <v>593</v>
      </c>
      <c r="B360" s="4" t="s">
        <v>437</v>
      </c>
      <c r="C360" s="4"/>
      <c r="D360" s="4"/>
      <c r="E360" s="4"/>
      <c r="F360" s="29">
        <f>F361</f>
        <v>167500</v>
      </c>
      <c r="G360" s="29"/>
    </row>
    <row r="361" spans="1:7" ht="47.25">
      <c r="A361" s="3" t="s">
        <v>780</v>
      </c>
      <c r="B361" s="4" t="s">
        <v>437</v>
      </c>
      <c r="C361" s="4" t="s">
        <v>681</v>
      </c>
      <c r="D361" s="4"/>
      <c r="E361" s="4"/>
      <c r="F361" s="29">
        <f>F362</f>
        <v>167500</v>
      </c>
      <c r="G361" s="29"/>
    </row>
    <row r="362" spans="1:7" ht="31.5">
      <c r="A362" s="3" t="s">
        <v>52</v>
      </c>
      <c r="B362" s="4" t="s">
        <v>437</v>
      </c>
      <c r="C362" s="4" t="s">
        <v>681</v>
      </c>
      <c r="D362" s="4" t="s">
        <v>44</v>
      </c>
      <c r="E362" s="4"/>
      <c r="F362" s="29">
        <f>F363</f>
        <v>167500</v>
      </c>
      <c r="G362" s="29"/>
    </row>
    <row r="363" spans="1:7" ht="31.5">
      <c r="A363" s="3" t="s">
        <v>6</v>
      </c>
      <c r="B363" s="4" t="s">
        <v>437</v>
      </c>
      <c r="C363" s="4" t="s">
        <v>681</v>
      </c>
      <c r="D363" s="4" t="s">
        <v>44</v>
      </c>
      <c r="E363" s="4" t="s">
        <v>44</v>
      </c>
      <c r="F363" s="29">
        <f>прил6!F660</f>
        <v>167500</v>
      </c>
      <c r="G363" s="29"/>
    </row>
    <row r="364" spans="1:7" ht="47.25">
      <c r="A364" s="3" t="s">
        <v>438</v>
      </c>
      <c r="B364" s="4" t="s">
        <v>439</v>
      </c>
      <c r="C364" s="4"/>
      <c r="D364" s="4"/>
      <c r="E364" s="4"/>
      <c r="F364" s="29">
        <f>F365</f>
        <v>5000</v>
      </c>
      <c r="G364" s="29"/>
    </row>
    <row r="365" spans="1:7" ht="31.5">
      <c r="A365" s="3" t="s">
        <v>593</v>
      </c>
      <c r="B365" s="4" t="s">
        <v>440</v>
      </c>
      <c r="C365" s="4"/>
      <c r="D365" s="4"/>
      <c r="E365" s="4"/>
      <c r="F365" s="29">
        <f>F366</f>
        <v>5000</v>
      </c>
      <c r="G365" s="29"/>
    </row>
    <row r="366" spans="1:7" ht="47.25">
      <c r="A366" s="3" t="s">
        <v>780</v>
      </c>
      <c r="B366" s="4" t="s">
        <v>440</v>
      </c>
      <c r="C366" s="4" t="s">
        <v>681</v>
      </c>
      <c r="D366" s="4"/>
      <c r="E366" s="4"/>
      <c r="F366" s="29">
        <f>F367</f>
        <v>5000</v>
      </c>
      <c r="G366" s="29"/>
    </row>
    <row r="367" spans="1:7" ht="31.5">
      <c r="A367" s="3" t="s">
        <v>52</v>
      </c>
      <c r="B367" s="4" t="s">
        <v>440</v>
      </c>
      <c r="C367" s="4" t="s">
        <v>681</v>
      </c>
      <c r="D367" s="4" t="s">
        <v>44</v>
      </c>
      <c r="E367" s="4"/>
      <c r="F367" s="29">
        <f>F368</f>
        <v>5000</v>
      </c>
      <c r="G367" s="29"/>
    </row>
    <row r="368" spans="1:7" ht="31.5">
      <c r="A368" s="3" t="s">
        <v>6</v>
      </c>
      <c r="B368" s="4" t="s">
        <v>440</v>
      </c>
      <c r="C368" s="4" t="s">
        <v>681</v>
      </c>
      <c r="D368" s="4" t="s">
        <v>44</v>
      </c>
      <c r="E368" s="4" t="s">
        <v>44</v>
      </c>
      <c r="F368" s="29">
        <f>прил6!F663</f>
        <v>5000</v>
      </c>
      <c r="G368" s="29"/>
    </row>
    <row r="369" spans="1:7" ht="63">
      <c r="A369" s="3" t="s">
        <v>769</v>
      </c>
      <c r="B369" s="4" t="s">
        <v>770</v>
      </c>
      <c r="C369" s="4"/>
      <c r="D369" s="4"/>
      <c r="E369" s="4"/>
      <c r="F369" s="29">
        <f>F370</f>
        <v>300000</v>
      </c>
      <c r="G369" s="29"/>
    </row>
    <row r="370" spans="1:7" ht="47.25">
      <c r="A370" s="3" t="s">
        <v>145</v>
      </c>
      <c r="B370" s="4" t="s">
        <v>771</v>
      </c>
      <c r="C370" s="4"/>
      <c r="D370" s="4"/>
      <c r="E370" s="4"/>
      <c r="F370" s="29">
        <f>F371</f>
        <v>300000</v>
      </c>
      <c r="G370" s="29"/>
    </row>
    <row r="371" spans="1:7" ht="47.25">
      <c r="A371" s="3" t="s">
        <v>780</v>
      </c>
      <c r="B371" s="4" t="s">
        <v>771</v>
      </c>
      <c r="C371" s="4" t="s">
        <v>681</v>
      </c>
      <c r="D371" s="4"/>
      <c r="E371" s="4"/>
      <c r="F371" s="29">
        <f>F372</f>
        <v>300000</v>
      </c>
      <c r="G371" s="29"/>
    </row>
    <row r="372" spans="1:7" ht="31.5">
      <c r="A372" s="3" t="s">
        <v>52</v>
      </c>
      <c r="B372" s="4" t="s">
        <v>771</v>
      </c>
      <c r="C372" s="4" t="s">
        <v>681</v>
      </c>
      <c r="D372" s="4" t="s">
        <v>44</v>
      </c>
      <c r="E372" s="4"/>
      <c r="F372" s="29">
        <f>F373</f>
        <v>300000</v>
      </c>
      <c r="G372" s="29"/>
    </row>
    <row r="373" spans="1:7" ht="31.5">
      <c r="A373" s="3" t="s">
        <v>6</v>
      </c>
      <c r="B373" s="4" t="s">
        <v>771</v>
      </c>
      <c r="C373" s="4" t="s">
        <v>681</v>
      </c>
      <c r="D373" s="4" t="s">
        <v>44</v>
      </c>
      <c r="E373" s="4" t="s">
        <v>44</v>
      </c>
      <c r="F373" s="29">
        <f>прил6!F666</f>
        <v>300000</v>
      </c>
      <c r="G373" s="29"/>
    </row>
    <row r="374" spans="1:7" ht="31.5">
      <c r="A374" s="3" t="s">
        <v>146</v>
      </c>
      <c r="B374" s="4" t="s">
        <v>630</v>
      </c>
      <c r="C374" s="4"/>
      <c r="D374" s="4"/>
      <c r="E374" s="4"/>
      <c r="F374" s="29">
        <f>F375+F380+F385</f>
        <v>18688606</v>
      </c>
      <c r="G374" s="29"/>
    </row>
    <row r="375" spans="1:7" ht="63">
      <c r="A375" s="3" t="s">
        <v>441</v>
      </c>
      <c r="B375" s="4" t="s">
        <v>442</v>
      </c>
      <c r="C375" s="4"/>
      <c r="D375" s="4"/>
      <c r="E375" s="4"/>
      <c r="F375" s="29">
        <f>F376</f>
        <v>18230749</v>
      </c>
      <c r="G375" s="29"/>
    </row>
    <row r="376" spans="1:7" ht="94.5">
      <c r="A376" s="3" t="s">
        <v>842</v>
      </c>
      <c r="B376" s="4" t="s">
        <v>443</v>
      </c>
      <c r="C376" s="4"/>
      <c r="D376" s="4"/>
      <c r="E376" s="4"/>
      <c r="F376" s="29">
        <f>F377</f>
        <v>18230749</v>
      </c>
      <c r="G376" s="29"/>
    </row>
    <row r="377" spans="1:7" ht="63">
      <c r="A377" s="3" t="s">
        <v>595</v>
      </c>
      <c r="B377" s="4" t="s">
        <v>443</v>
      </c>
      <c r="C377" s="4" t="s">
        <v>685</v>
      </c>
      <c r="D377" s="4"/>
      <c r="E377" s="4"/>
      <c r="F377" s="29">
        <f>F378</f>
        <v>18230749</v>
      </c>
      <c r="G377" s="29"/>
    </row>
    <row r="378" spans="1:7" ht="31.5">
      <c r="A378" s="3" t="s">
        <v>52</v>
      </c>
      <c r="B378" s="4" t="s">
        <v>443</v>
      </c>
      <c r="C378" s="4" t="s">
        <v>685</v>
      </c>
      <c r="D378" s="4" t="s">
        <v>44</v>
      </c>
      <c r="E378" s="4"/>
      <c r="F378" s="29">
        <f>F379</f>
        <v>18230749</v>
      </c>
      <c r="G378" s="29"/>
    </row>
    <row r="379" spans="1:7" ht="31.5">
      <c r="A379" s="3" t="s">
        <v>6</v>
      </c>
      <c r="B379" s="4" t="s">
        <v>443</v>
      </c>
      <c r="C379" s="4" t="s">
        <v>685</v>
      </c>
      <c r="D379" s="4" t="s">
        <v>44</v>
      </c>
      <c r="E379" s="4" t="s">
        <v>44</v>
      </c>
      <c r="F379" s="29">
        <f>прил6!F670</f>
        <v>18230749</v>
      </c>
      <c r="G379" s="29"/>
    </row>
    <row r="380" spans="1:7" ht="78.75">
      <c r="A380" s="3" t="s">
        <v>444</v>
      </c>
      <c r="B380" s="4" t="s">
        <v>445</v>
      </c>
      <c r="C380" s="4"/>
      <c r="D380" s="4"/>
      <c r="E380" s="4"/>
      <c r="F380" s="29">
        <f>F381</f>
        <v>72770</v>
      </c>
      <c r="G380" s="29"/>
    </row>
    <row r="381" spans="1:7" ht="94.5">
      <c r="A381" s="3" t="s">
        <v>842</v>
      </c>
      <c r="B381" s="4" t="s">
        <v>446</v>
      </c>
      <c r="C381" s="4"/>
      <c r="D381" s="4"/>
      <c r="E381" s="4"/>
      <c r="F381" s="29">
        <f>F382</f>
        <v>72770</v>
      </c>
      <c r="G381" s="29"/>
    </row>
    <row r="382" spans="1:7" ht="63">
      <c r="A382" s="3" t="s">
        <v>595</v>
      </c>
      <c r="B382" s="4" t="s">
        <v>446</v>
      </c>
      <c r="C382" s="4" t="s">
        <v>685</v>
      </c>
      <c r="D382" s="4"/>
      <c r="E382" s="4"/>
      <c r="F382" s="29">
        <f>F383</f>
        <v>72770</v>
      </c>
      <c r="G382" s="29"/>
    </row>
    <row r="383" spans="1:7" ht="31.5">
      <c r="A383" s="3" t="s">
        <v>52</v>
      </c>
      <c r="B383" s="4" t="s">
        <v>446</v>
      </c>
      <c r="C383" s="4" t="s">
        <v>685</v>
      </c>
      <c r="D383" s="4" t="s">
        <v>44</v>
      </c>
      <c r="E383" s="4"/>
      <c r="F383" s="29">
        <f>F384</f>
        <v>72770</v>
      </c>
      <c r="G383" s="29"/>
    </row>
    <row r="384" spans="1:7" ht="31.5">
      <c r="A384" s="3" t="s">
        <v>6</v>
      </c>
      <c r="B384" s="4" t="s">
        <v>446</v>
      </c>
      <c r="C384" s="4" t="s">
        <v>685</v>
      </c>
      <c r="D384" s="4" t="s">
        <v>44</v>
      </c>
      <c r="E384" s="4" t="s">
        <v>44</v>
      </c>
      <c r="F384" s="29">
        <f>прил6!F673</f>
        <v>72770</v>
      </c>
      <c r="G384" s="29"/>
    </row>
    <row r="385" spans="1:7" ht="47.25">
      <c r="A385" s="3" t="s">
        <v>281</v>
      </c>
      <c r="B385" s="4" t="s">
        <v>631</v>
      </c>
      <c r="C385" s="4"/>
      <c r="D385" s="4"/>
      <c r="E385" s="4"/>
      <c r="F385" s="29">
        <f>F386</f>
        <v>385087</v>
      </c>
      <c r="G385" s="29"/>
    </row>
    <row r="386" spans="1:7" ht="47.25">
      <c r="A386" s="3" t="s">
        <v>849</v>
      </c>
      <c r="B386" s="4" t="s">
        <v>632</v>
      </c>
      <c r="C386" s="4"/>
      <c r="D386" s="4"/>
      <c r="E386" s="4"/>
      <c r="F386" s="29">
        <f>F387</f>
        <v>385087</v>
      </c>
      <c r="G386" s="29"/>
    </row>
    <row r="387" spans="1:7" ht="47.25">
      <c r="A387" s="3" t="s">
        <v>780</v>
      </c>
      <c r="B387" s="4" t="s">
        <v>632</v>
      </c>
      <c r="C387" s="4" t="s">
        <v>681</v>
      </c>
      <c r="D387" s="4"/>
      <c r="E387" s="4"/>
      <c r="F387" s="29">
        <f>F388</f>
        <v>385087</v>
      </c>
      <c r="G387" s="29"/>
    </row>
    <row r="388" spans="1:7" ht="31.5">
      <c r="A388" s="3" t="s">
        <v>52</v>
      </c>
      <c r="B388" s="4" t="s">
        <v>632</v>
      </c>
      <c r="C388" s="4" t="s">
        <v>681</v>
      </c>
      <c r="D388" s="4" t="s">
        <v>44</v>
      </c>
      <c r="E388" s="4"/>
      <c r="F388" s="29">
        <f>F389</f>
        <v>385087</v>
      </c>
      <c r="G388" s="29"/>
    </row>
    <row r="389" spans="1:7" ht="31.5">
      <c r="A389" s="3" t="s">
        <v>6</v>
      </c>
      <c r="B389" s="4" t="s">
        <v>632</v>
      </c>
      <c r="C389" s="4" t="s">
        <v>681</v>
      </c>
      <c r="D389" s="4" t="s">
        <v>44</v>
      </c>
      <c r="E389" s="4" t="s">
        <v>44</v>
      </c>
      <c r="F389" s="29">
        <f>прил6!F676</f>
        <v>385087</v>
      </c>
      <c r="G389" s="29"/>
    </row>
    <row r="390" spans="1:9" ht="78.75">
      <c r="A390" s="13" t="s">
        <v>112</v>
      </c>
      <c r="B390" s="5" t="s">
        <v>761</v>
      </c>
      <c r="C390" s="5"/>
      <c r="D390" s="5"/>
      <c r="E390" s="5"/>
      <c r="F390" s="28">
        <f>F391+F449+F498</f>
        <v>233352091</v>
      </c>
      <c r="G390" s="28">
        <f>G391+G449+G498</f>
        <v>9327714</v>
      </c>
      <c r="H390" s="26">
        <f>прил6!F713+прил6!F804+прил6!F630</f>
        <v>233352091</v>
      </c>
      <c r="I390" s="26">
        <f>прил6!G713+прил6!G804+прил6!G630</f>
        <v>9327714</v>
      </c>
    </row>
    <row r="391" spans="1:9" ht="63">
      <c r="A391" s="3" t="s">
        <v>160</v>
      </c>
      <c r="B391" s="4" t="s">
        <v>762</v>
      </c>
      <c r="C391" s="4"/>
      <c r="D391" s="4"/>
      <c r="E391" s="4"/>
      <c r="F391" s="29">
        <f>F392+F415+F444+F397+F410</f>
        <v>168630431</v>
      </c>
      <c r="G391" s="29">
        <f>G392+G415+G444+G397+G410</f>
        <v>6313334</v>
      </c>
      <c r="H391" s="26">
        <f>H390-F390</f>
        <v>0</v>
      </c>
      <c r="I391" s="26">
        <f>I390-G390</f>
        <v>0</v>
      </c>
    </row>
    <row r="392" spans="1:7" ht="63">
      <c r="A392" s="3" t="s">
        <v>447</v>
      </c>
      <c r="B392" s="4" t="s">
        <v>448</v>
      </c>
      <c r="C392" s="4"/>
      <c r="D392" s="4"/>
      <c r="E392" s="4"/>
      <c r="F392" s="29">
        <f>F393</f>
        <v>1623020</v>
      </c>
      <c r="G392" s="29"/>
    </row>
    <row r="393" spans="1:7" ht="31.5">
      <c r="A393" s="3" t="s">
        <v>593</v>
      </c>
      <c r="B393" s="4" t="s">
        <v>449</v>
      </c>
      <c r="C393" s="4"/>
      <c r="D393" s="4"/>
      <c r="E393" s="4"/>
      <c r="F393" s="29">
        <f>F394</f>
        <v>1623020</v>
      </c>
      <c r="G393" s="29"/>
    </row>
    <row r="394" spans="1:7" ht="47.25">
      <c r="A394" s="3" t="s">
        <v>98</v>
      </c>
      <c r="B394" s="4" t="s">
        <v>449</v>
      </c>
      <c r="C394" s="4" t="s">
        <v>681</v>
      </c>
      <c r="D394" s="4"/>
      <c r="E394" s="4"/>
      <c r="F394" s="29">
        <f>F395</f>
        <v>1623020</v>
      </c>
      <c r="G394" s="29"/>
    </row>
    <row r="395" spans="1:7" ht="31.5">
      <c r="A395" s="3" t="s">
        <v>682</v>
      </c>
      <c r="B395" s="4" t="s">
        <v>449</v>
      </c>
      <c r="C395" s="4" t="s">
        <v>681</v>
      </c>
      <c r="D395" s="4" t="s">
        <v>45</v>
      </c>
      <c r="E395" s="4"/>
      <c r="F395" s="29">
        <f>F396</f>
        <v>1623020</v>
      </c>
      <c r="G395" s="29"/>
    </row>
    <row r="396" spans="1:7" ht="31.5">
      <c r="A396" s="3" t="s">
        <v>829</v>
      </c>
      <c r="B396" s="4" t="s">
        <v>449</v>
      </c>
      <c r="C396" s="4" t="s">
        <v>681</v>
      </c>
      <c r="D396" s="4" t="s">
        <v>45</v>
      </c>
      <c r="E396" s="4" t="s">
        <v>1028</v>
      </c>
      <c r="F396" s="29">
        <f>прил6!F717</f>
        <v>1623020</v>
      </c>
      <c r="G396" s="29"/>
    </row>
    <row r="397" spans="1:7" ht="47.25">
      <c r="A397" s="3" t="s">
        <v>763</v>
      </c>
      <c r="B397" s="4" t="s">
        <v>764</v>
      </c>
      <c r="C397" s="4"/>
      <c r="D397" s="4"/>
      <c r="E397" s="4"/>
      <c r="F397" s="29">
        <f>F398+F402+F406</f>
        <v>59388140</v>
      </c>
      <c r="G397" s="29">
        <f>G398+G402+G406</f>
        <v>264254</v>
      </c>
    </row>
    <row r="398" spans="1:7" ht="94.5">
      <c r="A398" s="3" t="s">
        <v>842</v>
      </c>
      <c r="B398" s="4" t="s">
        <v>765</v>
      </c>
      <c r="C398" s="4"/>
      <c r="D398" s="4"/>
      <c r="E398" s="4"/>
      <c r="F398" s="29">
        <f>F399</f>
        <v>58502046</v>
      </c>
      <c r="G398" s="29"/>
    </row>
    <row r="399" spans="1:7" ht="63">
      <c r="A399" s="3" t="s">
        <v>595</v>
      </c>
      <c r="B399" s="4" t="s">
        <v>765</v>
      </c>
      <c r="C399" s="4" t="s">
        <v>685</v>
      </c>
      <c r="D399" s="4"/>
      <c r="E399" s="4"/>
      <c r="F399" s="29">
        <f>F400</f>
        <v>58502046</v>
      </c>
      <c r="G399" s="29"/>
    </row>
    <row r="400" spans="1:7" ht="31.5">
      <c r="A400" s="3" t="s">
        <v>52</v>
      </c>
      <c r="B400" s="4" t="s">
        <v>765</v>
      </c>
      <c r="C400" s="4" t="s">
        <v>681</v>
      </c>
      <c r="D400" s="4" t="s">
        <v>44</v>
      </c>
      <c r="E400" s="4"/>
      <c r="F400" s="29">
        <f>F401</f>
        <v>58502046</v>
      </c>
      <c r="G400" s="29"/>
    </row>
    <row r="401" spans="1:7" ht="31.5">
      <c r="A401" s="3" t="s">
        <v>54</v>
      </c>
      <c r="B401" s="4" t="s">
        <v>765</v>
      </c>
      <c r="C401" s="4" t="s">
        <v>681</v>
      </c>
      <c r="D401" s="4" t="s">
        <v>44</v>
      </c>
      <c r="E401" s="4" t="s">
        <v>46</v>
      </c>
      <c r="F401" s="29">
        <f>прил6!F634</f>
        <v>58502046</v>
      </c>
      <c r="G401" s="29"/>
    </row>
    <row r="402" spans="1:7" ht="126">
      <c r="A402" s="3" t="s">
        <v>969</v>
      </c>
      <c r="B402" s="4" t="s">
        <v>766</v>
      </c>
      <c r="C402" s="4"/>
      <c r="D402" s="4"/>
      <c r="E402" s="4"/>
      <c r="F402" s="29">
        <f>F403</f>
        <v>264254</v>
      </c>
      <c r="G402" s="29">
        <f>F402</f>
        <v>264254</v>
      </c>
    </row>
    <row r="403" spans="1:7" ht="63">
      <c r="A403" s="3" t="s">
        <v>595</v>
      </c>
      <c r="B403" s="4" t="s">
        <v>766</v>
      </c>
      <c r="C403" s="4" t="s">
        <v>685</v>
      </c>
      <c r="D403" s="4"/>
      <c r="E403" s="4"/>
      <c r="F403" s="29">
        <f>F404</f>
        <v>264254</v>
      </c>
      <c r="G403" s="29">
        <f>F403</f>
        <v>264254</v>
      </c>
    </row>
    <row r="404" spans="1:7" ht="31.5">
      <c r="A404" s="3" t="s">
        <v>52</v>
      </c>
      <c r="B404" s="4" t="s">
        <v>766</v>
      </c>
      <c r="C404" s="4" t="s">
        <v>681</v>
      </c>
      <c r="D404" s="4" t="s">
        <v>44</v>
      </c>
      <c r="E404" s="4"/>
      <c r="F404" s="29">
        <f>F405</f>
        <v>264254</v>
      </c>
      <c r="G404" s="29">
        <f>F404</f>
        <v>264254</v>
      </c>
    </row>
    <row r="405" spans="1:7" ht="31.5">
      <c r="A405" s="3" t="s">
        <v>54</v>
      </c>
      <c r="B405" s="4" t="s">
        <v>766</v>
      </c>
      <c r="C405" s="4" t="s">
        <v>681</v>
      </c>
      <c r="D405" s="4" t="s">
        <v>44</v>
      </c>
      <c r="E405" s="4" t="s">
        <v>46</v>
      </c>
      <c r="F405" s="29">
        <f>прил6!F636</f>
        <v>264254</v>
      </c>
      <c r="G405" s="29">
        <f>F405</f>
        <v>264254</v>
      </c>
    </row>
    <row r="406" spans="1:7" ht="126">
      <c r="A406" s="3" t="s">
        <v>969</v>
      </c>
      <c r="B406" s="4" t="s">
        <v>767</v>
      </c>
      <c r="C406" s="4"/>
      <c r="D406" s="4"/>
      <c r="E406" s="4"/>
      <c r="F406" s="29">
        <f>F407</f>
        <v>621840</v>
      </c>
      <c r="G406" s="29"/>
    </row>
    <row r="407" spans="1:7" ht="63">
      <c r="A407" s="3" t="s">
        <v>595</v>
      </c>
      <c r="B407" s="4" t="s">
        <v>767</v>
      </c>
      <c r="C407" s="4" t="s">
        <v>685</v>
      </c>
      <c r="D407" s="4"/>
      <c r="E407" s="4"/>
      <c r="F407" s="29">
        <f>F408</f>
        <v>621840</v>
      </c>
      <c r="G407" s="29"/>
    </row>
    <row r="408" spans="1:7" ht="31.5">
      <c r="A408" s="3" t="s">
        <v>52</v>
      </c>
      <c r="B408" s="4" t="s">
        <v>767</v>
      </c>
      <c r="C408" s="4" t="s">
        <v>681</v>
      </c>
      <c r="D408" s="4" t="s">
        <v>44</v>
      </c>
      <c r="E408" s="4"/>
      <c r="F408" s="29">
        <f>F409</f>
        <v>621840</v>
      </c>
      <c r="G408" s="29"/>
    </row>
    <row r="409" spans="1:7" ht="31.5">
      <c r="A409" s="3" t="s">
        <v>54</v>
      </c>
      <c r="B409" s="4" t="s">
        <v>767</v>
      </c>
      <c r="C409" s="4" t="s">
        <v>681</v>
      </c>
      <c r="D409" s="4" t="s">
        <v>44</v>
      </c>
      <c r="E409" s="4" t="s">
        <v>46</v>
      </c>
      <c r="F409" s="29">
        <f>прил6!F638</f>
        <v>621840</v>
      </c>
      <c r="G409" s="29"/>
    </row>
    <row r="410" spans="1:7" ht="63">
      <c r="A410" s="3" t="s">
        <v>74</v>
      </c>
      <c r="B410" s="4" t="s">
        <v>451</v>
      </c>
      <c r="C410" s="4"/>
      <c r="D410" s="4"/>
      <c r="E410" s="4"/>
      <c r="F410" s="29">
        <f>F411</f>
        <v>45125</v>
      </c>
      <c r="G410" s="29"/>
    </row>
    <row r="411" spans="1:7" ht="94.5">
      <c r="A411" s="228" t="s">
        <v>842</v>
      </c>
      <c r="B411" s="4" t="s">
        <v>452</v>
      </c>
      <c r="C411" s="4"/>
      <c r="D411" s="4"/>
      <c r="E411" s="4"/>
      <c r="F411" s="29">
        <f>F412</f>
        <v>45125</v>
      </c>
      <c r="G411" s="29"/>
    </row>
    <row r="412" spans="1:7" ht="63">
      <c r="A412" s="3" t="s">
        <v>595</v>
      </c>
      <c r="B412" s="4" t="s">
        <v>452</v>
      </c>
      <c r="C412" s="4" t="s">
        <v>685</v>
      </c>
      <c r="D412" s="4"/>
      <c r="E412" s="4"/>
      <c r="F412" s="29">
        <f>F413</f>
        <v>45125</v>
      </c>
      <c r="G412" s="29"/>
    </row>
    <row r="413" spans="1:7" ht="31.5">
      <c r="A413" s="3" t="s">
        <v>52</v>
      </c>
      <c r="B413" s="4" t="s">
        <v>452</v>
      </c>
      <c r="C413" s="4" t="s">
        <v>681</v>
      </c>
      <c r="D413" s="4" t="s">
        <v>44</v>
      </c>
      <c r="E413" s="4"/>
      <c r="F413" s="29">
        <f>F414</f>
        <v>45125</v>
      </c>
      <c r="G413" s="29"/>
    </row>
    <row r="414" spans="1:7" ht="31.5">
      <c r="A414" s="3" t="s">
        <v>54</v>
      </c>
      <c r="B414" s="4" t="s">
        <v>452</v>
      </c>
      <c r="C414" s="4" t="s">
        <v>681</v>
      </c>
      <c r="D414" s="4" t="s">
        <v>44</v>
      </c>
      <c r="E414" s="4" t="s">
        <v>46</v>
      </c>
      <c r="F414" s="29">
        <f>прил6!F641</f>
        <v>45125</v>
      </c>
      <c r="G414" s="29"/>
    </row>
    <row r="415" spans="1:7" ht="31.5">
      <c r="A415" s="3" t="s">
        <v>453</v>
      </c>
      <c r="B415" s="4" t="s">
        <v>454</v>
      </c>
      <c r="C415" s="4"/>
      <c r="D415" s="4"/>
      <c r="E415" s="4"/>
      <c r="F415" s="29">
        <f>F416+F420+F424+F428+F432+F436+F440</f>
        <v>107174145.99999999</v>
      </c>
      <c r="G415" s="29">
        <f>G416+G420+G424+G428+G432+G436+G440</f>
        <v>6049080</v>
      </c>
    </row>
    <row r="416" spans="1:7" ht="94.5">
      <c r="A416" s="3" t="s">
        <v>842</v>
      </c>
      <c r="B416" s="4" t="s">
        <v>455</v>
      </c>
      <c r="C416" s="4"/>
      <c r="D416" s="4"/>
      <c r="E416" s="4"/>
      <c r="F416" s="29">
        <f>F417</f>
        <v>94771939.32</v>
      </c>
      <c r="G416" s="29"/>
    </row>
    <row r="417" spans="1:7" ht="63">
      <c r="A417" s="3" t="s">
        <v>595</v>
      </c>
      <c r="B417" s="4" t="s">
        <v>455</v>
      </c>
      <c r="C417" s="4" t="s">
        <v>685</v>
      </c>
      <c r="D417" s="4"/>
      <c r="E417" s="4"/>
      <c r="F417" s="29">
        <f>F418</f>
        <v>94771939.32</v>
      </c>
      <c r="G417" s="29"/>
    </row>
    <row r="418" spans="1:7" ht="31.5">
      <c r="A418" s="3" t="s">
        <v>682</v>
      </c>
      <c r="B418" s="4" t="s">
        <v>455</v>
      </c>
      <c r="C418" s="4" t="s">
        <v>685</v>
      </c>
      <c r="D418" s="4" t="s">
        <v>45</v>
      </c>
      <c r="E418" s="4"/>
      <c r="F418" s="29">
        <f>F419</f>
        <v>94771939.32</v>
      </c>
      <c r="G418" s="29"/>
    </row>
    <row r="419" spans="1:7" ht="31.5">
      <c r="A419" s="3" t="s">
        <v>829</v>
      </c>
      <c r="B419" s="4" t="s">
        <v>455</v>
      </c>
      <c r="C419" s="4" t="s">
        <v>685</v>
      </c>
      <c r="D419" s="4" t="s">
        <v>45</v>
      </c>
      <c r="E419" s="4" t="s">
        <v>1028</v>
      </c>
      <c r="F419" s="29">
        <f>прил6!F720</f>
        <v>94771939.32</v>
      </c>
      <c r="G419" s="29"/>
    </row>
    <row r="420" spans="1:7" ht="126">
      <c r="A420" s="27" t="s">
        <v>969</v>
      </c>
      <c r="B420" s="4" t="s">
        <v>456</v>
      </c>
      <c r="C420" s="4"/>
      <c r="D420" s="4"/>
      <c r="E420" s="4"/>
      <c r="F420" s="29">
        <f>F421</f>
        <v>4529401</v>
      </c>
      <c r="G420" s="29">
        <f>F420</f>
        <v>4529401</v>
      </c>
    </row>
    <row r="421" spans="1:7" ht="63">
      <c r="A421" s="3" t="s">
        <v>595</v>
      </c>
      <c r="B421" s="4" t="s">
        <v>456</v>
      </c>
      <c r="C421" s="4" t="s">
        <v>685</v>
      </c>
      <c r="D421" s="4"/>
      <c r="E421" s="4"/>
      <c r="F421" s="29">
        <f>F422</f>
        <v>4529401</v>
      </c>
      <c r="G421" s="29">
        <f>F421</f>
        <v>4529401</v>
      </c>
    </row>
    <row r="422" spans="1:7" ht="31.5">
      <c r="A422" s="3" t="s">
        <v>682</v>
      </c>
      <c r="B422" s="4" t="s">
        <v>456</v>
      </c>
      <c r="C422" s="4" t="s">
        <v>685</v>
      </c>
      <c r="D422" s="4" t="s">
        <v>45</v>
      </c>
      <c r="E422" s="4"/>
      <c r="F422" s="29">
        <f>F423</f>
        <v>4529401</v>
      </c>
      <c r="G422" s="29">
        <f>F422</f>
        <v>4529401</v>
      </c>
    </row>
    <row r="423" spans="1:7" ht="31.5">
      <c r="A423" s="3" t="s">
        <v>829</v>
      </c>
      <c r="B423" s="4" t="s">
        <v>456</v>
      </c>
      <c r="C423" s="4" t="s">
        <v>685</v>
      </c>
      <c r="D423" s="4" t="s">
        <v>45</v>
      </c>
      <c r="E423" s="4" t="s">
        <v>1028</v>
      </c>
      <c r="F423" s="29">
        <f>прил6!F722</f>
        <v>4529401</v>
      </c>
      <c r="G423" s="29">
        <f>F423</f>
        <v>4529401</v>
      </c>
    </row>
    <row r="424" spans="1:7" ht="126">
      <c r="A424" s="27" t="s">
        <v>969</v>
      </c>
      <c r="B424" s="4" t="s">
        <v>457</v>
      </c>
      <c r="C424" s="4"/>
      <c r="D424" s="4"/>
      <c r="E424" s="4"/>
      <c r="F424" s="29">
        <f>F425</f>
        <v>6292309.08</v>
      </c>
      <c r="G424" s="29"/>
    </row>
    <row r="425" spans="1:7" ht="63">
      <c r="A425" s="3" t="s">
        <v>595</v>
      </c>
      <c r="B425" s="4" t="s">
        <v>457</v>
      </c>
      <c r="C425" s="4" t="s">
        <v>685</v>
      </c>
      <c r="D425" s="4"/>
      <c r="E425" s="4"/>
      <c r="F425" s="29">
        <f>F426</f>
        <v>6292309.08</v>
      </c>
      <c r="G425" s="29"/>
    </row>
    <row r="426" spans="1:7" ht="31.5">
      <c r="A426" s="3" t="s">
        <v>682</v>
      </c>
      <c r="B426" s="4" t="s">
        <v>457</v>
      </c>
      <c r="C426" s="4" t="s">
        <v>685</v>
      </c>
      <c r="D426" s="4" t="s">
        <v>45</v>
      </c>
      <c r="E426" s="4"/>
      <c r="F426" s="29">
        <f>F427</f>
        <v>6292309.08</v>
      </c>
      <c r="G426" s="29"/>
    </row>
    <row r="427" spans="1:7" ht="31.5">
      <c r="A427" s="3" t="s">
        <v>829</v>
      </c>
      <c r="B427" s="4" t="s">
        <v>457</v>
      </c>
      <c r="C427" s="4" t="s">
        <v>685</v>
      </c>
      <c r="D427" s="4" t="s">
        <v>45</v>
      </c>
      <c r="E427" s="4" t="s">
        <v>1028</v>
      </c>
      <c r="F427" s="29">
        <f>прил6!F724</f>
        <v>6292309.08</v>
      </c>
      <c r="G427" s="29"/>
    </row>
    <row r="428" spans="1:7" ht="141.75">
      <c r="A428" s="3" t="s">
        <v>405</v>
      </c>
      <c r="B428" s="4" t="s">
        <v>458</v>
      </c>
      <c r="C428" s="4"/>
      <c r="D428" s="4"/>
      <c r="E428" s="4"/>
      <c r="F428" s="29">
        <f>F429</f>
        <v>1216352</v>
      </c>
      <c r="G428" s="29">
        <f>F428</f>
        <v>1216352</v>
      </c>
    </row>
    <row r="429" spans="1:7" ht="63">
      <c r="A429" s="3" t="s">
        <v>595</v>
      </c>
      <c r="B429" s="4" t="s">
        <v>458</v>
      </c>
      <c r="C429" s="4" t="s">
        <v>685</v>
      </c>
      <c r="D429" s="4"/>
      <c r="E429" s="4"/>
      <c r="F429" s="29">
        <f>F430</f>
        <v>1216352</v>
      </c>
      <c r="G429" s="29">
        <f>F429</f>
        <v>1216352</v>
      </c>
    </row>
    <row r="430" spans="1:7" ht="31.5">
      <c r="A430" s="3" t="s">
        <v>682</v>
      </c>
      <c r="B430" s="4" t="s">
        <v>458</v>
      </c>
      <c r="C430" s="4" t="s">
        <v>685</v>
      </c>
      <c r="D430" s="4" t="s">
        <v>45</v>
      </c>
      <c r="E430" s="4"/>
      <c r="F430" s="29">
        <f>F431</f>
        <v>1216352</v>
      </c>
      <c r="G430" s="29">
        <f>F430</f>
        <v>1216352</v>
      </c>
    </row>
    <row r="431" spans="1:7" ht="31.5">
      <c r="A431" s="3" t="s">
        <v>829</v>
      </c>
      <c r="B431" s="4" t="s">
        <v>458</v>
      </c>
      <c r="C431" s="4" t="s">
        <v>685</v>
      </c>
      <c r="D431" s="4" t="s">
        <v>45</v>
      </c>
      <c r="E431" s="4" t="s">
        <v>1028</v>
      </c>
      <c r="F431" s="29">
        <f>прил6!F726</f>
        <v>1216352</v>
      </c>
      <c r="G431" s="29">
        <f>F431</f>
        <v>1216352</v>
      </c>
    </row>
    <row r="432" spans="1:7" ht="141.75">
      <c r="A432" s="3" t="s">
        <v>405</v>
      </c>
      <c r="B432" s="4" t="s">
        <v>459</v>
      </c>
      <c r="C432" s="4"/>
      <c r="D432" s="4"/>
      <c r="E432" s="4"/>
      <c r="F432" s="29">
        <f>F433</f>
        <v>60817.6</v>
      </c>
      <c r="G432" s="29"/>
    </row>
    <row r="433" spans="1:7" ht="63">
      <c r="A433" s="3" t="s">
        <v>595</v>
      </c>
      <c r="B433" s="4" t="s">
        <v>459</v>
      </c>
      <c r="C433" s="4" t="s">
        <v>685</v>
      </c>
      <c r="D433" s="4"/>
      <c r="E433" s="4"/>
      <c r="F433" s="29">
        <f>F434</f>
        <v>60817.6</v>
      </c>
      <c r="G433" s="29"/>
    </row>
    <row r="434" spans="1:7" ht="31.5">
      <c r="A434" s="3" t="s">
        <v>682</v>
      </c>
      <c r="B434" s="4" t="s">
        <v>459</v>
      </c>
      <c r="C434" s="4" t="s">
        <v>685</v>
      </c>
      <c r="D434" s="4" t="s">
        <v>45</v>
      </c>
      <c r="E434" s="4"/>
      <c r="F434" s="29">
        <f>F435</f>
        <v>60817.6</v>
      </c>
      <c r="G434" s="29"/>
    </row>
    <row r="435" spans="1:7" ht="31.5">
      <c r="A435" s="3" t="s">
        <v>829</v>
      </c>
      <c r="B435" s="4" t="s">
        <v>459</v>
      </c>
      <c r="C435" s="4" t="s">
        <v>685</v>
      </c>
      <c r="D435" s="4" t="s">
        <v>45</v>
      </c>
      <c r="E435" s="4" t="s">
        <v>1028</v>
      </c>
      <c r="F435" s="29">
        <f>прил6!F728</f>
        <v>60817.6</v>
      </c>
      <c r="G435" s="29"/>
    </row>
    <row r="436" spans="1:7" ht="141.75">
      <c r="A436" s="3" t="s">
        <v>417</v>
      </c>
      <c r="B436" s="4" t="s">
        <v>493</v>
      </c>
      <c r="C436" s="4"/>
      <c r="D436" s="4"/>
      <c r="E436" s="4"/>
      <c r="F436" s="29">
        <f>F437</f>
        <v>3327</v>
      </c>
      <c r="G436" s="29">
        <f aca="true" t="shared" si="7" ref="G436:G443">F436</f>
        <v>3327</v>
      </c>
    </row>
    <row r="437" spans="1:7" ht="63">
      <c r="A437" s="3" t="s">
        <v>595</v>
      </c>
      <c r="B437" s="4" t="s">
        <v>493</v>
      </c>
      <c r="C437" s="4" t="s">
        <v>685</v>
      </c>
      <c r="D437" s="4"/>
      <c r="E437" s="4"/>
      <c r="F437" s="29">
        <f>F438</f>
        <v>3327</v>
      </c>
      <c r="G437" s="29">
        <f t="shared" si="7"/>
        <v>3327</v>
      </c>
    </row>
    <row r="438" spans="1:7" ht="31.5">
      <c r="A438" s="3" t="s">
        <v>55</v>
      </c>
      <c r="B438" s="4" t="s">
        <v>493</v>
      </c>
      <c r="C438" s="4" t="s">
        <v>685</v>
      </c>
      <c r="D438" s="4" t="s">
        <v>49</v>
      </c>
      <c r="E438" s="4"/>
      <c r="F438" s="29">
        <f>F439</f>
        <v>3327</v>
      </c>
      <c r="G438" s="29">
        <f t="shared" si="7"/>
        <v>3327</v>
      </c>
    </row>
    <row r="439" spans="1:7" ht="31.5">
      <c r="A439" s="3" t="s">
        <v>830</v>
      </c>
      <c r="B439" s="4" t="s">
        <v>493</v>
      </c>
      <c r="C439" s="4" t="s">
        <v>685</v>
      </c>
      <c r="D439" s="4" t="s">
        <v>49</v>
      </c>
      <c r="E439" s="4" t="s">
        <v>48</v>
      </c>
      <c r="F439" s="29">
        <f>прил6!F808</f>
        <v>3327</v>
      </c>
      <c r="G439" s="29">
        <f t="shared" si="7"/>
        <v>3327</v>
      </c>
    </row>
    <row r="440" spans="1:7" ht="126">
      <c r="A440" s="3" t="s">
        <v>565</v>
      </c>
      <c r="B440" s="4" t="s">
        <v>494</v>
      </c>
      <c r="C440" s="4"/>
      <c r="D440" s="4"/>
      <c r="E440" s="4"/>
      <c r="F440" s="29">
        <f>F441</f>
        <v>300000</v>
      </c>
      <c r="G440" s="29">
        <f t="shared" si="7"/>
        <v>300000</v>
      </c>
    </row>
    <row r="441" spans="1:7" ht="63">
      <c r="A441" s="3" t="s">
        <v>595</v>
      </c>
      <c r="B441" s="4" t="s">
        <v>494</v>
      </c>
      <c r="C441" s="4" t="s">
        <v>685</v>
      </c>
      <c r="D441" s="4"/>
      <c r="E441" s="4"/>
      <c r="F441" s="29">
        <f>F442</f>
        <v>300000</v>
      </c>
      <c r="G441" s="29">
        <f t="shared" si="7"/>
        <v>300000</v>
      </c>
    </row>
    <row r="442" spans="1:7" ht="31.5">
      <c r="A442" s="3" t="s">
        <v>55</v>
      </c>
      <c r="B442" s="4" t="s">
        <v>494</v>
      </c>
      <c r="C442" s="4" t="s">
        <v>685</v>
      </c>
      <c r="D442" s="4" t="s">
        <v>49</v>
      </c>
      <c r="E442" s="4"/>
      <c r="F442" s="29">
        <f>F443</f>
        <v>300000</v>
      </c>
      <c r="G442" s="29">
        <f t="shared" si="7"/>
        <v>300000</v>
      </c>
    </row>
    <row r="443" spans="1:7" ht="31.5">
      <c r="A443" s="3" t="s">
        <v>830</v>
      </c>
      <c r="B443" s="4" t="s">
        <v>494</v>
      </c>
      <c r="C443" s="4" t="s">
        <v>685</v>
      </c>
      <c r="D443" s="4" t="s">
        <v>49</v>
      </c>
      <c r="E443" s="4" t="s">
        <v>48</v>
      </c>
      <c r="F443" s="29">
        <f>прил6!F810</f>
        <v>300000</v>
      </c>
      <c r="G443" s="29">
        <f t="shared" si="7"/>
        <v>300000</v>
      </c>
    </row>
    <row r="444" spans="1:7" ht="63">
      <c r="A444" s="27" t="s">
        <v>450</v>
      </c>
      <c r="B444" s="4" t="s">
        <v>460</v>
      </c>
      <c r="C444" s="4"/>
      <c r="D444" s="4"/>
      <c r="E444" s="4"/>
      <c r="F444" s="29">
        <f>F445</f>
        <v>400000</v>
      </c>
      <c r="G444" s="29"/>
    </row>
    <row r="445" spans="1:7" ht="94.5">
      <c r="A445" s="3" t="s">
        <v>842</v>
      </c>
      <c r="B445" s="4" t="s">
        <v>461</v>
      </c>
      <c r="C445" s="4"/>
      <c r="D445" s="4"/>
      <c r="E445" s="4"/>
      <c r="F445" s="29">
        <f>F446</f>
        <v>400000</v>
      </c>
      <c r="G445" s="29"/>
    </row>
    <row r="446" spans="1:7" ht="63">
      <c r="A446" s="3" t="s">
        <v>595</v>
      </c>
      <c r="B446" s="4" t="s">
        <v>461</v>
      </c>
      <c r="C446" s="4" t="s">
        <v>685</v>
      </c>
      <c r="D446" s="4"/>
      <c r="E446" s="4"/>
      <c r="F446" s="29">
        <f>F447</f>
        <v>400000</v>
      </c>
      <c r="G446" s="29"/>
    </row>
    <row r="447" spans="1:7" ht="31.5">
      <c r="A447" s="3" t="s">
        <v>682</v>
      </c>
      <c r="B447" s="4" t="s">
        <v>461</v>
      </c>
      <c r="C447" s="4" t="s">
        <v>685</v>
      </c>
      <c r="D447" s="4" t="s">
        <v>45</v>
      </c>
      <c r="E447" s="4"/>
      <c r="F447" s="29">
        <f>F448</f>
        <v>400000</v>
      </c>
      <c r="G447" s="29"/>
    </row>
    <row r="448" spans="1:7" ht="31.5">
      <c r="A448" s="3" t="s">
        <v>829</v>
      </c>
      <c r="B448" s="4" t="s">
        <v>461</v>
      </c>
      <c r="C448" s="4" t="s">
        <v>685</v>
      </c>
      <c r="D448" s="4" t="s">
        <v>45</v>
      </c>
      <c r="E448" s="4" t="s">
        <v>1028</v>
      </c>
      <c r="F448" s="29">
        <f>прил6!F731</f>
        <v>400000</v>
      </c>
      <c r="G448" s="29"/>
    </row>
    <row r="449" spans="1:7" ht="31.5">
      <c r="A449" s="3" t="s">
        <v>3</v>
      </c>
      <c r="B449" s="4" t="s">
        <v>462</v>
      </c>
      <c r="C449" s="4"/>
      <c r="D449" s="4"/>
      <c r="E449" s="4"/>
      <c r="F449" s="29">
        <f>F450+F479+F488+F493</f>
        <v>51056912</v>
      </c>
      <c r="G449" s="29">
        <f>G450+G479+G488+G493</f>
        <v>2431868</v>
      </c>
    </row>
    <row r="450" spans="1:7" ht="63">
      <c r="A450" s="3" t="s">
        <v>463</v>
      </c>
      <c r="B450" s="4" t="s">
        <v>464</v>
      </c>
      <c r="C450" s="4"/>
      <c r="D450" s="4"/>
      <c r="E450" s="4"/>
      <c r="F450" s="29">
        <f>F451+F455+F459+F463+F467+F471+F475</f>
        <v>42409073.45</v>
      </c>
      <c r="G450" s="29">
        <f>G451+G455+G459+G463+G467+G471+G475</f>
        <v>2416931</v>
      </c>
    </row>
    <row r="451" spans="1:7" ht="94.5">
      <c r="A451" s="3" t="s">
        <v>842</v>
      </c>
      <c r="B451" s="4" t="s">
        <v>465</v>
      </c>
      <c r="C451" s="4"/>
      <c r="D451" s="4"/>
      <c r="E451" s="4"/>
      <c r="F451" s="29">
        <f>F452</f>
        <v>39228793.11</v>
      </c>
      <c r="G451" s="29"/>
    </row>
    <row r="452" spans="1:7" ht="63">
      <c r="A452" s="3" t="s">
        <v>595</v>
      </c>
      <c r="B452" s="4" t="s">
        <v>465</v>
      </c>
      <c r="C452" s="4" t="s">
        <v>685</v>
      </c>
      <c r="D452" s="4"/>
      <c r="E452" s="4"/>
      <c r="F452" s="29">
        <f>F453</f>
        <v>39228793.11</v>
      </c>
      <c r="G452" s="29"/>
    </row>
    <row r="453" spans="1:7" ht="31.5">
      <c r="A453" s="3" t="s">
        <v>682</v>
      </c>
      <c r="B453" s="4" t="s">
        <v>465</v>
      </c>
      <c r="C453" s="4" t="s">
        <v>685</v>
      </c>
      <c r="D453" s="4" t="s">
        <v>45</v>
      </c>
      <c r="E453" s="4"/>
      <c r="F453" s="29">
        <f>F454</f>
        <v>39228793.11</v>
      </c>
      <c r="G453" s="29"/>
    </row>
    <row r="454" spans="1:7" ht="31.5">
      <c r="A454" s="3" t="s">
        <v>829</v>
      </c>
      <c r="B454" s="4" t="s">
        <v>465</v>
      </c>
      <c r="C454" s="4" t="s">
        <v>685</v>
      </c>
      <c r="D454" s="4" t="s">
        <v>45</v>
      </c>
      <c r="E454" s="4" t="s">
        <v>1028</v>
      </c>
      <c r="F454" s="29">
        <f>прил6!F735</f>
        <v>39228793.11</v>
      </c>
      <c r="G454" s="29"/>
    </row>
    <row r="455" spans="1:7" ht="132" customHeight="1">
      <c r="A455" s="3" t="s">
        <v>969</v>
      </c>
      <c r="B455" s="4" t="s">
        <v>466</v>
      </c>
      <c r="C455" s="4"/>
      <c r="D455" s="4"/>
      <c r="E455" s="4"/>
      <c r="F455" s="29">
        <f>F456</f>
        <v>2023853</v>
      </c>
      <c r="G455" s="29">
        <f>F455</f>
        <v>2023853</v>
      </c>
    </row>
    <row r="456" spans="1:7" ht="63">
      <c r="A456" s="3" t="s">
        <v>595</v>
      </c>
      <c r="B456" s="4" t="s">
        <v>466</v>
      </c>
      <c r="C456" s="4" t="s">
        <v>685</v>
      </c>
      <c r="D456" s="4"/>
      <c r="E456" s="4"/>
      <c r="F456" s="29">
        <f>F457</f>
        <v>2023853</v>
      </c>
      <c r="G456" s="29">
        <f>F456</f>
        <v>2023853</v>
      </c>
    </row>
    <row r="457" spans="1:7" ht="31.5">
      <c r="A457" s="3" t="s">
        <v>682</v>
      </c>
      <c r="B457" s="4" t="s">
        <v>466</v>
      </c>
      <c r="C457" s="4" t="s">
        <v>685</v>
      </c>
      <c r="D457" s="4" t="s">
        <v>45</v>
      </c>
      <c r="E457" s="4"/>
      <c r="F457" s="29">
        <f>F458</f>
        <v>2023853</v>
      </c>
      <c r="G457" s="29">
        <f>F457</f>
        <v>2023853</v>
      </c>
    </row>
    <row r="458" spans="1:7" ht="31.5">
      <c r="A458" s="3" t="s">
        <v>829</v>
      </c>
      <c r="B458" s="4" t="s">
        <v>466</v>
      </c>
      <c r="C458" s="4" t="s">
        <v>685</v>
      </c>
      <c r="D458" s="4" t="s">
        <v>45</v>
      </c>
      <c r="E458" s="4" t="s">
        <v>1028</v>
      </c>
      <c r="F458" s="29">
        <f>прил6!F737</f>
        <v>2023853</v>
      </c>
      <c r="G458" s="29">
        <f>F458</f>
        <v>2023853</v>
      </c>
    </row>
    <row r="459" spans="1:7" ht="133.5" customHeight="1">
      <c r="A459" s="3" t="s">
        <v>969</v>
      </c>
      <c r="B459" s="4" t="s">
        <v>467</v>
      </c>
      <c r="C459" s="4"/>
      <c r="D459" s="4"/>
      <c r="E459" s="4"/>
      <c r="F459" s="29">
        <f>F460</f>
        <v>752849.34</v>
      </c>
      <c r="G459" s="29"/>
    </row>
    <row r="460" spans="1:7" ht="63">
      <c r="A460" s="3" t="s">
        <v>595</v>
      </c>
      <c r="B460" s="4" t="s">
        <v>467</v>
      </c>
      <c r="C460" s="4" t="s">
        <v>685</v>
      </c>
      <c r="D460" s="4"/>
      <c r="E460" s="4"/>
      <c r="F460" s="29">
        <f>F461</f>
        <v>752849.34</v>
      </c>
      <c r="G460" s="29"/>
    </row>
    <row r="461" spans="1:7" ht="31.5">
      <c r="A461" s="3" t="s">
        <v>682</v>
      </c>
      <c r="B461" s="4" t="s">
        <v>467</v>
      </c>
      <c r="C461" s="4" t="s">
        <v>685</v>
      </c>
      <c r="D461" s="4" t="s">
        <v>45</v>
      </c>
      <c r="E461" s="4"/>
      <c r="F461" s="29">
        <f>F462</f>
        <v>752849.34</v>
      </c>
      <c r="G461" s="29"/>
    </row>
    <row r="462" spans="1:7" ht="31.5">
      <c r="A462" s="3" t="s">
        <v>829</v>
      </c>
      <c r="B462" s="4" t="s">
        <v>467</v>
      </c>
      <c r="C462" s="4" t="s">
        <v>685</v>
      </c>
      <c r="D462" s="4" t="s">
        <v>45</v>
      </c>
      <c r="E462" s="4" t="s">
        <v>1028</v>
      </c>
      <c r="F462" s="29">
        <f>прил6!F739</f>
        <v>752849.34</v>
      </c>
      <c r="G462" s="29"/>
    </row>
    <row r="463" spans="1:7" ht="141.75">
      <c r="A463" s="3" t="s">
        <v>405</v>
      </c>
      <c r="B463" s="4" t="s">
        <v>468</v>
      </c>
      <c r="C463" s="4"/>
      <c r="D463" s="4"/>
      <c r="E463" s="4"/>
      <c r="F463" s="29">
        <f>F464</f>
        <v>210000</v>
      </c>
      <c r="G463" s="29">
        <f>F463</f>
        <v>210000</v>
      </c>
    </row>
    <row r="464" spans="1:7" ht="63">
      <c r="A464" s="3" t="s">
        <v>595</v>
      </c>
      <c r="B464" s="4" t="s">
        <v>468</v>
      </c>
      <c r="C464" s="4" t="s">
        <v>685</v>
      </c>
      <c r="D464" s="4"/>
      <c r="E464" s="4"/>
      <c r="F464" s="29">
        <f>F465</f>
        <v>210000</v>
      </c>
      <c r="G464" s="29">
        <f>F464</f>
        <v>210000</v>
      </c>
    </row>
    <row r="465" spans="1:7" ht="31.5">
      <c r="A465" s="3" t="s">
        <v>682</v>
      </c>
      <c r="B465" s="4" t="s">
        <v>468</v>
      </c>
      <c r="C465" s="4" t="s">
        <v>685</v>
      </c>
      <c r="D465" s="4" t="s">
        <v>45</v>
      </c>
      <c r="E465" s="4"/>
      <c r="F465" s="29">
        <f>F466</f>
        <v>210000</v>
      </c>
      <c r="G465" s="29">
        <f>F465</f>
        <v>210000</v>
      </c>
    </row>
    <row r="466" spans="1:7" ht="31.5">
      <c r="A466" s="3" t="s">
        <v>829</v>
      </c>
      <c r="B466" s="4" t="s">
        <v>468</v>
      </c>
      <c r="C466" s="4" t="s">
        <v>685</v>
      </c>
      <c r="D466" s="4" t="s">
        <v>45</v>
      </c>
      <c r="E466" s="4" t="s">
        <v>1028</v>
      </c>
      <c r="F466" s="29">
        <f>прил6!F741</f>
        <v>210000</v>
      </c>
      <c r="G466" s="29">
        <f>F466</f>
        <v>210000</v>
      </c>
    </row>
    <row r="467" spans="1:7" ht="141.75">
      <c r="A467" s="3" t="s">
        <v>405</v>
      </c>
      <c r="B467" s="4" t="s">
        <v>469</v>
      </c>
      <c r="C467" s="4"/>
      <c r="D467" s="4"/>
      <c r="E467" s="4"/>
      <c r="F467" s="29">
        <f>F468</f>
        <v>10500</v>
      </c>
      <c r="G467" s="29"/>
    </row>
    <row r="468" spans="1:7" ht="63">
      <c r="A468" s="3" t="s">
        <v>595</v>
      </c>
      <c r="B468" s="4" t="s">
        <v>469</v>
      </c>
      <c r="C468" s="4" t="s">
        <v>685</v>
      </c>
      <c r="D468" s="4"/>
      <c r="E468" s="4"/>
      <c r="F468" s="29">
        <f>F469</f>
        <v>10500</v>
      </c>
      <c r="G468" s="29"/>
    </row>
    <row r="469" spans="1:7" ht="31.5">
      <c r="A469" s="3" t="s">
        <v>682</v>
      </c>
      <c r="B469" s="4" t="s">
        <v>469</v>
      </c>
      <c r="C469" s="4" t="s">
        <v>685</v>
      </c>
      <c r="D469" s="4" t="s">
        <v>45</v>
      </c>
      <c r="E469" s="4"/>
      <c r="F469" s="29">
        <f>F470</f>
        <v>10500</v>
      </c>
      <c r="G469" s="29"/>
    </row>
    <row r="470" spans="1:7" ht="31.5">
      <c r="A470" s="3" t="s">
        <v>829</v>
      </c>
      <c r="B470" s="4" t="s">
        <v>469</v>
      </c>
      <c r="C470" s="4" t="s">
        <v>685</v>
      </c>
      <c r="D470" s="4" t="s">
        <v>45</v>
      </c>
      <c r="E470" s="4" t="s">
        <v>1028</v>
      </c>
      <c r="F470" s="29">
        <f>прил6!F743</f>
        <v>10500</v>
      </c>
      <c r="G470" s="29"/>
    </row>
    <row r="471" spans="1:7" ht="141.75">
      <c r="A471" s="3" t="s">
        <v>417</v>
      </c>
      <c r="B471" s="4" t="s">
        <v>495</v>
      </c>
      <c r="C471" s="4"/>
      <c r="D471" s="4"/>
      <c r="E471" s="4"/>
      <c r="F471" s="29">
        <f>F472</f>
        <v>1340</v>
      </c>
      <c r="G471" s="29">
        <f aca="true" t="shared" si="8" ref="G471:G478">F471</f>
        <v>1340</v>
      </c>
    </row>
    <row r="472" spans="1:7" ht="63">
      <c r="A472" s="3" t="s">
        <v>595</v>
      </c>
      <c r="B472" s="4" t="s">
        <v>495</v>
      </c>
      <c r="C472" s="4" t="s">
        <v>685</v>
      </c>
      <c r="D472" s="4"/>
      <c r="E472" s="4"/>
      <c r="F472" s="29">
        <f>F473</f>
        <v>1340</v>
      </c>
      <c r="G472" s="29">
        <f t="shared" si="8"/>
        <v>1340</v>
      </c>
    </row>
    <row r="473" spans="1:7" ht="31.5">
      <c r="A473" s="3" t="s">
        <v>55</v>
      </c>
      <c r="B473" s="4" t="s">
        <v>495</v>
      </c>
      <c r="C473" s="4" t="s">
        <v>685</v>
      </c>
      <c r="D473" s="4" t="s">
        <v>49</v>
      </c>
      <c r="E473" s="4"/>
      <c r="F473" s="29">
        <f>F474</f>
        <v>1340</v>
      </c>
      <c r="G473" s="29">
        <f t="shared" si="8"/>
        <v>1340</v>
      </c>
    </row>
    <row r="474" spans="1:7" ht="31.5">
      <c r="A474" s="3" t="s">
        <v>830</v>
      </c>
      <c r="B474" s="4" t="s">
        <v>495</v>
      </c>
      <c r="C474" s="4" t="s">
        <v>685</v>
      </c>
      <c r="D474" s="4" t="s">
        <v>49</v>
      </c>
      <c r="E474" s="4" t="s">
        <v>48</v>
      </c>
      <c r="F474" s="29">
        <f>прил6!F814</f>
        <v>1340</v>
      </c>
      <c r="G474" s="29">
        <f t="shared" si="8"/>
        <v>1340</v>
      </c>
    </row>
    <row r="475" spans="1:7" ht="126">
      <c r="A475" s="3" t="s">
        <v>565</v>
      </c>
      <c r="B475" s="4" t="s">
        <v>496</v>
      </c>
      <c r="C475" s="4"/>
      <c r="D475" s="4"/>
      <c r="E475" s="4"/>
      <c r="F475" s="29">
        <f>F476</f>
        <v>181738</v>
      </c>
      <c r="G475" s="29">
        <f t="shared" si="8"/>
        <v>181738</v>
      </c>
    </row>
    <row r="476" spans="1:7" ht="63">
      <c r="A476" s="3" t="s">
        <v>595</v>
      </c>
      <c r="B476" s="4" t="s">
        <v>496</v>
      </c>
      <c r="C476" s="4" t="s">
        <v>685</v>
      </c>
      <c r="D476" s="4"/>
      <c r="E476" s="4"/>
      <c r="F476" s="29">
        <f>F477</f>
        <v>181738</v>
      </c>
      <c r="G476" s="29">
        <f t="shared" si="8"/>
        <v>181738</v>
      </c>
    </row>
    <row r="477" spans="1:7" ht="31.5">
      <c r="A477" s="3" t="s">
        <v>55</v>
      </c>
      <c r="B477" s="4" t="s">
        <v>496</v>
      </c>
      <c r="C477" s="4" t="s">
        <v>685</v>
      </c>
      <c r="D477" s="4" t="s">
        <v>49</v>
      </c>
      <c r="E477" s="4"/>
      <c r="F477" s="29">
        <f>F478</f>
        <v>181738</v>
      </c>
      <c r="G477" s="29">
        <f t="shared" si="8"/>
        <v>181738</v>
      </c>
    </row>
    <row r="478" spans="1:7" ht="31.5">
      <c r="A478" s="3" t="s">
        <v>830</v>
      </c>
      <c r="B478" s="4" t="s">
        <v>496</v>
      </c>
      <c r="C478" s="4" t="s">
        <v>685</v>
      </c>
      <c r="D478" s="4" t="s">
        <v>49</v>
      </c>
      <c r="E478" s="4" t="s">
        <v>48</v>
      </c>
      <c r="F478" s="29">
        <f>прил6!F816</f>
        <v>181738</v>
      </c>
      <c r="G478" s="29">
        <f t="shared" si="8"/>
        <v>181738</v>
      </c>
    </row>
    <row r="479" spans="1:7" ht="47.25">
      <c r="A479" s="3" t="s">
        <v>470</v>
      </c>
      <c r="B479" s="4" t="s">
        <v>471</v>
      </c>
      <c r="C479" s="4"/>
      <c r="D479" s="4"/>
      <c r="E479" s="4"/>
      <c r="F479" s="29">
        <f>F480+F484</f>
        <v>4104895</v>
      </c>
      <c r="G479" s="29">
        <f>G480+G484</f>
        <v>14937</v>
      </c>
    </row>
    <row r="480" spans="1:7" ht="94.5">
      <c r="A480" s="3" t="s">
        <v>842</v>
      </c>
      <c r="B480" s="4" t="s">
        <v>472</v>
      </c>
      <c r="C480" s="4"/>
      <c r="D480" s="4"/>
      <c r="E480" s="4"/>
      <c r="F480" s="29">
        <f>F481</f>
        <v>4089958</v>
      </c>
      <c r="G480" s="29"/>
    </row>
    <row r="481" spans="1:7" ht="63">
      <c r="A481" s="3" t="s">
        <v>595</v>
      </c>
      <c r="B481" s="4" t="s">
        <v>472</v>
      </c>
      <c r="C481" s="4" t="s">
        <v>685</v>
      </c>
      <c r="D481" s="4"/>
      <c r="E481" s="4"/>
      <c r="F481" s="29">
        <f>F482</f>
        <v>4089958</v>
      </c>
      <c r="G481" s="29"/>
    </row>
    <row r="482" spans="1:7" ht="31.5">
      <c r="A482" s="3" t="s">
        <v>682</v>
      </c>
      <c r="B482" s="4" t="s">
        <v>472</v>
      </c>
      <c r="C482" s="4" t="s">
        <v>685</v>
      </c>
      <c r="D482" s="4" t="s">
        <v>45</v>
      </c>
      <c r="E482" s="4"/>
      <c r="F482" s="29">
        <f>F483</f>
        <v>4089958</v>
      </c>
      <c r="G482" s="29"/>
    </row>
    <row r="483" spans="1:7" ht="31.5">
      <c r="A483" s="3" t="s">
        <v>829</v>
      </c>
      <c r="B483" s="4" t="s">
        <v>472</v>
      </c>
      <c r="C483" s="4" t="s">
        <v>685</v>
      </c>
      <c r="D483" s="4" t="s">
        <v>45</v>
      </c>
      <c r="E483" s="4" t="s">
        <v>1028</v>
      </c>
      <c r="F483" s="29">
        <f>прил6!F746</f>
        <v>4089958</v>
      </c>
      <c r="G483" s="29"/>
    </row>
    <row r="484" spans="1:7" ht="78.75">
      <c r="A484" s="3" t="s">
        <v>473</v>
      </c>
      <c r="B484" s="4" t="s">
        <v>474</v>
      </c>
      <c r="C484" s="4"/>
      <c r="D484" s="4"/>
      <c r="E484" s="4"/>
      <c r="F484" s="29">
        <f>F485</f>
        <v>14937</v>
      </c>
      <c r="G484" s="29">
        <f>F484</f>
        <v>14937</v>
      </c>
    </row>
    <row r="485" spans="1:7" ht="63">
      <c r="A485" s="3" t="s">
        <v>595</v>
      </c>
      <c r="B485" s="4" t="s">
        <v>474</v>
      </c>
      <c r="C485" s="4" t="s">
        <v>685</v>
      </c>
      <c r="D485" s="4"/>
      <c r="E485" s="4"/>
      <c r="F485" s="29">
        <f>F486</f>
        <v>14937</v>
      </c>
      <c r="G485" s="29">
        <f>F485</f>
        <v>14937</v>
      </c>
    </row>
    <row r="486" spans="1:7" ht="31.5">
      <c r="A486" s="3" t="s">
        <v>682</v>
      </c>
      <c r="B486" s="4" t="s">
        <v>474</v>
      </c>
      <c r="C486" s="4" t="s">
        <v>685</v>
      </c>
      <c r="D486" s="4" t="s">
        <v>45</v>
      </c>
      <c r="E486" s="4"/>
      <c r="F486" s="29">
        <f>F487</f>
        <v>14937</v>
      </c>
      <c r="G486" s="29">
        <f>F486</f>
        <v>14937</v>
      </c>
    </row>
    <row r="487" spans="1:7" ht="31.5">
      <c r="A487" s="3" t="s">
        <v>829</v>
      </c>
      <c r="B487" s="4" t="s">
        <v>474</v>
      </c>
      <c r="C487" s="4" t="s">
        <v>685</v>
      </c>
      <c r="D487" s="4" t="s">
        <v>45</v>
      </c>
      <c r="E487" s="4" t="s">
        <v>1028</v>
      </c>
      <c r="F487" s="29">
        <f>прил6!F748</f>
        <v>14937</v>
      </c>
      <c r="G487" s="29">
        <f>F487</f>
        <v>14937</v>
      </c>
    </row>
    <row r="488" spans="1:7" ht="47.25">
      <c r="A488" s="3" t="s">
        <v>475</v>
      </c>
      <c r="B488" s="4" t="s">
        <v>476</v>
      </c>
      <c r="C488" s="4"/>
      <c r="D488" s="4"/>
      <c r="E488" s="4"/>
      <c r="F488" s="29">
        <f>F489</f>
        <v>4434436.55</v>
      </c>
      <c r="G488" s="29"/>
    </row>
    <row r="489" spans="1:7" ht="94.5">
      <c r="A489" s="3" t="s">
        <v>842</v>
      </c>
      <c r="B489" s="4" t="s">
        <v>477</v>
      </c>
      <c r="C489" s="4"/>
      <c r="D489" s="4"/>
      <c r="E489" s="4"/>
      <c r="F489" s="29">
        <f>F490</f>
        <v>4434436.55</v>
      </c>
      <c r="G489" s="29"/>
    </row>
    <row r="490" spans="1:7" ht="63">
      <c r="A490" s="3" t="s">
        <v>595</v>
      </c>
      <c r="B490" s="4" t="s">
        <v>477</v>
      </c>
      <c r="C490" s="4" t="s">
        <v>685</v>
      </c>
      <c r="D490" s="4"/>
      <c r="E490" s="4"/>
      <c r="F490" s="29">
        <f>F491</f>
        <v>4434436.55</v>
      </c>
      <c r="G490" s="29"/>
    </row>
    <row r="491" spans="1:7" ht="31.5">
      <c r="A491" s="3" t="s">
        <v>682</v>
      </c>
      <c r="B491" s="4" t="s">
        <v>477</v>
      </c>
      <c r="C491" s="4" t="s">
        <v>685</v>
      </c>
      <c r="D491" s="4" t="s">
        <v>45</v>
      </c>
      <c r="E491" s="4"/>
      <c r="F491" s="29">
        <f>F492</f>
        <v>4434436.55</v>
      </c>
      <c r="G491" s="29"/>
    </row>
    <row r="492" spans="1:7" ht="31.5">
      <c r="A492" s="3" t="s">
        <v>829</v>
      </c>
      <c r="B492" s="4" t="s">
        <v>477</v>
      </c>
      <c r="C492" s="4" t="s">
        <v>685</v>
      </c>
      <c r="D492" s="4" t="s">
        <v>45</v>
      </c>
      <c r="E492" s="4" t="s">
        <v>1028</v>
      </c>
      <c r="F492" s="29">
        <f>прил6!F751</f>
        <v>4434436.55</v>
      </c>
      <c r="G492" s="29"/>
    </row>
    <row r="493" spans="1:7" ht="94.5">
      <c r="A493" s="3" t="s">
        <v>478</v>
      </c>
      <c r="B493" s="4" t="s">
        <v>479</v>
      </c>
      <c r="C493" s="4"/>
      <c r="D493" s="4"/>
      <c r="E493" s="4"/>
      <c r="F493" s="29">
        <f>F494</f>
        <v>108507</v>
      </c>
      <c r="G493" s="29"/>
    </row>
    <row r="494" spans="1:7" ht="94.5">
      <c r="A494" s="3" t="s">
        <v>842</v>
      </c>
      <c r="B494" s="4" t="s">
        <v>480</v>
      </c>
      <c r="C494" s="4"/>
      <c r="D494" s="4"/>
      <c r="E494" s="4"/>
      <c r="F494" s="29">
        <f>F495</f>
        <v>108507</v>
      </c>
      <c r="G494" s="29"/>
    </row>
    <row r="495" spans="1:7" ht="63">
      <c r="A495" s="3" t="s">
        <v>595</v>
      </c>
      <c r="B495" s="4" t="s">
        <v>480</v>
      </c>
      <c r="C495" s="4" t="s">
        <v>685</v>
      </c>
      <c r="D495" s="4"/>
      <c r="E495" s="4"/>
      <c r="F495" s="29">
        <f>F496</f>
        <v>108507</v>
      </c>
      <c r="G495" s="29"/>
    </row>
    <row r="496" spans="1:7" ht="31.5">
      <c r="A496" s="3" t="s">
        <v>682</v>
      </c>
      <c r="B496" s="4" t="s">
        <v>480</v>
      </c>
      <c r="C496" s="4" t="s">
        <v>685</v>
      </c>
      <c r="D496" s="4" t="s">
        <v>45</v>
      </c>
      <c r="E496" s="4"/>
      <c r="F496" s="29">
        <f>F497</f>
        <v>108507</v>
      </c>
      <c r="G496" s="29"/>
    </row>
    <row r="497" spans="1:7" ht="31.5">
      <c r="A497" s="3" t="s">
        <v>829</v>
      </c>
      <c r="B497" s="4" t="s">
        <v>480</v>
      </c>
      <c r="C497" s="4" t="s">
        <v>685</v>
      </c>
      <c r="D497" s="4" t="s">
        <v>45</v>
      </c>
      <c r="E497" s="4" t="s">
        <v>1028</v>
      </c>
      <c r="F497" s="29">
        <f>прил6!F754</f>
        <v>108507</v>
      </c>
      <c r="G497" s="29"/>
    </row>
    <row r="498" spans="1:7" ht="31.5">
      <c r="A498" s="3" t="s">
        <v>143</v>
      </c>
      <c r="B498" s="4" t="s">
        <v>481</v>
      </c>
      <c r="C498" s="4"/>
      <c r="D498" s="4"/>
      <c r="E498" s="4"/>
      <c r="F498" s="29">
        <f>F499+F504+F509</f>
        <v>13664747.999999998</v>
      </c>
      <c r="G498" s="29">
        <f>G499+G504+G509</f>
        <v>582512</v>
      </c>
    </row>
    <row r="499" spans="1:7" ht="31.5">
      <c r="A499" s="3" t="s">
        <v>482</v>
      </c>
      <c r="B499" s="4" t="s">
        <v>483</v>
      </c>
      <c r="C499" s="4"/>
      <c r="D499" s="4"/>
      <c r="E499" s="4"/>
      <c r="F499" s="29">
        <f>F500</f>
        <v>46980</v>
      </c>
      <c r="G499" s="29"/>
    </row>
    <row r="500" spans="1:7" ht="94.5">
      <c r="A500" s="3" t="s">
        <v>842</v>
      </c>
      <c r="B500" s="4" t="s">
        <v>484</v>
      </c>
      <c r="C500" s="4"/>
      <c r="D500" s="4"/>
      <c r="E500" s="4"/>
      <c r="F500" s="29">
        <f>F501</f>
        <v>46980</v>
      </c>
      <c r="G500" s="29"/>
    </row>
    <row r="501" spans="1:7" ht="63">
      <c r="A501" s="3" t="s">
        <v>595</v>
      </c>
      <c r="B501" s="4" t="s">
        <v>484</v>
      </c>
      <c r="C501" s="4" t="s">
        <v>685</v>
      </c>
      <c r="D501" s="4"/>
      <c r="E501" s="4"/>
      <c r="F501" s="29">
        <f>F502</f>
        <v>46980</v>
      </c>
      <c r="G501" s="29"/>
    </row>
    <row r="502" spans="1:7" ht="31.5">
      <c r="A502" s="3" t="s">
        <v>682</v>
      </c>
      <c r="B502" s="4" t="s">
        <v>484</v>
      </c>
      <c r="C502" s="4" t="s">
        <v>685</v>
      </c>
      <c r="D502" s="4" t="s">
        <v>45</v>
      </c>
      <c r="E502" s="4"/>
      <c r="F502" s="29">
        <f>F503</f>
        <v>46980</v>
      </c>
      <c r="G502" s="29"/>
    </row>
    <row r="503" spans="1:7" ht="31.5">
      <c r="A503" s="3" t="s">
        <v>829</v>
      </c>
      <c r="B503" s="4" t="s">
        <v>484</v>
      </c>
      <c r="C503" s="4" t="s">
        <v>685</v>
      </c>
      <c r="D503" s="4" t="s">
        <v>45</v>
      </c>
      <c r="E503" s="4" t="s">
        <v>1028</v>
      </c>
      <c r="F503" s="29">
        <f>прил6!F758</f>
        <v>46980</v>
      </c>
      <c r="G503" s="29"/>
    </row>
    <row r="504" spans="1:7" ht="66" customHeight="1">
      <c r="A504" s="3" t="s">
        <v>485</v>
      </c>
      <c r="B504" s="4" t="s">
        <v>486</v>
      </c>
      <c r="C504" s="4"/>
      <c r="D504" s="4"/>
      <c r="E504" s="4"/>
      <c r="F504" s="29">
        <f>F505</f>
        <v>377557.2</v>
      </c>
      <c r="G504" s="29"/>
    </row>
    <row r="505" spans="1:7" ht="94.5">
      <c r="A505" s="3" t="s">
        <v>842</v>
      </c>
      <c r="B505" s="4" t="s">
        <v>487</v>
      </c>
      <c r="C505" s="4"/>
      <c r="D505" s="4"/>
      <c r="E505" s="4"/>
      <c r="F505" s="29">
        <f>F506</f>
        <v>377557.2</v>
      </c>
      <c r="G505" s="29"/>
    </row>
    <row r="506" spans="1:7" ht="63">
      <c r="A506" s="3" t="s">
        <v>595</v>
      </c>
      <c r="B506" s="4" t="s">
        <v>487</v>
      </c>
      <c r="C506" s="4" t="s">
        <v>685</v>
      </c>
      <c r="D506" s="4"/>
      <c r="E506" s="4"/>
      <c r="F506" s="29">
        <f>F507</f>
        <v>377557.2</v>
      </c>
      <c r="G506" s="29"/>
    </row>
    <row r="507" spans="1:7" ht="31.5">
      <c r="A507" s="3" t="s">
        <v>682</v>
      </c>
      <c r="B507" s="4" t="s">
        <v>487</v>
      </c>
      <c r="C507" s="4" t="s">
        <v>685</v>
      </c>
      <c r="D507" s="4" t="s">
        <v>45</v>
      </c>
      <c r="E507" s="4"/>
      <c r="F507" s="29">
        <f>F508</f>
        <v>377557.2</v>
      </c>
      <c r="G507" s="29"/>
    </row>
    <row r="508" spans="1:7" ht="31.5">
      <c r="A508" s="3" t="s">
        <v>829</v>
      </c>
      <c r="B508" s="4" t="s">
        <v>487</v>
      </c>
      <c r="C508" s="4" t="s">
        <v>685</v>
      </c>
      <c r="D508" s="4" t="s">
        <v>45</v>
      </c>
      <c r="E508" s="4" t="s">
        <v>1028</v>
      </c>
      <c r="F508" s="29">
        <f>прил6!F761</f>
        <v>377557.2</v>
      </c>
      <c r="G508" s="29"/>
    </row>
    <row r="509" spans="1:7" ht="110.25">
      <c r="A509" s="3" t="s">
        <v>488</v>
      </c>
      <c r="B509" s="4" t="s">
        <v>489</v>
      </c>
      <c r="C509" s="4"/>
      <c r="D509" s="4"/>
      <c r="E509" s="4"/>
      <c r="F509" s="29">
        <f>F510+F514+F518</f>
        <v>13240210.799999999</v>
      </c>
      <c r="G509" s="29">
        <f>G510+G514+G518</f>
        <v>582512</v>
      </c>
    </row>
    <row r="510" spans="1:7" ht="94.5">
      <c r="A510" s="3" t="s">
        <v>842</v>
      </c>
      <c r="B510" s="4" t="s">
        <v>490</v>
      </c>
      <c r="C510" s="4"/>
      <c r="D510" s="4"/>
      <c r="E510" s="4"/>
      <c r="F510" s="29">
        <f>F511</f>
        <v>12468937.69</v>
      </c>
      <c r="G510" s="29"/>
    </row>
    <row r="511" spans="1:7" ht="63">
      <c r="A511" s="3" t="s">
        <v>595</v>
      </c>
      <c r="B511" s="4" t="s">
        <v>490</v>
      </c>
      <c r="C511" s="4" t="s">
        <v>685</v>
      </c>
      <c r="D511" s="4"/>
      <c r="E511" s="4"/>
      <c r="F511" s="29">
        <f>F512</f>
        <v>12468937.69</v>
      </c>
      <c r="G511" s="29"/>
    </row>
    <row r="512" spans="1:7" ht="31.5">
      <c r="A512" s="3" t="s">
        <v>682</v>
      </c>
      <c r="B512" s="4" t="s">
        <v>490</v>
      </c>
      <c r="C512" s="4" t="s">
        <v>685</v>
      </c>
      <c r="D512" s="4" t="s">
        <v>45</v>
      </c>
      <c r="E512" s="4"/>
      <c r="F512" s="29">
        <f>F513</f>
        <v>12468937.69</v>
      </c>
      <c r="G512" s="29"/>
    </row>
    <row r="513" spans="1:7" ht="31.5">
      <c r="A513" s="3" t="s">
        <v>829</v>
      </c>
      <c r="B513" s="4" t="s">
        <v>490</v>
      </c>
      <c r="C513" s="4" t="s">
        <v>685</v>
      </c>
      <c r="D513" s="4" t="s">
        <v>45</v>
      </c>
      <c r="E513" s="4" t="s">
        <v>1028</v>
      </c>
      <c r="F513" s="29">
        <f>прил6!F764</f>
        <v>12468937.69</v>
      </c>
      <c r="G513" s="29"/>
    </row>
    <row r="514" spans="1:7" ht="136.5" customHeight="1">
      <c r="A514" s="3" t="s">
        <v>969</v>
      </c>
      <c r="B514" s="4" t="s">
        <v>491</v>
      </c>
      <c r="C514" s="4"/>
      <c r="D514" s="4"/>
      <c r="E514" s="4"/>
      <c r="F514" s="29">
        <f>F515</f>
        <v>582512</v>
      </c>
      <c r="G514" s="29">
        <f>F514</f>
        <v>582512</v>
      </c>
    </row>
    <row r="515" spans="1:7" ht="63">
      <c r="A515" s="3" t="s">
        <v>595</v>
      </c>
      <c r="B515" s="4" t="s">
        <v>491</v>
      </c>
      <c r="C515" s="4" t="s">
        <v>685</v>
      </c>
      <c r="D515" s="4"/>
      <c r="E515" s="4"/>
      <c r="F515" s="29">
        <f>F516</f>
        <v>582512</v>
      </c>
      <c r="G515" s="29">
        <f>F515</f>
        <v>582512</v>
      </c>
    </row>
    <row r="516" spans="1:7" ht="31.5">
      <c r="A516" s="3" t="s">
        <v>682</v>
      </c>
      <c r="B516" s="4" t="s">
        <v>491</v>
      </c>
      <c r="C516" s="4" t="s">
        <v>685</v>
      </c>
      <c r="D516" s="4" t="s">
        <v>45</v>
      </c>
      <c r="E516" s="4"/>
      <c r="F516" s="29">
        <f>F517</f>
        <v>582512</v>
      </c>
      <c r="G516" s="29">
        <f>F516</f>
        <v>582512</v>
      </c>
    </row>
    <row r="517" spans="1:7" ht="31.5">
      <c r="A517" s="3" t="s">
        <v>829</v>
      </c>
      <c r="B517" s="4" t="s">
        <v>491</v>
      </c>
      <c r="C517" s="4" t="s">
        <v>685</v>
      </c>
      <c r="D517" s="4" t="s">
        <v>45</v>
      </c>
      <c r="E517" s="4" t="s">
        <v>1028</v>
      </c>
      <c r="F517" s="29">
        <f>прил6!F766</f>
        <v>582512</v>
      </c>
      <c r="G517" s="29">
        <f>F517</f>
        <v>582512</v>
      </c>
    </row>
    <row r="518" spans="1:7" ht="126">
      <c r="A518" s="3" t="s">
        <v>969</v>
      </c>
      <c r="B518" s="4" t="s">
        <v>492</v>
      </c>
      <c r="C518" s="4"/>
      <c r="D518" s="4"/>
      <c r="E518" s="4"/>
      <c r="F518" s="29">
        <f>F519</f>
        <v>188761.11</v>
      </c>
      <c r="G518" s="29"/>
    </row>
    <row r="519" spans="1:7" ht="63">
      <c r="A519" s="3" t="s">
        <v>595</v>
      </c>
      <c r="B519" s="4" t="s">
        <v>492</v>
      </c>
      <c r="C519" s="4" t="s">
        <v>685</v>
      </c>
      <c r="D519" s="4"/>
      <c r="E519" s="4"/>
      <c r="F519" s="29">
        <f>F520</f>
        <v>188761.11</v>
      </c>
      <c r="G519" s="29"/>
    </row>
    <row r="520" spans="1:7" ht="31.5">
      <c r="A520" s="3" t="s">
        <v>682</v>
      </c>
      <c r="B520" s="4" t="s">
        <v>492</v>
      </c>
      <c r="C520" s="4" t="s">
        <v>685</v>
      </c>
      <c r="D520" s="4" t="s">
        <v>45</v>
      </c>
      <c r="E520" s="4"/>
      <c r="F520" s="29">
        <f>F521</f>
        <v>188761.11</v>
      </c>
      <c r="G520" s="29"/>
    </row>
    <row r="521" spans="1:7" ht="31.5">
      <c r="A521" s="3" t="s">
        <v>829</v>
      </c>
      <c r="B521" s="4" t="s">
        <v>492</v>
      </c>
      <c r="C521" s="4" t="s">
        <v>685</v>
      </c>
      <c r="D521" s="4" t="s">
        <v>45</v>
      </c>
      <c r="E521" s="4" t="s">
        <v>1028</v>
      </c>
      <c r="F521" s="29">
        <f>прил6!F768</f>
        <v>188761.11</v>
      </c>
      <c r="G521" s="29"/>
    </row>
    <row r="522" spans="1:9" ht="94.5">
      <c r="A522" s="1" t="s">
        <v>1148</v>
      </c>
      <c r="B522" s="2" t="s">
        <v>1088</v>
      </c>
      <c r="C522" s="2"/>
      <c r="D522" s="2"/>
      <c r="E522" s="2"/>
      <c r="F522" s="33">
        <f>F523+F548+F558+F569+F612+F641+F652</f>
        <v>129229954.45</v>
      </c>
      <c r="G522" s="33">
        <f>G523+G548+G558+G569+G612+G641+G652</f>
        <v>2702642.6</v>
      </c>
      <c r="H522" s="26">
        <f>прил6!F361+прил6!F466+прил6!F485+прил6!F500+прил6!F520+прил6!F817+прил6!F353</f>
        <v>129229954.44999999</v>
      </c>
      <c r="I522" s="26">
        <f>прил6!G361+прил6!G466+прил6!G485+прил6!G500+прил6!G520+прил6!G817+прил6!G353</f>
        <v>2702642.6</v>
      </c>
    </row>
    <row r="523" spans="1:9" ht="47.25">
      <c r="A523" s="3" t="s">
        <v>848</v>
      </c>
      <c r="B523" s="4" t="s">
        <v>886</v>
      </c>
      <c r="C523" s="4"/>
      <c r="D523" s="4"/>
      <c r="E523" s="4"/>
      <c r="F523" s="29">
        <f>F524+F529+F534+F543</f>
        <v>23112359.22</v>
      </c>
      <c r="G523" s="29"/>
      <c r="H523" s="26">
        <f>H522-F522</f>
        <v>0</v>
      </c>
      <c r="I523" s="26">
        <f>I522-G522</f>
        <v>0</v>
      </c>
    </row>
    <row r="524" spans="1:7" ht="31.5">
      <c r="A524" s="3" t="s">
        <v>887</v>
      </c>
      <c r="B524" s="4" t="s">
        <v>888</v>
      </c>
      <c r="C524" s="4"/>
      <c r="D524" s="4"/>
      <c r="E524" s="4"/>
      <c r="F524" s="29">
        <f>F525</f>
        <v>10276959</v>
      </c>
      <c r="G524" s="29"/>
    </row>
    <row r="525" spans="1:7" ht="47.25">
      <c r="A525" s="112" t="s">
        <v>664</v>
      </c>
      <c r="B525" s="4" t="s">
        <v>889</v>
      </c>
      <c r="C525" s="4"/>
      <c r="D525" s="4"/>
      <c r="E525" s="4"/>
      <c r="F525" s="29">
        <f>F526</f>
        <v>10276959</v>
      </c>
      <c r="G525" s="29"/>
    </row>
    <row r="526" spans="1:7" ht="47.25">
      <c r="A526" s="3" t="s">
        <v>780</v>
      </c>
      <c r="B526" s="4" t="s">
        <v>889</v>
      </c>
      <c r="C526" s="4" t="s">
        <v>681</v>
      </c>
      <c r="D526" s="4"/>
      <c r="E526" s="2"/>
      <c r="F526" s="29">
        <f>F527</f>
        <v>10276959</v>
      </c>
      <c r="G526" s="29"/>
    </row>
    <row r="527" spans="1:7" ht="31.5">
      <c r="A527" s="3" t="s">
        <v>50</v>
      </c>
      <c r="B527" s="4" t="s">
        <v>889</v>
      </c>
      <c r="C527" s="4" t="s">
        <v>681</v>
      </c>
      <c r="D527" s="4" t="s">
        <v>43</v>
      </c>
      <c r="E527" s="4"/>
      <c r="F527" s="29">
        <f>F528</f>
        <v>10276959</v>
      </c>
      <c r="G527" s="33"/>
    </row>
    <row r="528" spans="1:7" ht="31.5">
      <c r="A528" s="112" t="s">
        <v>56</v>
      </c>
      <c r="B528" s="4" t="s">
        <v>889</v>
      </c>
      <c r="C528" s="4" t="s">
        <v>681</v>
      </c>
      <c r="D528" s="4" t="s">
        <v>43</v>
      </c>
      <c r="E528" s="4" t="s">
        <v>1028</v>
      </c>
      <c r="F528" s="29">
        <f>прил6!F470</f>
        <v>10276959</v>
      </c>
      <c r="G528" s="33"/>
    </row>
    <row r="529" spans="1:7" ht="31.5">
      <c r="A529" s="3" t="s">
        <v>890</v>
      </c>
      <c r="B529" s="4" t="s">
        <v>891</v>
      </c>
      <c r="C529" s="4"/>
      <c r="D529" s="4"/>
      <c r="E529" s="4"/>
      <c r="F529" s="29">
        <f>F530</f>
        <v>8387542</v>
      </c>
      <c r="G529" s="33"/>
    </row>
    <row r="530" spans="1:7" ht="47.25">
      <c r="A530" s="112" t="s">
        <v>664</v>
      </c>
      <c r="B530" s="4" t="s">
        <v>892</v>
      </c>
      <c r="C530" s="4"/>
      <c r="D530" s="4"/>
      <c r="E530" s="4"/>
      <c r="F530" s="29">
        <f>F531</f>
        <v>8387542</v>
      </c>
      <c r="G530" s="33"/>
    </row>
    <row r="531" spans="1:7" ht="57.75" customHeight="1">
      <c r="A531" s="3" t="s">
        <v>780</v>
      </c>
      <c r="B531" s="4" t="s">
        <v>892</v>
      </c>
      <c r="C531" s="4" t="s">
        <v>681</v>
      </c>
      <c r="D531" s="4"/>
      <c r="E531" s="2"/>
      <c r="F531" s="29">
        <f>F532</f>
        <v>8387542</v>
      </c>
      <c r="G531" s="33"/>
    </row>
    <row r="532" spans="1:7" ht="31.5">
      <c r="A532" s="3" t="s">
        <v>50</v>
      </c>
      <c r="B532" s="4" t="s">
        <v>892</v>
      </c>
      <c r="C532" s="4" t="s">
        <v>681</v>
      </c>
      <c r="D532" s="4" t="s">
        <v>43</v>
      </c>
      <c r="E532" s="4"/>
      <c r="F532" s="29">
        <f>F533</f>
        <v>8387542</v>
      </c>
      <c r="G532" s="29"/>
    </row>
    <row r="533" spans="1:7" ht="31.5">
      <c r="A533" s="112" t="s">
        <v>56</v>
      </c>
      <c r="B533" s="4" t="s">
        <v>892</v>
      </c>
      <c r="C533" s="4" t="s">
        <v>681</v>
      </c>
      <c r="D533" s="4" t="s">
        <v>43</v>
      </c>
      <c r="E533" s="4" t="s">
        <v>1028</v>
      </c>
      <c r="F533" s="29">
        <f>прил6!F473</f>
        <v>8387542</v>
      </c>
      <c r="G533" s="29"/>
    </row>
    <row r="534" spans="1:7" ht="31.5">
      <c r="A534" s="3" t="s">
        <v>893</v>
      </c>
      <c r="B534" s="4" t="s">
        <v>894</v>
      </c>
      <c r="C534" s="4"/>
      <c r="D534" s="4"/>
      <c r="E534" s="4"/>
      <c r="F534" s="29">
        <f>F535</f>
        <v>1448238.22</v>
      </c>
      <c r="G534" s="29"/>
    </row>
    <row r="535" spans="1:7" ht="47.25">
      <c r="A535" s="112" t="s">
        <v>664</v>
      </c>
      <c r="B535" s="4" t="s">
        <v>895</v>
      </c>
      <c r="C535" s="4"/>
      <c r="D535" s="4"/>
      <c r="E535" s="4"/>
      <c r="F535" s="29">
        <f>F536</f>
        <v>1448238.22</v>
      </c>
      <c r="G535" s="29"/>
    </row>
    <row r="536" spans="1:7" ht="47.25">
      <c r="A536" s="3" t="s">
        <v>780</v>
      </c>
      <c r="B536" s="4" t="s">
        <v>895</v>
      </c>
      <c r="C536" s="4" t="s">
        <v>681</v>
      </c>
      <c r="D536" s="4"/>
      <c r="E536" s="2"/>
      <c r="F536" s="29">
        <f>F541</f>
        <v>1448238.22</v>
      </c>
      <c r="G536" s="29"/>
    </row>
    <row r="537" spans="1:7" ht="31.5" hidden="1">
      <c r="A537" s="3" t="s">
        <v>50</v>
      </c>
      <c r="B537" s="4" t="s">
        <v>892</v>
      </c>
      <c r="C537" s="4" t="s">
        <v>681</v>
      </c>
      <c r="D537" s="4" t="s">
        <v>43</v>
      </c>
      <c r="E537" s="4"/>
      <c r="F537" s="29"/>
      <c r="G537" s="29"/>
    </row>
    <row r="538" spans="1:7" ht="15.75" hidden="1">
      <c r="A538" s="112" t="s">
        <v>56</v>
      </c>
      <c r="B538" s="4" t="s">
        <v>892</v>
      </c>
      <c r="C538" s="4" t="s">
        <v>681</v>
      </c>
      <c r="D538" s="4" t="s">
        <v>43</v>
      </c>
      <c r="E538" s="4" t="s">
        <v>1028</v>
      </c>
      <c r="F538" s="29"/>
      <c r="G538" s="29"/>
    </row>
    <row r="539" spans="1:7" ht="15.75" hidden="1">
      <c r="A539" s="3"/>
      <c r="B539" s="4"/>
      <c r="C539" s="4"/>
      <c r="D539" s="4"/>
      <c r="E539" s="4"/>
      <c r="F539" s="29"/>
      <c r="G539" s="29"/>
    </row>
    <row r="540" spans="1:7" ht="15.75" hidden="1">
      <c r="A540" s="3"/>
      <c r="B540" s="4"/>
      <c r="C540" s="4"/>
      <c r="D540" s="4"/>
      <c r="E540" s="4"/>
      <c r="F540" s="29"/>
      <c r="G540" s="29"/>
    </row>
    <row r="541" spans="1:7" ht="31.5">
      <c r="A541" s="3" t="s">
        <v>50</v>
      </c>
      <c r="B541" s="4" t="s">
        <v>895</v>
      </c>
      <c r="C541" s="4" t="s">
        <v>681</v>
      </c>
      <c r="D541" s="4" t="s">
        <v>43</v>
      </c>
      <c r="E541" s="4"/>
      <c r="F541" s="29">
        <f>F542</f>
        <v>1448238.22</v>
      </c>
      <c r="G541" s="29"/>
    </row>
    <row r="542" spans="1:7" ht="31.5">
      <c r="A542" s="112" t="s">
        <v>56</v>
      </c>
      <c r="B542" s="4" t="s">
        <v>895</v>
      </c>
      <c r="C542" s="4" t="s">
        <v>681</v>
      </c>
      <c r="D542" s="4" t="s">
        <v>43</v>
      </c>
      <c r="E542" s="4" t="s">
        <v>1028</v>
      </c>
      <c r="F542" s="29">
        <f>прил6!F476</f>
        <v>1448238.22</v>
      </c>
      <c r="G542" s="29"/>
    </row>
    <row r="543" spans="1:7" ht="31.5">
      <c r="A543" s="3" t="s">
        <v>896</v>
      </c>
      <c r="B543" s="4" t="s">
        <v>897</v>
      </c>
      <c r="C543" s="4"/>
      <c r="D543" s="4"/>
      <c r="E543" s="4"/>
      <c r="F543" s="29">
        <f>F544</f>
        <v>2999620</v>
      </c>
      <c r="G543" s="29"/>
    </row>
    <row r="544" spans="1:7" ht="47.25">
      <c r="A544" s="112" t="s">
        <v>664</v>
      </c>
      <c r="B544" s="4" t="s">
        <v>898</v>
      </c>
      <c r="C544" s="4"/>
      <c r="D544" s="4"/>
      <c r="E544" s="4"/>
      <c r="F544" s="29">
        <f>F545</f>
        <v>2999620</v>
      </c>
      <c r="G544" s="29"/>
    </row>
    <row r="545" spans="1:7" ht="47.25">
      <c r="A545" s="3" t="s">
        <v>780</v>
      </c>
      <c r="B545" s="4" t="s">
        <v>898</v>
      </c>
      <c r="C545" s="4" t="s">
        <v>681</v>
      </c>
      <c r="D545" s="4"/>
      <c r="E545" s="2"/>
      <c r="F545" s="29">
        <f>F546</f>
        <v>2999620</v>
      </c>
      <c r="G545" s="29"/>
    </row>
    <row r="546" spans="1:7" ht="31.5">
      <c r="A546" s="3" t="s">
        <v>50</v>
      </c>
      <c r="B546" s="4" t="s">
        <v>898</v>
      </c>
      <c r="C546" s="4" t="s">
        <v>681</v>
      </c>
      <c r="D546" s="4" t="s">
        <v>43</v>
      </c>
      <c r="E546" s="4"/>
      <c r="F546" s="29">
        <f>F547</f>
        <v>2999620</v>
      </c>
      <c r="G546" s="29"/>
    </row>
    <row r="547" spans="1:7" ht="31.5">
      <c r="A547" s="112" t="s">
        <v>56</v>
      </c>
      <c r="B547" s="4" t="s">
        <v>898</v>
      </c>
      <c r="C547" s="4" t="s">
        <v>681</v>
      </c>
      <c r="D547" s="4" t="s">
        <v>43</v>
      </c>
      <c r="E547" s="4" t="s">
        <v>1028</v>
      </c>
      <c r="F547" s="29">
        <f>прил6!F479</f>
        <v>2999620</v>
      </c>
      <c r="G547" s="29"/>
    </row>
    <row r="548" spans="1:7" ht="63">
      <c r="A548" s="3" t="s">
        <v>182</v>
      </c>
      <c r="B548" s="4" t="s">
        <v>903</v>
      </c>
      <c r="C548" s="4"/>
      <c r="D548" s="4"/>
      <c r="E548" s="4"/>
      <c r="F548" s="29">
        <f>F549</f>
        <v>1918407.85</v>
      </c>
      <c r="G548" s="29"/>
    </row>
    <row r="549" spans="1:7" ht="31.5">
      <c r="A549" s="3" t="s">
        <v>904</v>
      </c>
      <c r="B549" s="4" t="s">
        <v>905</v>
      </c>
      <c r="C549" s="4"/>
      <c r="D549" s="4"/>
      <c r="E549" s="4"/>
      <c r="F549" s="29">
        <f>F550+F554</f>
        <v>1918407.85</v>
      </c>
      <c r="G549" s="29"/>
    </row>
    <row r="550" spans="1:7" ht="47.25">
      <c r="A550" s="3" t="s">
        <v>850</v>
      </c>
      <c r="B550" s="4" t="s">
        <v>906</v>
      </c>
      <c r="C550" s="4"/>
      <c r="D550" s="4"/>
      <c r="E550" s="4"/>
      <c r="F550" s="29">
        <f>F551</f>
        <v>570000</v>
      </c>
      <c r="G550" s="29"/>
    </row>
    <row r="551" spans="1:7" ht="47.25">
      <c r="A551" s="3" t="s">
        <v>780</v>
      </c>
      <c r="B551" s="4" t="s">
        <v>906</v>
      </c>
      <c r="C551" s="4" t="s">
        <v>681</v>
      </c>
      <c r="D551" s="4"/>
      <c r="E551" s="2"/>
      <c r="F551" s="29">
        <f>F552</f>
        <v>570000</v>
      </c>
      <c r="G551" s="29"/>
    </row>
    <row r="552" spans="1:7" ht="31.5">
      <c r="A552" s="3" t="s">
        <v>50</v>
      </c>
      <c r="B552" s="4" t="s">
        <v>906</v>
      </c>
      <c r="C552" s="4" t="s">
        <v>681</v>
      </c>
      <c r="D552" s="4" t="s">
        <v>43</v>
      </c>
      <c r="E552" s="4"/>
      <c r="F552" s="29">
        <f>F553</f>
        <v>570000</v>
      </c>
      <c r="G552" s="29"/>
    </row>
    <row r="553" spans="1:7" ht="31.5">
      <c r="A553" s="112" t="s">
        <v>674</v>
      </c>
      <c r="B553" s="4" t="s">
        <v>898</v>
      </c>
      <c r="C553" s="4" t="s">
        <v>681</v>
      </c>
      <c r="D553" s="4" t="s">
        <v>43</v>
      </c>
      <c r="E553" s="4" t="s">
        <v>46</v>
      </c>
      <c r="F553" s="29">
        <f>прил6!F489</f>
        <v>570000</v>
      </c>
      <c r="G553" s="29"/>
    </row>
    <row r="554" spans="1:7" ht="31.5">
      <c r="A554" s="3" t="s">
        <v>593</v>
      </c>
      <c r="B554" s="4" t="s">
        <v>907</v>
      </c>
      <c r="C554" s="4"/>
      <c r="D554" s="4"/>
      <c r="E554" s="4"/>
      <c r="F554" s="29">
        <f>F555</f>
        <v>1348407.85</v>
      </c>
      <c r="G554" s="29"/>
    </row>
    <row r="555" spans="1:7" ht="47.25">
      <c r="A555" s="3" t="s">
        <v>780</v>
      </c>
      <c r="B555" s="4" t="s">
        <v>907</v>
      </c>
      <c r="C555" s="4" t="s">
        <v>681</v>
      </c>
      <c r="D555" s="4"/>
      <c r="E555" s="2"/>
      <c r="F555" s="29">
        <f>F556</f>
        <v>1348407.85</v>
      </c>
      <c r="G555" s="29"/>
    </row>
    <row r="556" spans="1:7" ht="31.5">
      <c r="A556" s="3" t="s">
        <v>50</v>
      </c>
      <c r="B556" s="4" t="s">
        <v>907</v>
      </c>
      <c r="C556" s="4" t="s">
        <v>681</v>
      </c>
      <c r="D556" s="4" t="s">
        <v>43</v>
      </c>
      <c r="E556" s="4"/>
      <c r="F556" s="29">
        <f>F557</f>
        <v>1348407.85</v>
      </c>
      <c r="G556" s="29"/>
    </row>
    <row r="557" spans="1:7" ht="31.5">
      <c r="A557" s="112" t="s">
        <v>674</v>
      </c>
      <c r="B557" s="4" t="s">
        <v>907</v>
      </c>
      <c r="C557" s="4" t="s">
        <v>681</v>
      </c>
      <c r="D557" s="4" t="s">
        <v>43</v>
      </c>
      <c r="E557" s="4" t="s">
        <v>46</v>
      </c>
      <c r="F557" s="29">
        <f>прил6!F491</f>
        <v>1348407.85</v>
      </c>
      <c r="G557" s="29"/>
    </row>
    <row r="558" spans="1:7" ht="78.75">
      <c r="A558" s="3" t="s">
        <v>183</v>
      </c>
      <c r="B558" s="4" t="s">
        <v>908</v>
      </c>
      <c r="C558" s="4"/>
      <c r="D558" s="4"/>
      <c r="E558" s="4"/>
      <c r="F558" s="29">
        <f>F559+F564</f>
        <v>22947782.669999998</v>
      </c>
      <c r="G558" s="29"/>
    </row>
    <row r="559" spans="1:7" ht="94.5">
      <c r="A559" s="3" t="s">
        <v>909</v>
      </c>
      <c r="B559" s="4" t="s">
        <v>910</v>
      </c>
      <c r="C559" s="4"/>
      <c r="D559" s="4"/>
      <c r="E559" s="4"/>
      <c r="F559" s="29">
        <f>F560</f>
        <v>20449402.47</v>
      </c>
      <c r="G559" s="29"/>
    </row>
    <row r="560" spans="1:7" ht="31.5">
      <c r="A560" s="3" t="s">
        <v>184</v>
      </c>
      <c r="B560" s="4" t="s">
        <v>912</v>
      </c>
      <c r="C560" s="4"/>
      <c r="D560" s="4"/>
      <c r="E560" s="4"/>
      <c r="F560" s="29">
        <f>F561</f>
        <v>20449402.47</v>
      </c>
      <c r="G560" s="29"/>
    </row>
    <row r="561" spans="1:7" ht="31.5">
      <c r="A561" s="3" t="s">
        <v>1153</v>
      </c>
      <c r="B561" s="4" t="s">
        <v>912</v>
      </c>
      <c r="C561" s="4" t="s">
        <v>684</v>
      </c>
      <c r="D561" s="4"/>
      <c r="E561" s="4"/>
      <c r="F561" s="29">
        <f>F562</f>
        <v>20449402.47</v>
      </c>
      <c r="G561" s="29"/>
    </row>
    <row r="562" spans="1:7" ht="31.5">
      <c r="A562" s="3" t="s">
        <v>50</v>
      </c>
      <c r="B562" s="4" t="s">
        <v>912</v>
      </c>
      <c r="C562" s="4" t="s">
        <v>681</v>
      </c>
      <c r="D562" s="4" t="s">
        <v>43</v>
      </c>
      <c r="E562" s="4"/>
      <c r="F562" s="29">
        <f>F563</f>
        <v>20449402.47</v>
      </c>
      <c r="G562" s="29"/>
    </row>
    <row r="563" spans="1:7" ht="31.5">
      <c r="A563" s="112" t="s">
        <v>674</v>
      </c>
      <c r="B563" s="4" t="s">
        <v>912</v>
      </c>
      <c r="C563" s="4" t="s">
        <v>681</v>
      </c>
      <c r="D563" s="4" t="s">
        <v>43</v>
      </c>
      <c r="E563" s="4" t="s">
        <v>46</v>
      </c>
      <c r="F563" s="29">
        <f>прил6!F495</f>
        <v>20449402.47</v>
      </c>
      <c r="G563" s="29"/>
    </row>
    <row r="564" spans="1:7" ht="63">
      <c r="A564" s="3" t="s">
        <v>913</v>
      </c>
      <c r="B564" s="4" t="s">
        <v>911</v>
      </c>
      <c r="C564" s="4"/>
      <c r="D564" s="4"/>
      <c r="E564" s="4"/>
      <c r="F564" s="29">
        <f>F565</f>
        <v>2498380.2</v>
      </c>
      <c r="G564" s="29"/>
    </row>
    <row r="565" spans="1:7" ht="31.5">
      <c r="A565" s="3" t="s">
        <v>593</v>
      </c>
      <c r="B565" s="4" t="s">
        <v>914</v>
      </c>
      <c r="C565" s="4"/>
      <c r="D565" s="4"/>
      <c r="E565" s="4"/>
      <c r="F565" s="29">
        <f>F566</f>
        <v>2498380.2</v>
      </c>
      <c r="G565" s="29"/>
    </row>
    <row r="566" spans="1:7" ht="47.25">
      <c r="A566" s="3" t="s">
        <v>780</v>
      </c>
      <c r="B566" s="4" t="s">
        <v>914</v>
      </c>
      <c r="C566" s="4" t="s">
        <v>681</v>
      </c>
      <c r="D566" s="4"/>
      <c r="E566" s="2"/>
      <c r="F566" s="29">
        <f>F567</f>
        <v>2498380.2</v>
      </c>
      <c r="G566" s="29"/>
    </row>
    <row r="567" spans="1:7" ht="31.5">
      <c r="A567" s="3" t="s">
        <v>50</v>
      </c>
      <c r="B567" s="4" t="s">
        <v>914</v>
      </c>
      <c r="C567" s="4" t="s">
        <v>681</v>
      </c>
      <c r="D567" s="4" t="s">
        <v>43</v>
      </c>
      <c r="E567" s="4"/>
      <c r="F567" s="29">
        <f>F568</f>
        <v>2498380.2</v>
      </c>
      <c r="G567" s="29"/>
    </row>
    <row r="568" spans="1:7" ht="31.5">
      <c r="A568" s="112" t="s">
        <v>674</v>
      </c>
      <c r="B568" s="4" t="s">
        <v>914</v>
      </c>
      <c r="C568" s="4" t="s">
        <v>681</v>
      </c>
      <c r="D568" s="4" t="s">
        <v>43</v>
      </c>
      <c r="E568" s="4" t="s">
        <v>46</v>
      </c>
      <c r="F568" s="29">
        <f>прил6!F498</f>
        <v>2498380.2</v>
      </c>
      <c r="G568" s="29"/>
    </row>
    <row r="569" spans="1:7" ht="63">
      <c r="A569" s="3" t="s">
        <v>185</v>
      </c>
      <c r="B569" s="4" t="s">
        <v>523</v>
      </c>
      <c r="C569" s="4"/>
      <c r="D569" s="4"/>
      <c r="E569" s="4"/>
      <c r="F569" s="29">
        <f>F570+F575+F580+F589+F598+F603</f>
        <v>36941732.07</v>
      </c>
      <c r="G569" s="29">
        <f>G570+G575+G580+G589+G598+G603</f>
        <v>1760542.6</v>
      </c>
    </row>
    <row r="570" spans="1:7" ht="63">
      <c r="A570" s="3" t="s">
        <v>915</v>
      </c>
      <c r="B570" s="4" t="s">
        <v>916</v>
      </c>
      <c r="C570" s="4"/>
      <c r="D570" s="4"/>
      <c r="E570" s="4"/>
      <c r="F570" s="29">
        <f>F571</f>
        <v>15810911.760000002</v>
      </c>
      <c r="G570" s="29"/>
    </row>
    <row r="571" spans="1:7" ht="63">
      <c r="A571" s="3" t="s">
        <v>186</v>
      </c>
      <c r="B571" s="4" t="s">
        <v>917</v>
      </c>
      <c r="C571" s="4"/>
      <c r="D571" s="4"/>
      <c r="E571" s="4"/>
      <c r="F571" s="29">
        <f>F572</f>
        <v>15810911.760000002</v>
      </c>
      <c r="G571" s="29"/>
    </row>
    <row r="572" spans="1:7" ht="47.25">
      <c r="A572" s="3" t="s">
        <v>780</v>
      </c>
      <c r="B572" s="4" t="s">
        <v>917</v>
      </c>
      <c r="C572" s="4" t="s">
        <v>681</v>
      </c>
      <c r="D572" s="4"/>
      <c r="E572" s="4"/>
      <c r="F572" s="29">
        <f>F573</f>
        <v>15810911.760000002</v>
      </c>
      <c r="G572" s="29"/>
    </row>
    <row r="573" spans="1:7" ht="31.5">
      <c r="A573" s="3" t="s">
        <v>50</v>
      </c>
      <c r="B573" s="4" t="s">
        <v>917</v>
      </c>
      <c r="C573" s="4" t="s">
        <v>681</v>
      </c>
      <c r="D573" s="4" t="s">
        <v>43</v>
      </c>
      <c r="E573" s="4"/>
      <c r="F573" s="29">
        <f>F574</f>
        <v>15810911.760000002</v>
      </c>
      <c r="G573" s="29"/>
    </row>
    <row r="574" spans="1:7" ht="31.5">
      <c r="A574" s="112" t="s">
        <v>640</v>
      </c>
      <c r="B574" s="4" t="s">
        <v>917</v>
      </c>
      <c r="C574" s="4" t="s">
        <v>681</v>
      </c>
      <c r="D574" s="4" t="s">
        <v>43</v>
      </c>
      <c r="E574" s="4" t="s">
        <v>48</v>
      </c>
      <c r="F574" s="29">
        <f>прил6!F504</f>
        <v>15810911.760000002</v>
      </c>
      <c r="G574" s="29"/>
    </row>
    <row r="575" spans="1:7" ht="94.5">
      <c r="A575" s="3" t="s">
        <v>918</v>
      </c>
      <c r="B575" s="4" t="s">
        <v>919</v>
      </c>
      <c r="C575" s="4"/>
      <c r="D575" s="4"/>
      <c r="E575" s="4"/>
      <c r="F575" s="29">
        <f>F576</f>
        <v>10828325.16</v>
      </c>
      <c r="G575" s="29"/>
    </row>
    <row r="576" spans="1:7" ht="63">
      <c r="A576" s="3" t="s">
        <v>187</v>
      </c>
      <c r="B576" s="4" t="s">
        <v>920</v>
      </c>
      <c r="C576" s="4"/>
      <c r="D576" s="4"/>
      <c r="E576" s="4"/>
      <c r="F576" s="29">
        <f>F577</f>
        <v>10828325.16</v>
      </c>
      <c r="G576" s="29"/>
    </row>
    <row r="577" spans="1:7" ht="47.25">
      <c r="A577" s="3" t="s">
        <v>780</v>
      </c>
      <c r="B577" s="4" t="s">
        <v>920</v>
      </c>
      <c r="C577" s="4" t="s">
        <v>681</v>
      </c>
      <c r="D577" s="4"/>
      <c r="E577" s="4"/>
      <c r="F577" s="29">
        <f>F578</f>
        <v>10828325.16</v>
      </c>
      <c r="G577" s="29"/>
    </row>
    <row r="578" spans="1:7" ht="31.5">
      <c r="A578" s="3" t="s">
        <v>50</v>
      </c>
      <c r="B578" s="4" t="s">
        <v>920</v>
      </c>
      <c r="C578" s="4" t="s">
        <v>681</v>
      </c>
      <c r="D578" s="4" t="s">
        <v>43</v>
      </c>
      <c r="E578" s="4"/>
      <c r="F578" s="29">
        <f>F579</f>
        <v>10828325.16</v>
      </c>
      <c r="G578" s="29"/>
    </row>
    <row r="579" spans="1:7" ht="31.5">
      <c r="A579" s="112" t="s">
        <v>640</v>
      </c>
      <c r="B579" s="4" t="s">
        <v>920</v>
      </c>
      <c r="C579" s="4" t="s">
        <v>681</v>
      </c>
      <c r="D579" s="4" t="s">
        <v>43</v>
      </c>
      <c r="E579" s="4" t="s">
        <v>48</v>
      </c>
      <c r="F579" s="29">
        <f>прил6!F507</f>
        <v>10828325.16</v>
      </c>
      <c r="G579" s="29"/>
    </row>
    <row r="580" spans="1:7" ht="78.75">
      <c r="A580" s="3" t="s">
        <v>177</v>
      </c>
      <c r="B580" s="4" t="s">
        <v>178</v>
      </c>
      <c r="C580" s="4"/>
      <c r="D580" s="4"/>
      <c r="E580" s="4"/>
      <c r="F580" s="29">
        <f>F581+F585</f>
        <v>1366125.97</v>
      </c>
      <c r="G580" s="29"/>
    </row>
    <row r="581" spans="1:7" ht="47.25">
      <c r="A581" s="3" t="s">
        <v>849</v>
      </c>
      <c r="B581" s="4" t="s">
        <v>179</v>
      </c>
      <c r="C581" s="4"/>
      <c r="D581" s="4"/>
      <c r="E581" s="4"/>
      <c r="F581" s="29">
        <f>F582</f>
        <v>766125.97</v>
      </c>
      <c r="G581" s="29"/>
    </row>
    <row r="582" spans="1:7" ht="47.25">
      <c r="A582" s="3" t="s">
        <v>780</v>
      </c>
      <c r="B582" s="4" t="s">
        <v>179</v>
      </c>
      <c r="C582" s="4" t="s">
        <v>681</v>
      </c>
      <c r="D582" s="4"/>
      <c r="E582" s="4"/>
      <c r="F582" s="29">
        <f>F583</f>
        <v>766125.97</v>
      </c>
      <c r="G582" s="29"/>
    </row>
    <row r="583" spans="1:7" ht="31.5">
      <c r="A583" s="3" t="s">
        <v>50</v>
      </c>
      <c r="B583" s="4" t="s">
        <v>179</v>
      </c>
      <c r="C583" s="4" t="s">
        <v>681</v>
      </c>
      <c r="D583" s="4" t="s">
        <v>43</v>
      </c>
      <c r="E583" s="4"/>
      <c r="F583" s="29">
        <f>F584</f>
        <v>766125.97</v>
      </c>
      <c r="G583" s="29"/>
    </row>
    <row r="584" spans="1:7" ht="31.5">
      <c r="A584" s="112" t="s">
        <v>640</v>
      </c>
      <c r="B584" s="4" t="s">
        <v>179</v>
      </c>
      <c r="C584" s="4" t="s">
        <v>681</v>
      </c>
      <c r="D584" s="4" t="s">
        <v>43</v>
      </c>
      <c r="E584" s="4" t="s">
        <v>48</v>
      </c>
      <c r="F584" s="29">
        <f>прил6!F510</f>
        <v>766125.97</v>
      </c>
      <c r="G584" s="29"/>
    </row>
    <row r="585" spans="1:7" ht="63">
      <c r="A585" s="3" t="s">
        <v>846</v>
      </c>
      <c r="B585" s="4" t="s">
        <v>577</v>
      </c>
      <c r="C585" s="4"/>
      <c r="D585" s="4"/>
      <c r="E585" s="4"/>
      <c r="F585" s="29">
        <f>F586</f>
        <v>600000</v>
      </c>
      <c r="G585" s="29"/>
    </row>
    <row r="586" spans="1:7" ht="47.25">
      <c r="A586" s="3" t="s">
        <v>754</v>
      </c>
      <c r="B586" s="4" t="s">
        <v>577</v>
      </c>
      <c r="C586" s="4" t="s">
        <v>508</v>
      </c>
      <c r="D586" s="4"/>
      <c r="E586" s="4"/>
      <c r="F586" s="29">
        <f>F587</f>
        <v>600000</v>
      </c>
      <c r="G586" s="29"/>
    </row>
    <row r="587" spans="1:7" ht="31.5">
      <c r="A587" s="3" t="s">
        <v>50</v>
      </c>
      <c r="B587" s="4" t="s">
        <v>577</v>
      </c>
      <c r="C587" s="4" t="s">
        <v>508</v>
      </c>
      <c r="D587" s="4" t="s">
        <v>43</v>
      </c>
      <c r="E587" s="4"/>
      <c r="F587" s="29">
        <f>F588</f>
        <v>600000</v>
      </c>
      <c r="G587" s="29"/>
    </row>
    <row r="588" spans="1:7" ht="31.5">
      <c r="A588" s="112" t="s">
        <v>640</v>
      </c>
      <c r="B588" s="4" t="s">
        <v>577</v>
      </c>
      <c r="C588" s="4" t="s">
        <v>508</v>
      </c>
      <c r="D588" s="4" t="s">
        <v>43</v>
      </c>
      <c r="E588" s="4" t="s">
        <v>48</v>
      </c>
      <c r="F588" s="29">
        <f>прил6!F512</f>
        <v>600000</v>
      </c>
      <c r="G588" s="29"/>
    </row>
    <row r="589" spans="1:7" ht="47.25">
      <c r="A589" s="3" t="s">
        <v>269</v>
      </c>
      <c r="B589" s="4" t="s">
        <v>180</v>
      </c>
      <c r="C589" s="4"/>
      <c r="D589" s="4"/>
      <c r="E589" s="4"/>
      <c r="F589" s="29">
        <f>F590+F594</f>
        <v>2936558.43</v>
      </c>
      <c r="G589" s="29"/>
    </row>
    <row r="590" spans="1:7" ht="31.5">
      <c r="A590" s="3" t="s">
        <v>593</v>
      </c>
      <c r="B590" s="4" t="s">
        <v>181</v>
      </c>
      <c r="C590" s="4"/>
      <c r="D590" s="4"/>
      <c r="E590" s="4"/>
      <c r="F590" s="29">
        <f>F591</f>
        <v>936558.43</v>
      </c>
      <c r="G590" s="29"/>
    </row>
    <row r="591" spans="1:7" ht="48" customHeight="1">
      <c r="A591" s="3" t="s">
        <v>780</v>
      </c>
      <c r="B591" s="4" t="s">
        <v>181</v>
      </c>
      <c r="C591" s="4" t="s">
        <v>681</v>
      </c>
      <c r="D591" s="4"/>
      <c r="E591" s="4"/>
      <c r="F591" s="29">
        <f>F592</f>
        <v>936558.43</v>
      </c>
      <c r="G591" s="29"/>
    </row>
    <row r="592" spans="1:7" ht="31.5">
      <c r="A592" s="3" t="s">
        <v>50</v>
      </c>
      <c r="B592" s="4" t="s">
        <v>181</v>
      </c>
      <c r="C592" s="4" t="s">
        <v>681</v>
      </c>
      <c r="D592" s="4" t="s">
        <v>43</v>
      </c>
      <c r="E592" s="4"/>
      <c r="F592" s="29">
        <f>F593</f>
        <v>936558.43</v>
      </c>
      <c r="G592" s="29"/>
    </row>
    <row r="593" spans="1:7" ht="31.5">
      <c r="A593" s="112" t="s">
        <v>640</v>
      </c>
      <c r="B593" s="4" t="s">
        <v>181</v>
      </c>
      <c r="C593" s="4" t="s">
        <v>681</v>
      </c>
      <c r="D593" s="4" t="s">
        <v>43</v>
      </c>
      <c r="E593" s="4" t="s">
        <v>48</v>
      </c>
      <c r="F593" s="29">
        <f>прил6!F515</f>
        <v>936558.43</v>
      </c>
      <c r="G593" s="29"/>
    </row>
    <row r="594" spans="1:7" ht="63">
      <c r="A594" s="3" t="s">
        <v>846</v>
      </c>
      <c r="B594" s="4" t="s">
        <v>270</v>
      </c>
      <c r="C594" s="4"/>
      <c r="D594" s="4"/>
      <c r="E594" s="4"/>
      <c r="F594" s="29">
        <f>F595</f>
        <v>2000000</v>
      </c>
      <c r="G594" s="29"/>
    </row>
    <row r="595" spans="1:7" ht="47.25">
      <c r="A595" s="3" t="s">
        <v>754</v>
      </c>
      <c r="B595" s="4" t="s">
        <v>270</v>
      </c>
      <c r="C595" s="4" t="s">
        <v>508</v>
      </c>
      <c r="D595" s="4"/>
      <c r="E595" s="4"/>
      <c r="F595" s="29">
        <f>F596</f>
        <v>2000000</v>
      </c>
      <c r="G595" s="29"/>
    </row>
    <row r="596" spans="1:7" ht="31.5">
      <c r="A596" s="3" t="s">
        <v>50</v>
      </c>
      <c r="B596" s="4" t="s">
        <v>270</v>
      </c>
      <c r="C596" s="4" t="s">
        <v>508</v>
      </c>
      <c r="D596" s="4" t="s">
        <v>43</v>
      </c>
      <c r="E596" s="4"/>
      <c r="F596" s="29">
        <f>F597</f>
        <v>2000000</v>
      </c>
      <c r="G596" s="29"/>
    </row>
    <row r="597" spans="1:7" ht="31.5">
      <c r="A597" s="112" t="s">
        <v>831</v>
      </c>
      <c r="B597" s="4" t="s">
        <v>270</v>
      </c>
      <c r="C597" s="4" t="s">
        <v>508</v>
      </c>
      <c r="D597" s="4" t="s">
        <v>43</v>
      </c>
      <c r="E597" s="4" t="s">
        <v>43</v>
      </c>
      <c r="F597" s="29">
        <f>прил6!F524</f>
        <v>2000000</v>
      </c>
      <c r="G597" s="29"/>
    </row>
    <row r="598" spans="1:7" ht="47.25">
      <c r="A598" s="3" t="s">
        <v>610</v>
      </c>
      <c r="B598" s="4" t="s">
        <v>611</v>
      </c>
      <c r="C598" s="4"/>
      <c r="D598" s="4"/>
      <c r="E598" s="4"/>
      <c r="F598" s="29">
        <f>F599</f>
        <v>4239268.15</v>
      </c>
      <c r="G598" s="29"/>
    </row>
    <row r="599" spans="1:7" ht="31.5">
      <c r="A599" s="3" t="s">
        <v>593</v>
      </c>
      <c r="B599" s="4" t="s">
        <v>612</v>
      </c>
      <c r="C599" s="4"/>
      <c r="D599" s="4"/>
      <c r="E599" s="4"/>
      <c r="F599" s="29">
        <f>F600</f>
        <v>4239268.15</v>
      </c>
      <c r="G599" s="29"/>
    </row>
    <row r="600" spans="1:7" ht="47.25">
      <c r="A600" s="3" t="s">
        <v>780</v>
      </c>
      <c r="B600" s="4" t="s">
        <v>612</v>
      </c>
      <c r="C600" s="4" t="s">
        <v>681</v>
      </c>
      <c r="D600" s="4"/>
      <c r="E600" s="4"/>
      <c r="F600" s="29">
        <f>F601</f>
        <v>4239268.15</v>
      </c>
      <c r="G600" s="29"/>
    </row>
    <row r="601" spans="1:7" ht="31.5">
      <c r="A601" s="3" t="s">
        <v>50</v>
      </c>
      <c r="B601" s="4" t="s">
        <v>612</v>
      </c>
      <c r="C601" s="4" t="s">
        <v>681</v>
      </c>
      <c r="D601" s="4" t="s">
        <v>43</v>
      </c>
      <c r="E601" s="4"/>
      <c r="F601" s="29">
        <f>F602</f>
        <v>4239268.15</v>
      </c>
      <c r="G601" s="29"/>
    </row>
    <row r="602" spans="1:7" ht="31.5">
      <c r="A602" s="112" t="s">
        <v>640</v>
      </c>
      <c r="B602" s="4" t="s">
        <v>612</v>
      </c>
      <c r="C602" s="4" t="s">
        <v>681</v>
      </c>
      <c r="D602" s="4" t="s">
        <v>43</v>
      </c>
      <c r="E602" s="4" t="s">
        <v>48</v>
      </c>
      <c r="F602" s="29">
        <f>прил6!F518</f>
        <v>4239268.15</v>
      </c>
      <c r="G602" s="29"/>
    </row>
    <row r="603" spans="1:7" ht="47.25">
      <c r="A603" s="3" t="s">
        <v>524</v>
      </c>
      <c r="B603" s="4" t="s">
        <v>525</v>
      </c>
      <c r="C603" s="4"/>
      <c r="D603" s="4"/>
      <c r="E603" s="4"/>
      <c r="F603" s="29">
        <f>F604+F608</f>
        <v>1760542.6</v>
      </c>
      <c r="G603" s="29">
        <f>G604+G608</f>
        <v>1760542.6</v>
      </c>
    </row>
    <row r="604" spans="1:7" ht="47.25">
      <c r="A604" s="3" t="s">
        <v>1019</v>
      </c>
      <c r="B604" s="4" t="s">
        <v>526</v>
      </c>
      <c r="C604" s="4"/>
      <c r="D604" s="4"/>
      <c r="E604" s="4"/>
      <c r="F604" s="29">
        <f>F605</f>
        <v>1742922.6</v>
      </c>
      <c r="G604" s="29">
        <f aca="true" t="shared" si="9" ref="G604:G611">F604</f>
        <v>1742922.6</v>
      </c>
    </row>
    <row r="605" spans="1:7" ht="47.25">
      <c r="A605" s="3" t="s">
        <v>780</v>
      </c>
      <c r="B605" s="4" t="s">
        <v>526</v>
      </c>
      <c r="C605" s="4" t="s">
        <v>681</v>
      </c>
      <c r="D605" s="4"/>
      <c r="E605" s="4"/>
      <c r="F605" s="29">
        <f>F606</f>
        <v>1742922.6</v>
      </c>
      <c r="G605" s="29">
        <f t="shared" si="9"/>
        <v>1742922.6</v>
      </c>
    </row>
    <row r="606" spans="1:7" ht="31.5">
      <c r="A606" s="112" t="s">
        <v>62</v>
      </c>
      <c r="B606" s="4" t="s">
        <v>526</v>
      </c>
      <c r="C606" s="4" t="s">
        <v>681</v>
      </c>
      <c r="D606" s="4" t="s">
        <v>51</v>
      </c>
      <c r="E606" s="4"/>
      <c r="F606" s="29">
        <f>F607</f>
        <v>1742922.6</v>
      </c>
      <c r="G606" s="29">
        <f t="shared" si="9"/>
        <v>1742922.6</v>
      </c>
    </row>
    <row r="607" spans="1:7" ht="31.5">
      <c r="A607" s="112" t="s">
        <v>1018</v>
      </c>
      <c r="B607" s="4" t="s">
        <v>526</v>
      </c>
      <c r="C607" s="4" t="s">
        <v>681</v>
      </c>
      <c r="D607" s="4" t="s">
        <v>51</v>
      </c>
      <c r="E607" s="4" t="s">
        <v>43</v>
      </c>
      <c r="F607" s="29">
        <f>прил6!F358</f>
        <v>1742922.6</v>
      </c>
      <c r="G607" s="29">
        <f t="shared" si="9"/>
        <v>1742922.6</v>
      </c>
    </row>
    <row r="608" spans="1:7" ht="94.5">
      <c r="A608" s="3" t="s">
        <v>860</v>
      </c>
      <c r="B608" s="4" t="s">
        <v>861</v>
      </c>
      <c r="C608" s="4"/>
      <c r="D608" s="4"/>
      <c r="E608" s="4"/>
      <c r="F608" s="29">
        <f>F609</f>
        <v>17620</v>
      </c>
      <c r="G608" s="29">
        <f t="shared" si="9"/>
        <v>17620</v>
      </c>
    </row>
    <row r="609" spans="1:7" ht="47.25">
      <c r="A609" s="3" t="s">
        <v>780</v>
      </c>
      <c r="B609" s="4" t="s">
        <v>861</v>
      </c>
      <c r="C609" s="4" t="s">
        <v>681</v>
      </c>
      <c r="D609" s="4"/>
      <c r="E609" s="4"/>
      <c r="F609" s="29">
        <f>F610</f>
        <v>17620</v>
      </c>
      <c r="G609" s="29">
        <f t="shared" si="9"/>
        <v>17620</v>
      </c>
    </row>
    <row r="610" spans="1:7" ht="31.5">
      <c r="A610" s="112" t="s">
        <v>62</v>
      </c>
      <c r="B610" s="4" t="s">
        <v>861</v>
      </c>
      <c r="C610" s="4" t="s">
        <v>681</v>
      </c>
      <c r="D610" s="4" t="s">
        <v>51</v>
      </c>
      <c r="E610" s="4"/>
      <c r="F610" s="29">
        <f>F611</f>
        <v>17620</v>
      </c>
      <c r="G610" s="29">
        <f t="shared" si="9"/>
        <v>17620</v>
      </c>
    </row>
    <row r="611" spans="1:7" ht="31.5">
      <c r="A611" s="112" t="s">
        <v>1018</v>
      </c>
      <c r="B611" s="4" t="s">
        <v>861</v>
      </c>
      <c r="C611" s="4" t="s">
        <v>681</v>
      </c>
      <c r="D611" s="4" t="s">
        <v>51</v>
      </c>
      <c r="E611" s="4" t="s">
        <v>43</v>
      </c>
      <c r="F611" s="29">
        <f>прил6!F360</f>
        <v>17620</v>
      </c>
      <c r="G611" s="29">
        <f t="shared" si="9"/>
        <v>17620</v>
      </c>
    </row>
    <row r="612" spans="1:7" ht="63">
      <c r="A612" s="3" t="s">
        <v>657</v>
      </c>
      <c r="B612" s="4" t="s">
        <v>613</v>
      </c>
      <c r="C612" s="4"/>
      <c r="D612" s="4"/>
      <c r="E612" s="4"/>
      <c r="F612" s="29">
        <f>F613+F624+F636</f>
        <v>14519203.64</v>
      </c>
      <c r="G612" s="29"/>
    </row>
    <row r="613" spans="1:7" ht="47.25">
      <c r="A613" s="3" t="s">
        <v>614</v>
      </c>
      <c r="B613" s="4" t="s">
        <v>615</v>
      </c>
      <c r="C613" s="4"/>
      <c r="D613" s="4"/>
      <c r="E613" s="4"/>
      <c r="F613" s="29">
        <f>F614</f>
        <v>5698562.130000001</v>
      </c>
      <c r="G613" s="29"/>
    </row>
    <row r="614" spans="1:7" ht="94.5">
      <c r="A614" s="3" t="s">
        <v>842</v>
      </c>
      <c r="B614" s="4" t="s">
        <v>616</v>
      </c>
      <c r="C614" s="4"/>
      <c r="D614" s="4"/>
      <c r="E614" s="4"/>
      <c r="F614" s="29">
        <f>F615+F618+F621</f>
        <v>5698562.130000001</v>
      </c>
      <c r="G614" s="29"/>
    </row>
    <row r="615" spans="1:7" ht="110.25">
      <c r="A615" s="3" t="s">
        <v>97</v>
      </c>
      <c r="B615" s="4" t="s">
        <v>616</v>
      </c>
      <c r="C615" s="4" t="s">
        <v>680</v>
      </c>
      <c r="D615" s="4"/>
      <c r="E615" s="4"/>
      <c r="F615" s="29">
        <f>F616</f>
        <v>5493574.130000001</v>
      </c>
      <c r="G615" s="29"/>
    </row>
    <row r="616" spans="1:7" ht="31.5">
      <c r="A616" s="3" t="s">
        <v>50</v>
      </c>
      <c r="B616" s="4" t="s">
        <v>616</v>
      </c>
      <c r="C616" s="4" t="s">
        <v>680</v>
      </c>
      <c r="D616" s="4" t="s">
        <v>43</v>
      </c>
      <c r="E616" s="4"/>
      <c r="F616" s="29">
        <f>F617</f>
        <v>5493574.130000001</v>
      </c>
      <c r="G616" s="29"/>
    </row>
    <row r="617" spans="1:7" ht="31.5">
      <c r="A617" s="112" t="s">
        <v>831</v>
      </c>
      <c r="B617" s="4" t="s">
        <v>616</v>
      </c>
      <c r="C617" s="4" t="s">
        <v>680</v>
      </c>
      <c r="D617" s="4" t="s">
        <v>43</v>
      </c>
      <c r="E617" s="4" t="s">
        <v>43</v>
      </c>
      <c r="F617" s="29">
        <f>прил6!F528</f>
        <v>5493574.130000001</v>
      </c>
      <c r="G617" s="29"/>
    </row>
    <row r="618" spans="1:7" ht="51" customHeight="1">
      <c r="A618" s="3" t="s">
        <v>780</v>
      </c>
      <c r="B618" s="4" t="s">
        <v>616</v>
      </c>
      <c r="C618" s="4" t="s">
        <v>681</v>
      </c>
      <c r="D618" s="4"/>
      <c r="E618" s="4"/>
      <c r="F618" s="29">
        <f>F619</f>
        <v>130400</v>
      </c>
      <c r="G618" s="29"/>
    </row>
    <row r="619" spans="1:7" ht="31.5">
      <c r="A619" s="3" t="s">
        <v>50</v>
      </c>
      <c r="B619" s="4" t="s">
        <v>616</v>
      </c>
      <c r="C619" s="4" t="s">
        <v>681</v>
      </c>
      <c r="D619" s="4" t="s">
        <v>43</v>
      </c>
      <c r="E619" s="4"/>
      <c r="F619" s="29">
        <f>F620</f>
        <v>130400</v>
      </c>
      <c r="G619" s="29"/>
    </row>
    <row r="620" spans="1:7" ht="31.5">
      <c r="A620" s="112" t="s">
        <v>831</v>
      </c>
      <c r="B620" s="4" t="s">
        <v>616</v>
      </c>
      <c r="C620" s="4" t="s">
        <v>681</v>
      </c>
      <c r="D620" s="4" t="s">
        <v>43</v>
      </c>
      <c r="E620" s="4" t="s">
        <v>43</v>
      </c>
      <c r="F620" s="29">
        <f>прил6!F529</f>
        <v>130400</v>
      </c>
      <c r="G620" s="29"/>
    </row>
    <row r="621" spans="1:7" ht="31.5">
      <c r="A621" s="3" t="s">
        <v>1153</v>
      </c>
      <c r="B621" s="4" t="s">
        <v>616</v>
      </c>
      <c r="C621" s="4" t="s">
        <v>684</v>
      </c>
      <c r="D621" s="4"/>
      <c r="E621" s="4"/>
      <c r="F621" s="29">
        <f>F622</f>
        <v>74588</v>
      </c>
      <c r="G621" s="29"/>
    </row>
    <row r="622" spans="1:7" ht="31.5">
      <c r="A622" s="3" t="s">
        <v>50</v>
      </c>
      <c r="B622" s="4" t="s">
        <v>616</v>
      </c>
      <c r="C622" s="4" t="s">
        <v>684</v>
      </c>
      <c r="D622" s="4" t="s">
        <v>43</v>
      </c>
      <c r="E622" s="4"/>
      <c r="F622" s="29">
        <f>F623</f>
        <v>74588</v>
      </c>
      <c r="G622" s="29"/>
    </row>
    <row r="623" spans="1:7" ht="31.5">
      <c r="A623" s="112" t="s">
        <v>831</v>
      </c>
      <c r="B623" s="4" t="s">
        <v>616</v>
      </c>
      <c r="C623" s="4" t="s">
        <v>684</v>
      </c>
      <c r="D623" s="4" t="s">
        <v>43</v>
      </c>
      <c r="E623" s="4" t="s">
        <v>43</v>
      </c>
      <c r="F623" s="29">
        <f>прил6!F530</f>
        <v>74588</v>
      </c>
      <c r="G623" s="29"/>
    </row>
    <row r="624" spans="1:7" ht="110.25">
      <c r="A624" s="212" t="s">
        <v>271</v>
      </c>
      <c r="B624" s="4" t="s">
        <v>272</v>
      </c>
      <c r="C624" s="4"/>
      <c r="D624" s="4"/>
      <c r="E624" s="4"/>
      <c r="F624" s="29">
        <f>F625+F632</f>
        <v>8523532.25</v>
      </c>
      <c r="G624" s="29"/>
    </row>
    <row r="625" spans="1:7" ht="94.5">
      <c r="A625" s="212" t="s">
        <v>842</v>
      </c>
      <c r="B625" s="4" t="s">
        <v>273</v>
      </c>
      <c r="C625" s="4"/>
      <c r="D625" s="4"/>
      <c r="E625" s="4"/>
      <c r="F625" s="29">
        <f>F626+F629</f>
        <v>8381032.25</v>
      </c>
      <c r="G625" s="29"/>
    </row>
    <row r="626" spans="1:7" ht="110.25">
      <c r="A626" s="3" t="s">
        <v>97</v>
      </c>
      <c r="B626" s="4" t="s">
        <v>273</v>
      </c>
      <c r="C626" s="4" t="s">
        <v>680</v>
      </c>
      <c r="D626" s="4"/>
      <c r="E626" s="4"/>
      <c r="F626" s="29">
        <f>F627</f>
        <v>8087863.37</v>
      </c>
      <c r="G626" s="29"/>
    </row>
    <row r="627" spans="1:7" ht="31.5">
      <c r="A627" s="3" t="s">
        <v>50</v>
      </c>
      <c r="B627" s="4" t="s">
        <v>273</v>
      </c>
      <c r="C627" s="4" t="s">
        <v>680</v>
      </c>
      <c r="D627" s="4" t="s">
        <v>43</v>
      </c>
      <c r="E627" s="4"/>
      <c r="F627" s="29">
        <f>F628</f>
        <v>8087863.37</v>
      </c>
      <c r="G627" s="29"/>
    </row>
    <row r="628" spans="1:7" ht="31.5">
      <c r="A628" s="112" t="s">
        <v>831</v>
      </c>
      <c r="B628" s="4" t="s">
        <v>273</v>
      </c>
      <c r="C628" s="4" t="s">
        <v>680</v>
      </c>
      <c r="D628" s="4" t="s">
        <v>43</v>
      </c>
      <c r="E628" s="4" t="s">
        <v>43</v>
      </c>
      <c r="F628" s="29">
        <f>прил6!F533</f>
        <v>8087863.37</v>
      </c>
      <c r="G628" s="29"/>
    </row>
    <row r="629" spans="1:7" ht="56.25" customHeight="1">
      <c r="A629" s="3" t="s">
        <v>780</v>
      </c>
      <c r="B629" s="4" t="s">
        <v>273</v>
      </c>
      <c r="C629" s="4" t="s">
        <v>681</v>
      </c>
      <c r="D629" s="4"/>
      <c r="E629" s="4"/>
      <c r="F629" s="29">
        <f>F630</f>
        <v>293168.88</v>
      </c>
      <c r="G629" s="29"/>
    </row>
    <row r="630" spans="1:7" ht="31.5">
      <c r="A630" s="3" t="s">
        <v>50</v>
      </c>
      <c r="B630" s="4" t="s">
        <v>273</v>
      </c>
      <c r="C630" s="4" t="s">
        <v>681</v>
      </c>
      <c r="D630" s="4" t="s">
        <v>43</v>
      </c>
      <c r="E630" s="4"/>
      <c r="F630" s="29">
        <f>F631</f>
        <v>293168.88</v>
      </c>
      <c r="G630" s="29"/>
    </row>
    <row r="631" spans="1:7" ht="31.5">
      <c r="A631" s="112" t="s">
        <v>831</v>
      </c>
      <c r="B631" s="4" t="s">
        <v>273</v>
      </c>
      <c r="C631" s="4" t="s">
        <v>681</v>
      </c>
      <c r="D631" s="4" t="s">
        <v>43</v>
      </c>
      <c r="E631" s="4" t="s">
        <v>43</v>
      </c>
      <c r="F631" s="29">
        <f>прил6!F534</f>
        <v>293168.88</v>
      </c>
      <c r="G631" s="29"/>
    </row>
    <row r="632" spans="1:7" ht="94.5">
      <c r="A632" s="3" t="s">
        <v>659</v>
      </c>
      <c r="B632" s="4" t="s">
        <v>274</v>
      </c>
      <c r="C632" s="4"/>
      <c r="D632" s="4"/>
      <c r="E632" s="4"/>
      <c r="F632" s="29">
        <f>F633</f>
        <v>142500</v>
      </c>
      <c r="G632" s="29"/>
    </row>
    <row r="633" spans="1:7" ht="110.25">
      <c r="A633" s="3" t="s">
        <v>575</v>
      </c>
      <c r="B633" s="4" t="s">
        <v>274</v>
      </c>
      <c r="C633" s="4" t="s">
        <v>680</v>
      </c>
      <c r="D633" s="4"/>
      <c r="E633" s="4"/>
      <c r="F633" s="29">
        <f>F634</f>
        <v>142500</v>
      </c>
      <c r="G633" s="29"/>
    </row>
    <row r="634" spans="1:7" ht="31.5">
      <c r="A634" s="3" t="s">
        <v>50</v>
      </c>
      <c r="B634" s="4" t="s">
        <v>274</v>
      </c>
      <c r="C634" s="4" t="s">
        <v>681</v>
      </c>
      <c r="D634" s="4" t="s">
        <v>43</v>
      </c>
      <c r="E634" s="4"/>
      <c r="F634" s="29">
        <f>F635</f>
        <v>142500</v>
      </c>
      <c r="G634" s="29"/>
    </row>
    <row r="635" spans="1:7" ht="31.5">
      <c r="A635" s="112" t="s">
        <v>831</v>
      </c>
      <c r="B635" s="4" t="s">
        <v>274</v>
      </c>
      <c r="C635" s="4" t="s">
        <v>681</v>
      </c>
      <c r="D635" s="4" t="s">
        <v>43</v>
      </c>
      <c r="E635" s="4" t="s">
        <v>43</v>
      </c>
      <c r="F635" s="29">
        <f>прил6!F536</f>
        <v>142500</v>
      </c>
      <c r="G635" s="29"/>
    </row>
    <row r="636" spans="1:7" ht="47.25">
      <c r="A636" s="212" t="s">
        <v>275</v>
      </c>
      <c r="B636" s="4" t="s">
        <v>276</v>
      </c>
      <c r="C636" s="4"/>
      <c r="D636" s="4"/>
      <c r="E636" s="4"/>
      <c r="F636" s="29">
        <f>F637</f>
        <v>297109.26</v>
      </c>
      <c r="G636" s="29"/>
    </row>
    <row r="637" spans="1:7" ht="94.5">
      <c r="A637" s="212" t="s">
        <v>842</v>
      </c>
      <c r="B637" s="4" t="s">
        <v>277</v>
      </c>
      <c r="C637" s="4"/>
      <c r="D637" s="4"/>
      <c r="E637" s="4"/>
      <c r="F637" s="29">
        <f>F638</f>
        <v>297109.26</v>
      </c>
      <c r="G637" s="29"/>
    </row>
    <row r="638" spans="1:7" ht="47.25">
      <c r="A638" s="3" t="s">
        <v>780</v>
      </c>
      <c r="B638" s="4" t="s">
        <v>277</v>
      </c>
      <c r="C638" s="4" t="s">
        <v>681</v>
      </c>
      <c r="D638" s="4"/>
      <c r="E638" s="4"/>
      <c r="F638" s="29">
        <f>F639</f>
        <v>297109.26</v>
      </c>
      <c r="G638" s="29"/>
    </row>
    <row r="639" spans="1:7" ht="31.5">
      <c r="A639" s="3" t="s">
        <v>50</v>
      </c>
      <c r="B639" s="4" t="s">
        <v>277</v>
      </c>
      <c r="C639" s="4" t="s">
        <v>681</v>
      </c>
      <c r="D639" s="4" t="s">
        <v>43</v>
      </c>
      <c r="E639" s="4"/>
      <c r="F639" s="29">
        <f>F640</f>
        <v>297109.26</v>
      </c>
      <c r="G639" s="29"/>
    </row>
    <row r="640" spans="1:7" ht="31.5">
      <c r="A640" s="112" t="s">
        <v>831</v>
      </c>
      <c r="B640" s="4" t="s">
        <v>277</v>
      </c>
      <c r="C640" s="4" t="s">
        <v>681</v>
      </c>
      <c r="D640" s="4" t="s">
        <v>43</v>
      </c>
      <c r="E640" s="4" t="s">
        <v>43</v>
      </c>
      <c r="F640" s="29">
        <f>прил6!F539</f>
        <v>297109.26</v>
      </c>
      <c r="G640" s="29"/>
    </row>
    <row r="641" spans="1:7" ht="47.25">
      <c r="A641" s="3" t="s">
        <v>1</v>
      </c>
      <c r="B641" s="4" t="s">
        <v>1089</v>
      </c>
      <c r="C641" s="4"/>
      <c r="D641" s="4"/>
      <c r="E641" s="4"/>
      <c r="F641" s="29">
        <f>F642+F647</f>
        <v>29502479</v>
      </c>
      <c r="G641" s="29">
        <f>G642+G647</f>
        <v>942100</v>
      </c>
    </row>
    <row r="642" spans="1:7" ht="94.5">
      <c r="A642" s="3" t="s">
        <v>1090</v>
      </c>
      <c r="B642" s="4" t="s">
        <v>1091</v>
      </c>
      <c r="C642" s="4"/>
      <c r="D642" s="4"/>
      <c r="E642" s="4"/>
      <c r="F642" s="29">
        <f>F643</f>
        <v>28560379</v>
      </c>
      <c r="G642" s="29"/>
    </row>
    <row r="643" spans="1:7" ht="63">
      <c r="A643" s="3" t="s">
        <v>847</v>
      </c>
      <c r="B643" s="4" t="s">
        <v>1092</v>
      </c>
      <c r="C643" s="4"/>
      <c r="D643" s="4"/>
      <c r="E643" s="4"/>
      <c r="F643" s="29">
        <f>F644</f>
        <v>28560379</v>
      </c>
      <c r="G643" s="29"/>
    </row>
    <row r="644" spans="1:7" ht="31.5">
      <c r="A644" s="3" t="s">
        <v>1153</v>
      </c>
      <c r="B644" s="4" t="s">
        <v>1092</v>
      </c>
      <c r="C644" s="4" t="s">
        <v>684</v>
      </c>
      <c r="D644" s="4"/>
      <c r="E644" s="4"/>
      <c r="F644" s="29">
        <f>F645</f>
        <v>28560379</v>
      </c>
      <c r="G644" s="29"/>
    </row>
    <row r="645" spans="1:7" ht="31.5">
      <c r="A645" s="59" t="s">
        <v>62</v>
      </c>
      <c r="B645" s="4" t="s">
        <v>1092</v>
      </c>
      <c r="C645" s="4" t="s">
        <v>684</v>
      </c>
      <c r="D645" s="4" t="s">
        <v>51</v>
      </c>
      <c r="E645" s="4"/>
      <c r="F645" s="29">
        <f>F646</f>
        <v>28560379</v>
      </c>
      <c r="G645" s="29"/>
    </row>
    <row r="646" spans="1:7" ht="31.5">
      <c r="A646" s="59" t="s">
        <v>63</v>
      </c>
      <c r="B646" s="4" t="s">
        <v>1092</v>
      </c>
      <c r="C646" s="4" t="s">
        <v>684</v>
      </c>
      <c r="D646" s="4" t="s">
        <v>51</v>
      </c>
      <c r="E646" s="4" t="s">
        <v>45</v>
      </c>
      <c r="F646" s="29">
        <f>прил6!F366</f>
        <v>28560379</v>
      </c>
      <c r="G646" s="29"/>
    </row>
    <row r="647" spans="1:7" ht="110.25">
      <c r="A647" s="3" t="s">
        <v>1093</v>
      </c>
      <c r="B647" s="4" t="s">
        <v>1094</v>
      </c>
      <c r="C647" s="4"/>
      <c r="D647" s="4"/>
      <c r="E647" s="4"/>
      <c r="F647" s="29">
        <f>F648</f>
        <v>942100</v>
      </c>
      <c r="G647" s="29">
        <f>F647</f>
        <v>942100</v>
      </c>
    </row>
    <row r="648" spans="1:7" ht="157.5">
      <c r="A648" s="3" t="s">
        <v>1095</v>
      </c>
      <c r="B648" s="4" t="s">
        <v>1096</v>
      </c>
      <c r="C648" s="4"/>
      <c r="D648" s="4"/>
      <c r="E648" s="4"/>
      <c r="F648" s="29">
        <f>F649</f>
        <v>942100</v>
      </c>
      <c r="G648" s="29">
        <f>F648</f>
        <v>942100</v>
      </c>
    </row>
    <row r="649" spans="1:7" ht="31.5">
      <c r="A649" s="3" t="s">
        <v>1153</v>
      </c>
      <c r="B649" s="4" t="s">
        <v>1096</v>
      </c>
      <c r="C649" s="4" t="s">
        <v>684</v>
      </c>
      <c r="D649" s="4"/>
      <c r="E649" s="4"/>
      <c r="F649" s="29">
        <f>F650</f>
        <v>942100</v>
      </c>
      <c r="G649" s="29">
        <f>F649</f>
        <v>942100</v>
      </c>
    </row>
    <row r="650" spans="1:7" ht="31.5">
      <c r="A650" s="59" t="s">
        <v>62</v>
      </c>
      <c r="B650" s="4" t="s">
        <v>1096</v>
      </c>
      <c r="C650" s="4" t="s">
        <v>684</v>
      </c>
      <c r="D650" s="4" t="s">
        <v>51</v>
      </c>
      <c r="E650" s="4"/>
      <c r="F650" s="29">
        <f>F651</f>
        <v>942100</v>
      </c>
      <c r="G650" s="29">
        <f>F650</f>
        <v>942100</v>
      </c>
    </row>
    <row r="651" spans="1:7" ht="31.5">
      <c r="A651" s="59" t="s">
        <v>63</v>
      </c>
      <c r="B651" s="4" t="s">
        <v>1096</v>
      </c>
      <c r="C651" s="4" t="s">
        <v>684</v>
      </c>
      <c r="D651" s="4" t="s">
        <v>51</v>
      </c>
      <c r="E651" s="4" t="s">
        <v>45</v>
      </c>
      <c r="F651" s="29">
        <f>прил6!F369</f>
        <v>942100</v>
      </c>
      <c r="G651" s="29">
        <f>F651</f>
        <v>942100</v>
      </c>
    </row>
    <row r="652" spans="1:7" ht="47.25">
      <c r="A652" s="3" t="s">
        <v>543</v>
      </c>
      <c r="B652" s="4" t="s">
        <v>633</v>
      </c>
      <c r="C652" s="4"/>
      <c r="D652" s="4"/>
      <c r="E652" s="4"/>
      <c r="F652" s="29">
        <f>F653</f>
        <v>287990</v>
      </c>
      <c r="G652" s="29"/>
    </row>
    <row r="653" spans="1:7" ht="63">
      <c r="A653" s="3" t="s">
        <v>634</v>
      </c>
      <c r="B653" s="4" t="s">
        <v>635</v>
      </c>
      <c r="C653" s="2"/>
      <c r="D653" s="4"/>
      <c r="E653" s="4"/>
      <c r="F653" s="29">
        <f>F654</f>
        <v>287990</v>
      </c>
      <c r="G653" s="29"/>
    </row>
    <row r="654" spans="1:7" ht="63">
      <c r="A654" s="213" t="s">
        <v>948</v>
      </c>
      <c r="B654" s="4" t="s">
        <v>636</v>
      </c>
      <c r="C654" s="4"/>
      <c r="D654" s="4"/>
      <c r="E654" s="4"/>
      <c r="F654" s="29">
        <f>F655</f>
        <v>287990</v>
      </c>
      <c r="G654" s="29"/>
    </row>
    <row r="655" spans="1:7" ht="31.5">
      <c r="A655" s="213" t="s">
        <v>637</v>
      </c>
      <c r="B655" s="4" t="s">
        <v>636</v>
      </c>
      <c r="C655" s="4" t="s">
        <v>638</v>
      </c>
      <c r="D655" s="4"/>
      <c r="E655" s="4"/>
      <c r="F655" s="29">
        <f>F656</f>
        <v>287990</v>
      </c>
      <c r="G655" s="29"/>
    </row>
    <row r="656" spans="1:7" ht="31.5">
      <c r="A656" s="59" t="s">
        <v>55</v>
      </c>
      <c r="B656" s="4" t="s">
        <v>636</v>
      </c>
      <c r="C656" s="4" t="s">
        <v>638</v>
      </c>
      <c r="D656" s="4" t="s">
        <v>49</v>
      </c>
      <c r="E656" s="4"/>
      <c r="F656" s="29">
        <f>F657</f>
        <v>287990</v>
      </c>
      <c r="G656" s="29"/>
    </row>
    <row r="657" spans="1:7" ht="31.5">
      <c r="A657" s="59" t="s">
        <v>830</v>
      </c>
      <c r="B657" s="4" t="s">
        <v>636</v>
      </c>
      <c r="C657" s="4" t="s">
        <v>638</v>
      </c>
      <c r="D657" s="4" t="s">
        <v>49</v>
      </c>
      <c r="E657" s="4" t="s">
        <v>48</v>
      </c>
      <c r="F657" s="29">
        <f>прил6!F821</f>
        <v>287990</v>
      </c>
      <c r="G657" s="29"/>
    </row>
    <row r="658" spans="1:8" ht="78.75">
      <c r="A658" s="1" t="s">
        <v>113</v>
      </c>
      <c r="B658" s="2" t="s">
        <v>708</v>
      </c>
      <c r="C658" s="2"/>
      <c r="D658" s="2"/>
      <c r="E658" s="2"/>
      <c r="F658" s="33">
        <f>F659+F675</f>
        <v>39699572</v>
      </c>
      <c r="G658" s="33"/>
      <c r="H658" s="26">
        <f>прил6!F330+прил6!F193</f>
        <v>39599572</v>
      </c>
    </row>
    <row r="659" spans="1:7" ht="63">
      <c r="A659" s="3" t="s">
        <v>136</v>
      </c>
      <c r="B659" s="4" t="s">
        <v>709</v>
      </c>
      <c r="C659" s="2"/>
      <c r="D659" s="2"/>
      <c r="E659" s="2"/>
      <c r="F659" s="29">
        <f>F665+F670+F660</f>
        <v>3000000</v>
      </c>
      <c r="G659" s="29"/>
    </row>
    <row r="660" spans="1:7" ht="47.25">
      <c r="A660" s="3" t="s">
        <v>188</v>
      </c>
      <c r="B660" s="4" t="s">
        <v>189</v>
      </c>
      <c r="C660" s="2"/>
      <c r="D660" s="2"/>
      <c r="E660" s="2"/>
      <c r="F660" s="29">
        <f>F661</f>
        <v>100000</v>
      </c>
      <c r="G660" s="29"/>
    </row>
    <row r="661" spans="1:7" ht="47.25">
      <c r="A661" s="3" t="s">
        <v>137</v>
      </c>
      <c r="B661" s="4" t="s">
        <v>314</v>
      </c>
      <c r="C661" s="4"/>
      <c r="D661" s="4"/>
      <c r="E661" s="4"/>
      <c r="F661" s="29">
        <f>F662</f>
        <v>100000</v>
      </c>
      <c r="G661" s="29"/>
    </row>
    <row r="662" spans="1:7" ht="63">
      <c r="A662" s="3" t="s">
        <v>595</v>
      </c>
      <c r="B662" s="4" t="s">
        <v>314</v>
      </c>
      <c r="C662" s="4" t="s">
        <v>685</v>
      </c>
      <c r="D662" s="4"/>
      <c r="E662" s="4"/>
      <c r="F662" s="29">
        <f>F663</f>
        <v>100000</v>
      </c>
      <c r="G662" s="29"/>
    </row>
    <row r="663" spans="1:7" ht="38.25" customHeight="1">
      <c r="A663" s="3" t="s">
        <v>61</v>
      </c>
      <c r="B663" s="4" t="s">
        <v>314</v>
      </c>
      <c r="C663" s="4" t="s">
        <v>685</v>
      </c>
      <c r="D663" s="4" t="s">
        <v>48</v>
      </c>
      <c r="E663" s="4"/>
      <c r="F663" s="29">
        <f>F664</f>
        <v>100000</v>
      </c>
      <c r="G663" s="29"/>
    </row>
    <row r="664" spans="1:7" ht="47.25">
      <c r="A664" s="3" t="s">
        <v>838</v>
      </c>
      <c r="B664" s="4" t="s">
        <v>314</v>
      </c>
      <c r="C664" s="4" t="s">
        <v>685</v>
      </c>
      <c r="D664" s="4" t="s">
        <v>48</v>
      </c>
      <c r="E664" s="4" t="s">
        <v>639</v>
      </c>
      <c r="F664" s="29">
        <f>прил6!F351</f>
        <v>100000</v>
      </c>
      <c r="G664" s="29"/>
    </row>
    <row r="665" spans="1:7" ht="47.25">
      <c r="A665" s="3" t="s">
        <v>310</v>
      </c>
      <c r="B665" s="4" t="s">
        <v>251</v>
      </c>
      <c r="C665" s="4"/>
      <c r="D665" s="4"/>
      <c r="E665" s="4"/>
      <c r="F665" s="29">
        <f>F666</f>
        <v>400000</v>
      </c>
      <c r="G665" s="29"/>
    </row>
    <row r="666" spans="1:7" ht="31.5">
      <c r="A666" s="3" t="s">
        <v>593</v>
      </c>
      <c r="B666" s="4" t="s">
        <v>252</v>
      </c>
      <c r="C666" s="4"/>
      <c r="D666" s="4"/>
      <c r="E666" s="4"/>
      <c r="F666" s="29">
        <f>F667</f>
        <v>400000</v>
      </c>
      <c r="G666" s="29"/>
    </row>
    <row r="667" spans="1:7" ht="47.25">
      <c r="A667" s="3" t="s">
        <v>780</v>
      </c>
      <c r="B667" s="4" t="s">
        <v>252</v>
      </c>
      <c r="C667" s="4" t="s">
        <v>681</v>
      </c>
      <c r="D667" s="4"/>
      <c r="E667" s="4"/>
      <c r="F667" s="29">
        <f>F668</f>
        <v>400000</v>
      </c>
      <c r="G667" s="29"/>
    </row>
    <row r="668" spans="1:7" ht="31.5">
      <c r="A668" s="3" t="s">
        <v>60</v>
      </c>
      <c r="B668" s="4" t="s">
        <v>252</v>
      </c>
      <c r="C668" s="4" t="s">
        <v>681</v>
      </c>
      <c r="D668" s="4" t="s">
        <v>1028</v>
      </c>
      <c r="E668" s="4"/>
      <c r="F668" s="29">
        <f>F669</f>
        <v>400000</v>
      </c>
      <c r="G668" s="29"/>
    </row>
    <row r="669" spans="1:7" ht="36" customHeight="1">
      <c r="A669" s="3" t="s">
        <v>833</v>
      </c>
      <c r="B669" s="4" t="s">
        <v>252</v>
      </c>
      <c r="C669" s="4" t="s">
        <v>681</v>
      </c>
      <c r="D669" s="4" t="s">
        <v>1028</v>
      </c>
      <c r="E669" s="4" t="s">
        <v>678</v>
      </c>
      <c r="F669" s="29">
        <f>прил6!F197</f>
        <v>400000</v>
      </c>
      <c r="G669" s="29"/>
    </row>
    <row r="670" spans="1:7" ht="36" customHeight="1">
      <c r="A670" s="3" t="s">
        <v>311</v>
      </c>
      <c r="B670" s="4" t="s">
        <v>312</v>
      </c>
      <c r="C670" s="4"/>
      <c r="D670" s="4"/>
      <c r="E670" s="4"/>
      <c r="F670" s="29">
        <f>F671</f>
        <v>2500000</v>
      </c>
      <c r="G670" s="29"/>
    </row>
    <row r="671" spans="1:7" ht="36" customHeight="1">
      <c r="A671" s="3" t="s">
        <v>593</v>
      </c>
      <c r="B671" s="4" t="s">
        <v>313</v>
      </c>
      <c r="C671" s="4"/>
      <c r="D671" s="4"/>
      <c r="E671" s="4"/>
      <c r="F671" s="29">
        <f>F672</f>
        <v>2500000</v>
      </c>
      <c r="G671" s="29"/>
    </row>
    <row r="672" spans="1:7" ht="54" customHeight="1">
      <c r="A672" s="3" t="s">
        <v>780</v>
      </c>
      <c r="B672" s="4" t="s">
        <v>313</v>
      </c>
      <c r="C672" s="4" t="s">
        <v>681</v>
      </c>
      <c r="D672" s="4"/>
      <c r="E672" s="4"/>
      <c r="F672" s="29">
        <f>F673</f>
        <v>2500000</v>
      </c>
      <c r="G672" s="29"/>
    </row>
    <row r="673" spans="1:7" ht="31.5">
      <c r="A673" s="3" t="s">
        <v>60</v>
      </c>
      <c r="B673" s="4" t="s">
        <v>313</v>
      </c>
      <c r="C673" s="4" t="s">
        <v>681</v>
      </c>
      <c r="D673" s="4" t="s">
        <v>1028</v>
      </c>
      <c r="E673" s="4"/>
      <c r="F673" s="29">
        <f>F674</f>
        <v>2500000</v>
      </c>
      <c r="G673" s="29"/>
    </row>
    <row r="674" spans="1:7" ht="31.5">
      <c r="A674" s="3" t="s">
        <v>833</v>
      </c>
      <c r="B674" s="4" t="s">
        <v>313</v>
      </c>
      <c r="C674" s="4" t="s">
        <v>681</v>
      </c>
      <c r="D674" s="4" t="s">
        <v>1028</v>
      </c>
      <c r="E674" s="4" t="s">
        <v>678</v>
      </c>
      <c r="F674" s="29">
        <f>прил6!F210</f>
        <v>2500000</v>
      </c>
      <c r="G674" s="29"/>
    </row>
    <row r="675" spans="1:7" ht="78.75">
      <c r="A675" s="3" t="s">
        <v>139</v>
      </c>
      <c r="B675" s="4" t="s">
        <v>513</v>
      </c>
      <c r="C675" s="4"/>
      <c r="D675" s="4"/>
      <c r="E675" s="4"/>
      <c r="F675" s="29">
        <f>F676+F681+F696</f>
        <v>36699572</v>
      </c>
      <c r="G675" s="29"/>
    </row>
    <row r="676" spans="1:7" ht="63">
      <c r="A676" s="3" t="s">
        <v>514</v>
      </c>
      <c r="B676" s="4" t="s">
        <v>114</v>
      </c>
      <c r="C676" s="4"/>
      <c r="D676" s="4"/>
      <c r="E676" s="4"/>
      <c r="F676" s="29">
        <f>F677</f>
        <v>190060.8</v>
      </c>
      <c r="G676" s="29"/>
    </row>
    <row r="677" spans="1:7" ht="31.5">
      <c r="A677" s="3" t="s">
        <v>593</v>
      </c>
      <c r="B677" s="4" t="s">
        <v>115</v>
      </c>
      <c r="C677" s="4"/>
      <c r="D677" s="4"/>
      <c r="E677" s="4"/>
      <c r="F677" s="29">
        <f>F678</f>
        <v>190060.8</v>
      </c>
      <c r="G677" s="29"/>
    </row>
    <row r="678" spans="1:7" ht="47.25">
      <c r="A678" s="3" t="s">
        <v>780</v>
      </c>
      <c r="B678" s="4" t="s">
        <v>115</v>
      </c>
      <c r="C678" s="4" t="s">
        <v>681</v>
      </c>
      <c r="D678" s="4"/>
      <c r="E678" s="4"/>
      <c r="F678" s="29">
        <f>F679</f>
        <v>190060.8</v>
      </c>
      <c r="G678" s="29"/>
    </row>
    <row r="679" spans="1:7" ht="47.25">
      <c r="A679" s="3" t="s">
        <v>61</v>
      </c>
      <c r="B679" s="4" t="s">
        <v>115</v>
      </c>
      <c r="C679" s="4" t="s">
        <v>681</v>
      </c>
      <c r="D679" s="4" t="s">
        <v>48</v>
      </c>
      <c r="E679" s="4"/>
      <c r="F679" s="29">
        <f>F680</f>
        <v>190060.8</v>
      </c>
      <c r="G679" s="29"/>
    </row>
    <row r="680" spans="1:7" ht="63">
      <c r="A680" s="3" t="s">
        <v>5</v>
      </c>
      <c r="B680" s="4" t="s">
        <v>115</v>
      </c>
      <c r="C680" s="4" t="s">
        <v>681</v>
      </c>
      <c r="D680" s="4" t="s">
        <v>48</v>
      </c>
      <c r="E680" s="4" t="s">
        <v>47</v>
      </c>
      <c r="F680" s="29">
        <f>прил6!F335</f>
        <v>190060.8</v>
      </c>
      <c r="G680" s="29"/>
    </row>
    <row r="681" spans="1:7" ht="78.75">
      <c r="A681" s="3" t="s">
        <v>116</v>
      </c>
      <c r="B681" s="4" t="s">
        <v>117</v>
      </c>
      <c r="C681" s="4"/>
      <c r="D681" s="4"/>
      <c r="E681" s="4"/>
      <c r="F681" s="29">
        <f>F682+F692</f>
        <v>35329834.53</v>
      </c>
      <c r="G681" s="29"/>
    </row>
    <row r="682" spans="1:7" ht="94.5">
      <c r="A682" s="3" t="s">
        <v>842</v>
      </c>
      <c r="B682" s="4" t="s">
        <v>104</v>
      </c>
      <c r="C682" s="4"/>
      <c r="D682" s="4"/>
      <c r="E682" s="4"/>
      <c r="F682" s="29">
        <f>F683+F686+F689</f>
        <v>34641324.53</v>
      </c>
      <c r="G682" s="29"/>
    </row>
    <row r="683" spans="1:7" ht="110.25">
      <c r="A683" s="3" t="s">
        <v>97</v>
      </c>
      <c r="B683" s="4" t="s">
        <v>104</v>
      </c>
      <c r="C683" s="4" t="s">
        <v>680</v>
      </c>
      <c r="D683" s="4"/>
      <c r="E683" s="4"/>
      <c r="F683" s="29">
        <f>F684</f>
        <v>29442991.5</v>
      </c>
      <c r="G683" s="29"/>
    </row>
    <row r="684" spans="1:7" ht="36" customHeight="1">
      <c r="A684" s="3" t="s">
        <v>61</v>
      </c>
      <c r="B684" s="4" t="s">
        <v>104</v>
      </c>
      <c r="C684" s="4" t="s">
        <v>680</v>
      </c>
      <c r="D684" s="4" t="s">
        <v>48</v>
      </c>
      <c r="E684" s="4"/>
      <c r="F684" s="29">
        <f>F685</f>
        <v>29442991.5</v>
      </c>
      <c r="G684" s="29"/>
    </row>
    <row r="685" spans="1:7" ht="63">
      <c r="A685" s="3" t="s">
        <v>5</v>
      </c>
      <c r="B685" s="4" t="s">
        <v>104</v>
      </c>
      <c r="C685" s="4" t="s">
        <v>680</v>
      </c>
      <c r="D685" s="4" t="s">
        <v>48</v>
      </c>
      <c r="E685" s="4" t="s">
        <v>47</v>
      </c>
      <c r="F685" s="29">
        <f>прил6!F338</f>
        <v>29442991.5</v>
      </c>
      <c r="G685" s="29"/>
    </row>
    <row r="686" spans="1:7" ht="54" customHeight="1">
      <c r="A686" s="3" t="s">
        <v>780</v>
      </c>
      <c r="B686" s="4" t="s">
        <v>104</v>
      </c>
      <c r="C686" s="4" t="s">
        <v>681</v>
      </c>
      <c r="D686" s="4"/>
      <c r="E686" s="4"/>
      <c r="F686" s="29">
        <f>F687</f>
        <v>5176606.529999999</v>
      </c>
      <c r="G686" s="29"/>
    </row>
    <row r="687" spans="1:7" ht="47.25">
      <c r="A687" s="3" t="s">
        <v>61</v>
      </c>
      <c r="B687" s="4" t="s">
        <v>104</v>
      </c>
      <c r="C687" s="4" t="s">
        <v>681</v>
      </c>
      <c r="D687" s="4" t="s">
        <v>48</v>
      </c>
      <c r="E687" s="4"/>
      <c r="F687" s="29">
        <f>F688</f>
        <v>5176606.529999999</v>
      </c>
      <c r="G687" s="29"/>
    </row>
    <row r="688" spans="1:7" ht="63">
      <c r="A688" s="3" t="s">
        <v>5</v>
      </c>
      <c r="B688" s="4" t="s">
        <v>104</v>
      </c>
      <c r="C688" s="4" t="s">
        <v>681</v>
      </c>
      <c r="D688" s="4" t="s">
        <v>48</v>
      </c>
      <c r="E688" s="4" t="s">
        <v>47</v>
      </c>
      <c r="F688" s="29">
        <f>прил6!F339</f>
        <v>5176606.529999999</v>
      </c>
      <c r="G688" s="29"/>
    </row>
    <row r="689" spans="1:7" ht="31.5">
      <c r="A689" s="3" t="s">
        <v>1153</v>
      </c>
      <c r="B689" s="4" t="s">
        <v>104</v>
      </c>
      <c r="C689" s="4" t="s">
        <v>684</v>
      </c>
      <c r="D689" s="4"/>
      <c r="E689" s="4"/>
      <c r="F689" s="29">
        <f>F690</f>
        <v>21726.5</v>
      </c>
      <c r="G689" s="29"/>
    </row>
    <row r="690" spans="1:7" ht="47.25">
      <c r="A690" s="3" t="s">
        <v>61</v>
      </c>
      <c r="B690" s="4" t="s">
        <v>104</v>
      </c>
      <c r="C690" s="4" t="s">
        <v>684</v>
      </c>
      <c r="D690" s="4" t="s">
        <v>48</v>
      </c>
      <c r="E690" s="4"/>
      <c r="F690" s="29">
        <f>F691</f>
        <v>21726.5</v>
      </c>
      <c r="G690" s="29"/>
    </row>
    <row r="691" spans="1:7" ht="63">
      <c r="A691" s="3" t="s">
        <v>5</v>
      </c>
      <c r="B691" s="4" t="s">
        <v>104</v>
      </c>
      <c r="C691" s="4" t="s">
        <v>684</v>
      </c>
      <c r="D691" s="4" t="s">
        <v>48</v>
      </c>
      <c r="E691" s="4" t="s">
        <v>47</v>
      </c>
      <c r="F691" s="29">
        <f>прил6!F340</f>
        <v>21726.5</v>
      </c>
      <c r="G691" s="29"/>
    </row>
    <row r="692" spans="1:7" ht="94.5">
      <c r="A692" s="3" t="s">
        <v>659</v>
      </c>
      <c r="B692" s="4" t="s">
        <v>118</v>
      </c>
      <c r="C692" s="4"/>
      <c r="D692" s="4"/>
      <c r="E692" s="4"/>
      <c r="F692" s="29">
        <f>F693</f>
        <v>688510</v>
      </c>
      <c r="G692" s="29"/>
    </row>
    <row r="693" spans="1:7" ht="110.25">
      <c r="A693" s="3" t="s">
        <v>575</v>
      </c>
      <c r="B693" s="4" t="s">
        <v>118</v>
      </c>
      <c r="C693" s="4" t="s">
        <v>680</v>
      </c>
      <c r="D693" s="4"/>
      <c r="E693" s="4"/>
      <c r="F693" s="29">
        <f>F694</f>
        <v>688510</v>
      </c>
      <c r="G693" s="29"/>
    </row>
    <row r="694" spans="1:7" ht="32.25" customHeight="1">
      <c r="A694" s="3" t="s">
        <v>61</v>
      </c>
      <c r="B694" s="4" t="s">
        <v>118</v>
      </c>
      <c r="C694" s="4" t="s">
        <v>680</v>
      </c>
      <c r="D694" s="4" t="s">
        <v>48</v>
      </c>
      <c r="E694" s="4"/>
      <c r="F694" s="29">
        <f>F695</f>
        <v>688510</v>
      </c>
      <c r="G694" s="29"/>
    </row>
    <row r="695" spans="1:7" ht="63">
      <c r="A695" s="3" t="s">
        <v>5</v>
      </c>
      <c r="B695" s="4" t="s">
        <v>118</v>
      </c>
      <c r="C695" s="4" t="s">
        <v>680</v>
      </c>
      <c r="D695" s="4" t="s">
        <v>48</v>
      </c>
      <c r="E695" s="4" t="s">
        <v>47</v>
      </c>
      <c r="F695" s="29">
        <f>прил6!F342</f>
        <v>688510</v>
      </c>
      <c r="G695" s="29"/>
    </row>
    <row r="696" spans="1:7" ht="31.5">
      <c r="A696" s="3" t="s">
        <v>119</v>
      </c>
      <c r="B696" s="4" t="s">
        <v>120</v>
      </c>
      <c r="C696" s="4"/>
      <c r="D696" s="4"/>
      <c r="E696" s="4"/>
      <c r="F696" s="29">
        <f>F697</f>
        <v>1179676.67</v>
      </c>
      <c r="G696" s="29"/>
    </row>
    <row r="697" spans="1:7" ht="31.5">
      <c r="A697" s="3" t="s">
        <v>593</v>
      </c>
      <c r="B697" s="4" t="s">
        <v>121</v>
      </c>
      <c r="C697" s="4"/>
      <c r="D697" s="4"/>
      <c r="E697" s="4"/>
      <c r="F697" s="29">
        <f>F698</f>
        <v>1179676.67</v>
      </c>
      <c r="G697" s="29"/>
    </row>
    <row r="698" spans="1:7" ht="47.25">
      <c r="A698" s="3" t="s">
        <v>780</v>
      </c>
      <c r="B698" s="4" t="s">
        <v>121</v>
      </c>
      <c r="C698" s="4" t="s">
        <v>681</v>
      </c>
      <c r="D698" s="4"/>
      <c r="E698" s="4"/>
      <c r="F698" s="29">
        <f>F699</f>
        <v>1179676.67</v>
      </c>
      <c r="G698" s="29"/>
    </row>
    <row r="699" spans="1:7" ht="47.25">
      <c r="A699" s="3" t="s">
        <v>61</v>
      </c>
      <c r="B699" s="4" t="s">
        <v>121</v>
      </c>
      <c r="C699" s="4" t="s">
        <v>681</v>
      </c>
      <c r="D699" s="4" t="s">
        <v>48</v>
      </c>
      <c r="E699" s="4"/>
      <c r="F699" s="29">
        <f>F700</f>
        <v>1179676.67</v>
      </c>
      <c r="G699" s="29"/>
    </row>
    <row r="700" spans="1:7" ht="63">
      <c r="A700" s="3" t="s">
        <v>5</v>
      </c>
      <c r="B700" s="4" t="s">
        <v>121</v>
      </c>
      <c r="C700" s="4" t="s">
        <v>681</v>
      </c>
      <c r="D700" s="4" t="s">
        <v>48</v>
      </c>
      <c r="E700" s="4" t="s">
        <v>47</v>
      </c>
      <c r="F700" s="29">
        <f>прил6!F345</f>
        <v>1179676.67</v>
      </c>
      <c r="G700" s="29"/>
    </row>
    <row r="701" spans="1:7" ht="63" hidden="1">
      <c r="A701" s="3" t="s">
        <v>846</v>
      </c>
      <c r="B701" s="4" t="s">
        <v>141</v>
      </c>
      <c r="C701" s="4"/>
      <c r="D701" s="4"/>
      <c r="E701" s="4"/>
      <c r="F701" s="29"/>
      <c r="G701" s="29"/>
    </row>
    <row r="702" spans="1:7" ht="47.25" hidden="1">
      <c r="A702" s="3" t="s">
        <v>754</v>
      </c>
      <c r="B702" s="4" t="s">
        <v>141</v>
      </c>
      <c r="C702" s="4" t="s">
        <v>508</v>
      </c>
      <c r="D702" s="4"/>
      <c r="E702" s="4"/>
      <c r="F702" s="29"/>
      <c r="G702" s="29"/>
    </row>
    <row r="703" spans="1:7" ht="31.5" hidden="1">
      <c r="A703" s="3" t="s">
        <v>61</v>
      </c>
      <c r="B703" s="4" t="s">
        <v>141</v>
      </c>
      <c r="C703" s="4" t="s">
        <v>508</v>
      </c>
      <c r="D703" s="4" t="s">
        <v>48</v>
      </c>
      <c r="E703" s="4"/>
      <c r="F703" s="29"/>
      <c r="G703" s="29"/>
    </row>
    <row r="704" spans="1:7" ht="63" hidden="1">
      <c r="A704" s="3" t="s">
        <v>5</v>
      </c>
      <c r="B704" s="4" t="s">
        <v>141</v>
      </c>
      <c r="C704" s="4" t="s">
        <v>508</v>
      </c>
      <c r="D704" s="4" t="s">
        <v>48</v>
      </c>
      <c r="E704" s="4" t="s">
        <v>47</v>
      </c>
      <c r="F704" s="29"/>
      <c r="G704" s="29"/>
    </row>
    <row r="705" spans="1:7" ht="63">
      <c r="A705" s="1" t="s">
        <v>1150</v>
      </c>
      <c r="B705" s="2" t="s">
        <v>559</v>
      </c>
      <c r="C705" s="2"/>
      <c r="D705" s="2"/>
      <c r="E705" s="2"/>
      <c r="F705" s="33">
        <f>F706+F711</f>
        <v>12295613.49</v>
      </c>
      <c r="G705" s="33"/>
    </row>
    <row r="706" spans="1:7" ht="78.75">
      <c r="A706" s="3" t="s">
        <v>278</v>
      </c>
      <c r="B706" s="4" t="s">
        <v>279</v>
      </c>
      <c r="C706" s="4"/>
      <c r="D706" s="4"/>
      <c r="E706" s="4"/>
      <c r="F706" s="29">
        <f>F707</f>
        <v>546613.49</v>
      </c>
      <c r="G706" s="29"/>
    </row>
    <row r="707" spans="1:7" ht="31.5">
      <c r="A707" s="3" t="s">
        <v>593</v>
      </c>
      <c r="B707" s="4" t="s">
        <v>280</v>
      </c>
      <c r="C707" s="4"/>
      <c r="D707" s="4"/>
      <c r="E707" s="4"/>
      <c r="F707" s="29">
        <f>F708</f>
        <v>546613.49</v>
      </c>
      <c r="G707" s="29"/>
    </row>
    <row r="708" spans="1:7" ht="47.25">
      <c r="A708" s="3" t="s">
        <v>780</v>
      </c>
      <c r="B708" s="4" t="s">
        <v>280</v>
      </c>
      <c r="C708" s="4" t="s">
        <v>681</v>
      </c>
      <c r="D708" s="4"/>
      <c r="E708" s="4"/>
      <c r="F708" s="29">
        <f>F709</f>
        <v>546613.49</v>
      </c>
      <c r="G708" s="29"/>
    </row>
    <row r="709" spans="1:7" ht="31.5">
      <c r="A709" s="3" t="s">
        <v>687</v>
      </c>
      <c r="B709" s="4" t="s">
        <v>280</v>
      </c>
      <c r="C709" s="4" t="s">
        <v>681</v>
      </c>
      <c r="D709" s="4" t="s">
        <v>42</v>
      </c>
      <c r="E709" s="4"/>
      <c r="F709" s="29">
        <f>F710</f>
        <v>546613.49</v>
      </c>
      <c r="G709" s="29"/>
    </row>
    <row r="710" spans="1:7" ht="31.5">
      <c r="A710" s="3" t="s">
        <v>688</v>
      </c>
      <c r="B710" s="4" t="s">
        <v>280</v>
      </c>
      <c r="C710" s="4" t="s">
        <v>681</v>
      </c>
      <c r="D710" s="4" t="s">
        <v>42</v>
      </c>
      <c r="E710" s="4" t="s">
        <v>43</v>
      </c>
      <c r="F710" s="29">
        <f>прил6!F548</f>
        <v>546613.49</v>
      </c>
      <c r="G710" s="29"/>
    </row>
    <row r="711" spans="1:7" ht="94.5">
      <c r="A711" s="3" t="s">
        <v>619</v>
      </c>
      <c r="B711" s="4" t="s">
        <v>620</v>
      </c>
      <c r="C711" s="4"/>
      <c r="D711" s="4"/>
      <c r="E711" s="4"/>
      <c r="F711" s="29">
        <f>F712</f>
        <v>11749000</v>
      </c>
      <c r="G711" s="29"/>
    </row>
    <row r="712" spans="1:7" ht="63">
      <c r="A712" s="3" t="s">
        <v>846</v>
      </c>
      <c r="B712" s="4" t="s">
        <v>621</v>
      </c>
      <c r="C712" s="4"/>
      <c r="D712" s="4"/>
      <c r="E712" s="4"/>
      <c r="F712" s="29">
        <f>F713</f>
        <v>11749000</v>
      </c>
      <c r="G712" s="29"/>
    </row>
    <row r="713" spans="1:7" ht="47.25">
      <c r="A713" s="3" t="s">
        <v>754</v>
      </c>
      <c r="B713" s="4" t="s">
        <v>621</v>
      </c>
      <c r="C713" s="4" t="s">
        <v>508</v>
      </c>
      <c r="D713" s="4"/>
      <c r="E713" s="4"/>
      <c r="F713" s="29">
        <f>F718</f>
        <v>11749000</v>
      </c>
      <c r="G713" s="29"/>
    </row>
    <row r="714" spans="1:7" ht="141.75" hidden="1">
      <c r="A714" s="3" t="s">
        <v>936</v>
      </c>
      <c r="B714" s="4" t="s">
        <v>937</v>
      </c>
      <c r="C714" s="4"/>
      <c r="D714" s="4"/>
      <c r="E714" s="4"/>
      <c r="F714" s="29"/>
      <c r="G714" s="29"/>
    </row>
    <row r="715" spans="1:7" ht="47.25" hidden="1">
      <c r="A715" s="3" t="s">
        <v>98</v>
      </c>
      <c r="B715" s="4" t="s">
        <v>937</v>
      </c>
      <c r="C715" s="4" t="s">
        <v>681</v>
      </c>
      <c r="D715" s="4"/>
      <c r="E715" s="4"/>
      <c r="F715" s="29"/>
      <c r="G715" s="29"/>
    </row>
    <row r="716" spans="1:7" ht="15.75" hidden="1">
      <c r="A716" s="3" t="s">
        <v>687</v>
      </c>
      <c r="B716" s="4" t="s">
        <v>937</v>
      </c>
      <c r="C716" s="4" t="s">
        <v>681</v>
      </c>
      <c r="D716" s="4" t="s">
        <v>42</v>
      </c>
      <c r="E716" s="4"/>
      <c r="F716" s="29"/>
      <c r="G716" s="29"/>
    </row>
    <row r="717" spans="1:7" ht="47.25" hidden="1">
      <c r="A717" s="3" t="s">
        <v>163</v>
      </c>
      <c r="B717" s="4" t="s">
        <v>937</v>
      </c>
      <c r="C717" s="4" t="s">
        <v>681</v>
      </c>
      <c r="D717" s="4" t="s">
        <v>42</v>
      </c>
      <c r="E717" s="4" t="s">
        <v>48</v>
      </c>
      <c r="F717" s="29"/>
      <c r="G717" s="29"/>
    </row>
    <row r="718" spans="1:7" ht="31.5">
      <c r="A718" s="3" t="s">
        <v>687</v>
      </c>
      <c r="B718" s="4" t="s">
        <v>621</v>
      </c>
      <c r="C718" s="4" t="s">
        <v>508</v>
      </c>
      <c r="D718" s="4" t="s">
        <v>42</v>
      </c>
      <c r="E718" s="4"/>
      <c r="F718" s="29">
        <f>F719</f>
        <v>11749000</v>
      </c>
      <c r="G718" s="29"/>
    </row>
    <row r="719" spans="1:7" ht="31.5">
      <c r="A719" s="3" t="s">
        <v>688</v>
      </c>
      <c r="B719" s="4" t="s">
        <v>621</v>
      </c>
      <c r="C719" s="4" t="s">
        <v>508</v>
      </c>
      <c r="D719" s="4" t="s">
        <v>42</v>
      </c>
      <c r="E719" s="4" t="s">
        <v>43</v>
      </c>
      <c r="F719" s="29">
        <f>прил6!F551</f>
        <v>11749000</v>
      </c>
      <c r="G719" s="29"/>
    </row>
    <row r="720" spans="1:7" ht="63">
      <c r="A720" s="1" t="s">
        <v>1149</v>
      </c>
      <c r="B720" s="2" t="s">
        <v>862</v>
      </c>
      <c r="C720" s="2"/>
      <c r="D720" s="2"/>
      <c r="E720" s="2"/>
      <c r="F720" s="33">
        <f>F721+F726</f>
        <v>104671607.16000001</v>
      </c>
      <c r="G720" s="33"/>
    </row>
    <row r="721" spans="1:7" ht="47.25">
      <c r="A721" s="3" t="s">
        <v>863</v>
      </c>
      <c r="B721" s="4" t="s">
        <v>864</v>
      </c>
      <c r="C721" s="4"/>
      <c r="D721" s="4"/>
      <c r="E721" s="4"/>
      <c r="F721" s="29">
        <f>F722</f>
        <v>10000000</v>
      </c>
      <c r="G721" s="29"/>
    </row>
    <row r="722" spans="1:7" ht="47.25">
      <c r="A722" s="3" t="s">
        <v>134</v>
      </c>
      <c r="B722" s="4" t="s">
        <v>865</v>
      </c>
      <c r="C722" s="4"/>
      <c r="D722" s="4"/>
      <c r="E722" s="4"/>
      <c r="F722" s="29">
        <f>F723</f>
        <v>10000000</v>
      </c>
      <c r="G722" s="29"/>
    </row>
    <row r="723" spans="1:7" ht="47.25">
      <c r="A723" s="3" t="s">
        <v>780</v>
      </c>
      <c r="B723" s="4" t="s">
        <v>865</v>
      </c>
      <c r="C723" s="4" t="s">
        <v>681</v>
      </c>
      <c r="D723" s="4"/>
      <c r="E723" s="4"/>
      <c r="F723" s="29">
        <f>F724</f>
        <v>10000000</v>
      </c>
      <c r="G723" s="29"/>
    </row>
    <row r="724" spans="1:7" ht="31.5">
      <c r="A724" s="3" t="s">
        <v>62</v>
      </c>
      <c r="B724" s="4" t="s">
        <v>865</v>
      </c>
      <c r="C724" s="4" t="s">
        <v>681</v>
      </c>
      <c r="D724" s="4" t="s">
        <v>51</v>
      </c>
      <c r="E724" s="4"/>
      <c r="F724" s="29">
        <f>F725</f>
        <v>10000000</v>
      </c>
      <c r="G724" s="29"/>
    </row>
    <row r="725" spans="1:7" ht="31.5">
      <c r="A725" s="3" t="s">
        <v>1152</v>
      </c>
      <c r="B725" s="4" t="s">
        <v>865</v>
      </c>
      <c r="C725" s="4" t="s">
        <v>681</v>
      </c>
      <c r="D725" s="4" t="s">
        <v>51</v>
      </c>
      <c r="E725" s="4" t="s">
        <v>47</v>
      </c>
      <c r="F725" s="29">
        <f>прил6!F374</f>
        <v>10000000</v>
      </c>
      <c r="G725" s="29"/>
    </row>
    <row r="726" spans="1:7" ht="78.75">
      <c r="A726" s="3" t="s">
        <v>866</v>
      </c>
      <c r="B726" s="4" t="s">
        <v>867</v>
      </c>
      <c r="C726" s="4"/>
      <c r="D726" s="4"/>
      <c r="E726" s="4"/>
      <c r="F726" s="29">
        <f>F727+F731</f>
        <v>94671607.16000001</v>
      </c>
      <c r="G726" s="29"/>
    </row>
    <row r="727" spans="1:7" ht="63">
      <c r="A727" s="3" t="s">
        <v>135</v>
      </c>
      <c r="B727" s="4" t="s">
        <v>868</v>
      </c>
      <c r="C727" s="4"/>
      <c r="D727" s="4"/>
      <c r="E727" s="4"/>
      <c r="F727" s="29">
        <f>F728</f>
        <v>94609376.12</v>
      </c>
      <c r="G727" s="29"/>
    </row>
    <row r="728" spans="1:7" ht="47.25">
      <c r="A728" s="3" t="s">
        <v>780</v>
      </c>
      <c r="B728" s="4" t="s">
        <v>868</v>
      </c>
      <c r="C728" s="4" t="s">
        <v>681</v>
      </c>
      <c r="D728" s="4"/>
      <c r="E728" s="4"/>
      <c r="F728" s="29">
        <f>F729</f>
        <v>94609376.12</v>
      </c>
      <c r="G728" s="29"/>
    </row>
    <row r="729" spans="1:7" ht="31.5">
      <c r="A729" s="3" t="s">
        <v>62</v>
      </c>
      <c r="B729" s="4" t="s">
        <v>868</v>
      </c>
      <c r="C729" s="4" t="s">
        <v>681</v>
      </c>
      <c r="D729" s="4" t="s">
        <v>51</v>
      </c>
      <c r="E729" s="4"/>
      <c r="F729" s="29">
        <f>F730</f>
        <v>94609376.12</v>
      </c>
      <c r="G729" s="29"/>
    </row>
    <row r="730" spans="1:7" ht="31.5">
      <c r="A730" s="3" t="s">
        <v>1152</v>
      </c>
      <c r="B730" s="4" t="s">
        <v>868</v>
      </c>
      <c r="C730" s="4" t="s">
        <v>681</v>
      </c>
      <c r="D730" s="4" t="s">
        <v>51</v>
      </c>
      <c r="E730" s="4" t="s">
        <v>47</v>
      </c>
      <c r="F730" s="29">
        <f>прил6!F377</f>
        <v>94609376.12</v>
      </c>
      <c r="G730" s="29"/>
    </row>
    <row r="731" spans="1:7" ht="31.5">
      <c r="A731" s="3" t="s">
        <v>593</v>
      </c>
      <c r="B731" s="4" t="s">
        <v>869</v>
      </c>
      <c r="C731" s="4"/>
      <c r="D731" s="4"/>
      <c r="E731" s="4"/>
      <c r="F731" s="29">
        <f>F732</f>
        <v>62231.04000000004</v>
      </c>
      <c r="G731" s="29"/>
    </row>
    <row r="732" spans="1:7" ht="47.25">
      <c r="A732" s="3" t="s">
        <v>98</v>
      </c>
      <c r="B732" s="4" t="s">
        <v>869</v>
      </c>
      <c r="C732" s="4" t="s">
        <v>681</v>
      </c>
      <c r="D732" s="4"/>
      <c r="E732" s="4"/>
      <c r="F732" s="29">
        <f>F733</f>
        <v>62231.04000000004</v>
      </c>
      <c r="G732" s="29"/>
    </row>
    <row r="733" spans="1:7" ht="31.5">
      <c r="A733" s="3" t="s">
        <v>62</v>
      </c>
      <c r="B733" s="4" t="s">
        <v>869</v>
      </c>
      <c r="C733" s="4" t="s">
        <v>681</v>
      </c>
      <c r="D733" s="4" t="s">
        <v>51</v>
      </c>
      <c r="E733" s="4"/>
      <c r="F733" s="29">
        <f>F734</f>
        <v>62231.04000000004</v>
      </c>
      <c r="G733" s="29"/>
    </row>
    <row r="734" spans="1:7" ht="31.5">
      <c r="A734" s="3" t="s">
        <v>1152</v>
      </c>
      <c r="B734" s="4" t="s">
        <v>869</v>
      </c>
      <c r="C734" s="4" t="s">
        <v>681</v>
      </c>
      <c r="D734" s="4" t="s">
        <v>51</v>
      </c>
      <c r="E734" s="4" t="s">
        <v>47</v>
      </c>
      <c r="F734" s="29">
        <f>прил6!F379</f>
        <v>62231.04000000004</v>
      </c>
      <c r="G734" s="29"/>
    </row>
    <row r="735" spans="1:7" ht="78.75" hidden="1">
      <c r="A735" s="3" t="s">
        <v>669</v>
      </c>
      <c r="B735" s="4" t="s">
        <v>670</v>
      </c>
      <c r="C735" s="4"/>
      <c r="D735" s="4"/>
      <c r="E735" s="4"/>
      <c r="F735" s="29"/>
      <c r="G735" s="29"/>
    </row>
    <row r="736" spans="1:7" ht="47.25" hidden="1">
      <c r="A736" s="3" t="s">
        <v>98</v>
      </c>
      <c r="B736" s="4" t="s">
        <v>670</v>
      </c>
      <c r="C736" s="4" t="s">
        <v>681</v>
      </c>
      <c r="D736" s="4"/>
      <c r="E736" s="4"/>
      <c r="F736" s="29"/>
      <c r="G736" s="29"/>
    </row>
    <row r="737" spans="1:7" ht="15.75" hidden="1">
      <c r="A737" s="3" t="s">
        <v>62</v>
      </c>
      <c r="B737" s="4" t="s">
        <v>670</v>
      </c>
      <c r="C737" s="4" t="s">
        <v>681</v>
      </c>
      <c r="D737" s="4" t="s">
        <v>51</v>
      </c>
      <c r="E737" s="4"/>
      <c r="F737" s="29"/>
      <c r="G737" s="29"/>
    </row>
    <row r="738" spans="1:7" ht="31.5" hidden="1">
      <c r="A738" s="3" t="s">
        <v>1152</v>
      </c>
      <c r="B738" s="4" t="s">
        <v>670</v>
      </c>
      <c r="C738" s="4" t="s">
        <v>681</v>
      </c>
      <c r="D738" s="4" t="s">
        <v>51</v>
      </c>
      <c r="E738" s="4" t="s">
        <v>47</v>
      </c>
      <c r="F738" s="29"/>
      <c r="G738" s="29"/>
    </row>
    <row r="739" spans="1:7" ht="78.75">
      <c r="A739" s="1" t="s">
        <v>94</v>
      </c>
      <c r="B739" s="2" t="s">
        <v>899</v>
      </c>
      <c r="C739" s="2"/>
      <c r="D739" s="2"/>
      <c r="E739" s="2"/>
      <c r="F739" s="33">
        <f>F740</f>
        <v>686480</v>
      </c>
      <c r="G739" s="33"/>
    </row>
    <row r="740" spans="1:7" ht="63">
      <c r="A740" s="3" t="s">
        <v>900</v>
      </c>
      <c r="B740" s="4" t="s">
        <v>901</v>
      </c>
      <c r="C740" s="4"/>
      <c r="D740" s="4"/>
      <c r="E740" s="4"/>
      <c r="F740" s="29">
        <f>F741</f>
        <v>686480</v>
      </c>
      <c r="G740" s="29"/>
    </row>
    <row r="741" spans="1:7" ht="31.5">
      <c r="A741" s="3" t="s">
        <v>593</v>
      </c>
      <c r="B741" s="4" t="s">
        <v>902</v>
      </c>
      <c r="C741" s="4"/>
      <c r="D741" s="4"/>
      <c r="E741" s="4"/>
      <c r="F741" s="29">
        <f>F742</f>
        <v>686480</v>
      </c>
      <c r="G741" s="29"/>
    </row>
    <row r="742" spans="1:7" ht="47.25">
      <c r="A742" s="3" t="s">
        <v>780</v>
      </c>
      <c r="B742" s="4" t="s">
        <v>902</v>
      </c>
      <c r="C742" s="4" t="s">
        <v>681</v>
      </c>
      <c r="D742" s="4"/>
      <c r="E742" s="4"/>
      <c r="F742" s="29">
        <f>F743</f>
        <v>686480</v>
      </c>
      <c r="G742" s="29"/>
    </row>
    <row r="743" spans="1:7" ht="31.5">
      <c r="A743" s="3" t="s">
        <v>50</v>
      </c>
      <c r="B743" s="4" t="s">
        <v>902</v>
      </c>
      <c r="C743" s="4" t="s">
        <v>681</v>
      </c>
      <c r="D743" s="4" t="s">
        <v>43</v>
      </c>
      <c r="E743" s="4"/>
      <c r="F743" s="29">
        <f>F744</f>
        <v>686480</v>
      </c>
      <c r="G743" s="29"/>
    </row>
    <row r="744" spans="1:7" ht="31.5">
      <c r="A744" s="3" t="s">
        <v>56</v>
      </c>
      <c r="B744" s="4" t="s">
        <v>902</v>
      </c>
      <c r="C744" s="4" t="s">
        <v>681</v>
      </c>
      <c r="D744" s="4" t="s">
        <v>43</v>
      </c>
      <c r="E744" s="4" t="s">
        <v>1028</v>
      </c>
      <c r="F744" s="29">
        <f>прил6!F483</f>
        <v>686480</v>
      </c>
      <c r="G744" s="29"/>
    </row>
    <row r="745" spans="1:7" ht="63" hidden="1">
      <c r="A745" s="3" t="s">
        <v>595</v>
      </c>
      <c r="B745" s="4" t="s">
        <v>924</v>
      </c>
      <c r="C745" s="4" t="s">
        <v>685</v>
      </c>
      <c r="D745" s="4"/>
      <c r="E745" s="4"/>
      <c r="F745" s="29"/>
      <c r="G745" s="29"/>
    </row>
    <row r="746" spans="1:7" ht="15.75" hidden="1">
      <c r="A746" s="3" t="s">
        <v>52</v>
      </c>
      <c r="B746" s="4" t="s">
        <v>924</v>
      </c>
      <c r="C746" s="4" t="s">
        <v>685</v>
      </c>
      <c r="D746" s="4" t="s">
        <v>44</v>
      </c>
      <c r="E746" s="4"/>
      <c r="F746" s="29"/>
      <c r="G746" s="29"/>
    </row>
    <row r="747" spans="1:7" ht="15.75" hidden="1">
      <c r="A747" s="3" t="s">
        <v>54</v>
      </c>
      <c r="B747" s="4" t="s">
        <v>924</v>
      </c>
      <c r="C747" s="4" t="s">
        <v>685</v>
      </c>
      <c r="D747" s="4" t="s">
        <v>44</v>
      </c>
      <c r="E747" s="4" t="s">
        <v>46</v>
      </c>
      <c r="F747" s="29"/>
      <c r="G747" s="29"/>
    </row>
    <row r="748" spans="1:7" ht="31.5" hidden="1">
      <c r="A748" s="3" t="s">
        <v>6</v>
      </c>
      <c r="B748" s="4" t="s">
        <v>924</v>
      </c>
      <c r="C748" s="4" t="s">
        <v>685</v>
      </c>
      <c r="D748" s="4" t="s">
        <v>44</v>
      </c>
      <c r="E748" s="4" t="s">
        <v>44</v>
      </c>
      <c r="F748" s="29"/>
      <c r="G748" s="29"/>
    </row>
    <row r="749" spans="1:7" ht="31.5" hidden="1">
      <c r="A749" s="3" t="s">
        <v>828</v>
      </c>
      <c r="B749" s="4" t="s">
        <v>924</v>
      </c>
      <c r="C749" s="4" t="s">
        <v>685</v>
      </c>
      <c r="D749" s="4" t="s">
        <v>44</v>
      </c>
      <c r="E749" s="4" t="s">
        <v>47</v>
      </c>
      <c r="F749" s="29"/>
      <c r="G749" s="29"/>
    </row>
    <row r="750" spans="1:7" ht="15.75" hidden="1">
      <c r="A750" s="3" t="s">
        <v>682</v>
      </c>
      <c r="B750" s="4" t="s">
        <v>924</v>
      </c>
      <c r="C750" s="4" t="s">
        <v>685</v>
      </c>
      <c r="D750" s="4" t="s">
        <v>45</v>
      </c>
      <c r="E750" s="4"/>
      <c r="F750" s="29"/>
      <c r="G750" s="29"/>
    </row>
    <row r="751" spans="1:7" ht="15.75" hidden="1">
      <c r="A751" s="3" t="s">
        <v>829</v>
      </c>
      <c r="B751" s="4" t="s">
        <v>924</v>
      </c>
      <c r="C751" s="4" t="s">
        <v>685</v>
      </c>
      <c r="D751" s="4" t="s">
        <v>45</v>
      </c>
      <c r="E751" s="4" t="s">
        <v>1028</v>
      </c>
      <c r="F751" s="29"/>
      <c r="G751" s="29"/>
    </row>
    <row r="752" spans="1:7" ht="63" hidden="1">
      <c r="A752" s="3" t="s">
        <v>925</v>
      </c>
      <c r="B752" s="4" t="s">
        <v>926</v>
      </c>
      <c r="C752" s="4"/>
      <c r="D752" s="4"/>
      <c r="E752" s="4"/>
      <c r="F752" s="70"/>
      <c r="G752" s="29"/>
    </row>
    <row r="753" spans="1:7" ht="31.5" hidden="1">
      <c r="A753" s="3" t="s">
        <v>637</v>
      </c>
      <c r="B753" s="4" t="s">
        <v>926</v>
      </c>
      <c r="C753" s="4" t="s">
        <v>638</v>
      </c>
      <c r="D753" s="4"/>
      <c r="E753" s="4"/>
      <c r="F753" s="70"/>
      <c r="G753" s="29"/>
    </row>
    <row r="754" spans="1:7" ht="31.5" hidden="1">
      <c r="A754" s="49" t="s">
        <v>50</v>
      </c>
      <c r="B754" s="4" t="s">
        <v>926</v>
      </c>
      <c r="C754" s="4" t="s">
        <v>638</v>
      </c>
      <c r="D754" s="4" t="s">
        <v>43</v>
      </c>
      <c r="E754" s="4"/>
      <c r="F754" s="70"/>
      <c r="G754" s="29"/>
    </row>
    <row r="755" spans="1:7" ht="15.75" hidden="1">
      <c r="A755" s="69" t="s">
        <v>56</v>
      </c>
      <c r="B755" s="4" t="s">
        <v>926</v>
      </c>
      <c r="C755" s="4" t="s">
        <v>638</v>
      </c>
      <c r="D755" s="4" t="s">
        <v>43</v>
      </c>
      <c r="E755" s="4" t="s">
        <v>1028</v>
      </c>
      <c r="F755" s="29"/>
      <c r="G755" s="29"/>
    </row>
    <row r="756" spans="1:7" ht="110.25" hidden="1">
      <c r="A756" s="3" t="s">
        <v>161</v>
      </c>
      <c r="B756" s="4" t="s">
        <v>162</v>
      </c>
      <c r="C756" s="4"/>
      <c r="D756" s="4"/>
      <c r="E756" s="4"/>
      <c r="F756" s="29"/>
      <c r="G756" s="29"/>
    </row>
    <row r="757" spans="1:7" ht="31.5" hidden="1">
      <c r="A757" s="3" t="s">
        <v>637</v>
      </c>
      <c r="B757" s="4" t="s">
        <v>162</v>
      </c>
      <c r="C757" s="4" t="s">
        <v>638</v>
      </c>
      <c r="D757" s="4"/>
      <c r="E757" s="4"/>
      <c r="F757" s="29"/>
      <c r="G757" s="29"/>
    </row>
    <row r="758" spans="1:7" ht="31.5" hidden="1">
      <c r="A758" s="49" t="s">
        <v>50</v>
      </c>
      <c r="B758" s="4" t="s">
        <v>162</v>
      </c>
      <c r="C758" s="4" t="s">
        <v>638</v>
      </c>
      <c r="D758" s="4" t="s">
        <v>43</v>
      </c>
      <c r="E758" s="4"/>
      <c r="F758" s="70"/>
      <c r="G758" s="29"/>
    </row>
    <row r="759" spans="1:7" ht="15.75" hidden="1">
      <c r="A759" s="69" t="s">
        <v>56</v>
      </c>
      <c r="B759" s="4" t="s">
        <v>162</v>
      </c>
      <c r="C759" s="4" t="s">
        <v>638</v>
      </c>
      <c r="D759" s="4" t="s">
        <v>43</v>
      </c>
      <c r="E759" s="4" t="s">
        <v>1028</v>
      </c>
      <c r="F759" s="70"/>
      <c r="G759" s="29"/>
    </row>
    <row r="760" spans="1:7" ht="110.25" hidden="1">
      <c r="A760" s="3" t="s">
        <v>938</v>
      </c>
      <c r="B760" s="4" t="s">
        <v>939</v>
      </c>
      <c r="C760" s="4"/>
      <c r="D760" s="4"/>
      <c r="E760" s="4"/>
      <c r="F760" s="70"/>
      <c r="G760" s="29"/>
    </row>
    <row r="761" spans="1:7" ht="47.25" hidden="1">
      <c r="A761" s="3" t="s">
        <v>98</v>
      </c>
      <c r="B761" s="4" t="s">
        <v>939</v>
      </c>
      <c r="C761" s="4" t="s">
        <v>681</v>
      </c>
      <c r="D761" s="4"/>
      <c r="E761" s="4"/>
      <c r="F761" s="70"/>
      <c r="G761" s="29"/>
    </row>
    <row r="762" spans="1:7" ht="31.5" hidden="1">
      <c r="A762" s="49" t="s">
        <v>50</v>
      </c>
      <c r="B762" s="4" t="s">
        <v>939</v>
      </c>
      <c r="C762" s="4" t="s">
        <v>681</v>
      </c>
      <c r="D762" s="4" t="s">
        <v>43</v>
      </c>
      <c r="E762" s="4"/>
      <c r="F762" s="70"/>
      <c r="G762" s="29"/>
    </row>
    <row r="763" spans="1:7" ht="15.75" hidden="1">
      <c r="A763" s="69" t="s">
        <v>56</v>
      </c>
      <c r="B763" s="4" t="s">
        <v>939</v>
      </c>
      <c r="C763" s="4" t="s">
        <v>681</v>
      </c>
      <c r="D763" s="4" t="s">
        <v>43</v>
      </c>
      <c r="E763" s="4" t="s">
        <v>1028</v>
      </c>
      <c r="F763" s="70"/>
      <c r="G763" s="29"/>
    </row>
    <row r="764" spans="1:7" s="16" customFormat="1" ht="78.75">
      <c r="A764" s="1" t="s">
        <v>95</v>
      </c>
      <c r="B764" s="2" t="s">
        <v>200</v>
      </c>
      <c r="C764" s="2"/>
      <c r="D764" s="2"/>
      <c r="E764" s="2"/>
      <c r="F764" s="74">
        <f>F765+F770</f>
        <v>182875</v>
      </c>
      <c r="G764" s="33"/>
    </row>
    <row r="765" spans="1:7" ht="47.25">
      <c r="A765" s="3" t="s">
        <v>201</v>
      </c>
      <c r="B765" s="4" t="s">
        <v>202</v>
      </c>
      <c r="C765" s="4"/>
      <c r="D765" s="4"/>
      <c r="E765" s="4"/>
      <c r="F765" s="29">
        <f>F766</f>
        <v>135375</v>
      </c>
      <c r="G765" s="29"/>
    </row>
    <row r="766" spans="1:7" ht="31.5">
      <c r="A766" s="3" t="s">
        <v>593</v>
      </c>
      <c r="B766" s="4" t="s">
        <v>203</v>
      </c>
      <c r="C766" s="4"/>
      <c r="D766" s="4"/>
      <c r="E766" s="4"/>
      <c r="F766" s="29">
        <f>F767</f>
        <v>135375</v>
      </c>
      <c r="G766" s="29"/>
    </row>
    <row r="767" spans="1:7" ht="57.75" customHeight="1">
      <c r="A767" s="3" t="s">
        <v>780</v>
      </c>
      <c r="B767" s="4" t="s">
        <v>203</v>
      </c>
      <c r="C767" s="4" t="s">
        <v>681</v>
      </c>
      <c r="D767" s="4"/>
      <c r="E767" s="4"/>
      <c r="F767" s="29">
        <f>F768</f>
        <v>135375</v>
      </c>
      <c r="G767" s="29"/>
    </row>
    <row r="768" spans="1:7" ht="25.5" customHeight="1">
      <c r="A768" s="49" t="s">
        <v>60</v>
      </c>
      <c r="B768" s="4" t="s">
        <v>203</v>
      </c>
      <c r="C768" s="4" t="s">
        <v>681</v>
      </c>
      <c r="D768" s="4" t="s">
        <v>1028</v>
      </c>
      <c r="E768" s="4"/>
      <c r="F768" s="29">
        <f>F769</f>
        <v>135375</v>
      </c>
      <c r="G768" s="29"/>
    </row>
    <row r="769" spans="1:7" ht="31.5">
      <c r="A769" s="49" t="s">
        <v>833</v>
      </c>
      <c r="B769" s="4" t="s">
        <v>203</v>
      </c>
      <c r="C769" s="4" t="s">
        <v>681</v>
      </c>
      <c r="D769" s="4" t="s">
        <v>1028</v>
      </c>
      <c r="E769" s="4" t="s">
        <v>678</v>
      </c>
      <c r="F769" s="29">
        <f>прил6!F214</f>
        <v>135375</v>
      </c>
      <c r="G769" s="29"/>
    </row>
    <row r="770" spans="1:7" ht="78.75">
      <c r="A770" s="3" t="s">
        <v>1030</v>
      </c>
      <c r="B770" s="4" t="s">
        <v>253</v>
      </c>
      <c r="C770" s="4"/>
      <c r="D770" s="4"/>
      <c r="E770" s="4"/>
      <c r="F770" s="29">
        <f>F771</f>
        <v>47500</v>
      </c>
      <c r="G770" s="29"/>
    </row>
    <row r="771" spans="1:7" ht="31.5">
      <c r="A771" s="3" t="s">
        <v>593</v>
      </c>
      <c r="B771" s="4" t="s">
        <v>254</v>
      </c>
      <c r="C771" s="4"/>
      <c r="D771" s="4"/>
      <c r="E771" s="4"/>
      <c r="F771" s="29">
        <f>F772</f>
        <v>47500</v>
      </c>
      <c r="G771" s="29"/>
    </row>
    <row r="772" spans="1:7" ht="31.5">
      <c r="A772" s="3" t="s">
        <v>1153</v>
      </c>
      <c r="B772" s="4" t="s">
        <v>254</v>
      </c>
      <c r="C772" s="4" t="s">
        <v>684</v>
      </c>
      <c r="D772" s="4"/>
      <c r="E772" s="4"/>
      <c r="F772" s="29">
        <f>F773</f>
        <v>47500</v>
      </c>
      <c r="G772" s="29"/>
    </row>
    <row r="773" spans="1:7" ht="31.5">
      <c r="A773" s="49" t="s">
        <v>60</v>
      </c>
      <c r="B773" s="4" t="s">
        <v>254</v>
      </c>
      <c r="C773" s="4" t="s">
        <v>684</v>
      </c>
      <c r="D773" s="4" t="s">
        <v>1028</v>
      </c>
      <c r="E773" s="4"/>
      <c r="F773" s="29">
        <f>F774</f>
        <v>47500</v>
      </c>
      <c r="G773" s="29"/>
    </row>
    <row r="774" spans="1:7" ht="31.5">
      <c r="A774" s="49" t="s">
        <v>833</v>
      </c>
      <c r="B774" s="4" t="s">
        <v>254</v>
      </c>
      <c r="C774" s="4" t="s">
        <v>684</v>
      </c>
      <c r="D774" s="4" t="s">
        <v>1028</v>
      </c>
      <c r="E774" s="4" t="s">
        <v>678</v>
      </c>
      <c r="F774" s="29">
        <f>прил6!F220</f>
        <v>47500</v>
      </c>
      <c r="G774" s="29"/>
    </row>
    <row r="775" spans="1:8" ht="63">
      <c r="A775" s="1" t="s">
        <v>1147</v>
      </c>
      <c r="B775" s="2" t="s">
        <v>794</v>
      </c>
      <c r="C775" s="2"/>
      <c r="D775" s="2"/>
      <c r="E775" s="2"/>
      <c r="F775" s="33">
        <f>F776+F789+F849+F855</f>
        <v>46580233.31</v>
      </c>
      <c r="G775" s="33">
        <f>G776+G789+G849+G855</f>
        <v>11400</v>
      </c>
      <c r="H775" s="26">
        <f>прил6!F221+прил6!F381+прил6!F865</f>
        <v>46580233.31</v>
      </c>
    </row>
    <row r="776" spans="1:7" ht="63">
      <c r="A776" s="3" t="s">
        <v>927</v>
      </c>
      <c r="B776" s="4" t="s">
        <v>1097</v>
      </c>
      <c r="C776" s="2"/>
      <c r="D776" s="2"/>
      <c r="E776" s="2"/>
      <c r="F776" s="29">
        <f>F777</f>
        <v>10037861.7</v>
      </c>
      <c r="G776" s="33"/>
    </row>
    <row r="777" spans="1:7" ht="110.25">
      <c r="A777" s="3" t="s">
        <v>1098</v>
      </c>
      <c r="B777" s="4" t="s">
        <v>1099</v>
      </c>
      <c r="C777" s="4"/>
      <c r="D777" s="2"/>
      <c r="E777" s="2"/>
      <c r="F777" s="29">
        <f>F778+F785</f>
        <v>10037861.7</v>
      </c>
      <c r="G777" s="33"/>
    </row>
    <row r="778" spans="1:7" ht="94.5">
      <c r="A778" s="3" t="s">
        <v>842</v>
      </c>
      <c r="B778" s="4" t="s">
        <v>1100</v>
      </c>
      <c r="C778" s="4"/>
      <c r="D778" s="4"/>
      <c r="E778" s="4"/>
      <c r="F778" s="29">
        <f>F779+F782</f>
        <v>9737861.7</v>
      </c>
      <c r="G778" s="29"/>
    </row>
    <row r="779" spans="1:7" ht="110.25">
      <c r="A779" s="3" t="s">
        <v>97</v>
      </c>
      <c r="B779" s="4" t="s">
        <v>1100</v>
      </c>
      <c r="C779" s="4" t="s">
        <v>680</v>
      </c>
      <c r="D779" s="4"/>
      <c r="E779" s="4"/>
      <c r="F779" s="29">
        <f>F780</f>
        <v>9665097.7</v>
      </c>
      <c r="G779" s="29"/>
    </row>
    <row r="780" spans="1:7" ht="31.5">
      <c r="A780" s="3" t="s">
        <v>62</v>
      </c>
      <c r="B780" s="4" t="s">
        <v>1100</v>
      </c>
      <c r="C780" s="4" t="s">
        <v>680</v>
      </c>
      <c r="D780" s="4" t="s">
        <v>51</v>
      </c>
      <c r="E780" s="4"/>
      <c r="F780" s="29">
        <f>F781</f>
        <v>9665097.7</v>
      </c>
      <c r="G780" s="29"/>
    </row>
    <row r="781" spans="1:7" ht="31.5">
      <c r="A781" s="3" t="s">
        <v>673</v>
      </c>
      <c r="B781" s="4" t="s">
        <v>1100</v>
      </c>
      <c r="C781" s="4" t="s">
        <v>680</v>
      </c>
      <c r="D781" s="4" t="s">
        <v>51</v>
      </c>
      <c r="E781" s="4" t="s">
        <v>49</v>
      </c>
      <c r="F781" s="29">
        <f>прил6!F385</f>
        <v>9665097.7</v>
      </c>
      <c r="G781" s="29"/>
    </row>
    <row r="782" spans="1:7" ht="47.25">
      <c r="A782" s="3" t="s">
        <v>780</v>
      </c>
      <c r="B782" s="4" t="s">
        <v>1100</v>
      </c>
      <c r="C782" s="4" t="s">
        <v>681</v>
      </c>
      <c r="D782" s="4"/>
      <c r="E782" s="4"/>
      <c r="F782" s="29">
        <f>F783</f>
        <v>72764</v>
      </c>
      <c r="G782" s="29"/>
    </row>
    <row r="783" spans="1:7" ht="31.5">
      <c r="A783" s="3" t="s">
        <v>62</v>
      </c>
      <c r="B783" s="4" t="s">
        <v>1100</v>
      </c>
      <c r="C783" s="4" t="s">
        <v>681</v>
      </c>
      <c r="D783" s="4" t="s">
        <v>51</v>
      </c>
      <c r="E783" s="4"/>
      <c r="F783" s="29">
        <f>F784</f>
        <v>72764</v>
      </c>
      <c r="G783" s="29"/>
    </row>
    <row r="784" spans="1:7" ht="31.5">
      <c r="A784" s="3" t="s">
        <v>673</v>
      </c>
      <c r="B784" s="4" t="s">
        <v>1100</v>
      </c>
      <c r="C784" s="4" t="s">
        <v>681</v>
      </c>
      <c r="D784" s="4" t="s">
        <v>51</v>
      </c>
      <c r="E784" s="4" t="s">
        <v>49</v>
      </c>
      <c r="F784" s="29">
        <f>прил6!F386</f>
        <v>72764</v>
      </c>
      <c r="G784" s="29"/>
    </row>
    <row r="785" spans="1:7" ht="94.5">
      <c r="A785" s="3" t="s">
        <v>659</v>
      </c>
      <c r="B785" s="4" t="s">
        <v>1101</v>
      </c>
      <c r="C785" s="4"/>
      <c r="D785" s="4"/>
      <c r="E785" s="4"/>
      <c r="F785" s="29">
        <f>F786</f>
        <v>300000</v>
      </c>
      <c r="G785" s="29"/>
    </row>
    <row r="786" spans="1:7" ht="110.25">
      <c r="A786" s="3" t="s">
        <v>97</v>
      </c>
      <c r="B786" s="4" t="s">
        <v>1101</v>
      </c>
      <c r="C786" s="4" t="s">
        <v>680</v>
      </c>
      <c r="D786" s="4"/>
      <c r="E786" s="4"/>
      <c r="F786" s="29">
        <f>F787</f>
        <v>300000</v>
      </c>
      <c r="G786" s="29"/>
    </row>
    <row r="787" spans="1:7" ht="31.5">
      <c r="A787" s="3" t="s">
        <v>62</v>
      </c>
      <c r="B787" s="4" t="s">
        <v>1101</v>
      </c>
      <c r="C787" s="4" t="s">
        <v>680</v>
      </c>
      <c r="D787" s="4" t="s">
        <v>51</v>
      </c>
      <c r="E787" s="4"/>
      <c r="F787" s="29">
        <f>F788</f>
        <v>300000</v>
      </c>
      <c r="G787" s="29"/>
    </row>
    <row r="788" spans="1:7" ht="31.5">
      <c r="A788" s="3" t="s">
        <v>673</v>
      </c>
      <c r="B788" s="4" t="s">
        <v>1101</v>
      </c>
      <c r="C788" s="4" t="s">
        <v>680</v>
      </c>
      <c r="D788" s="4" t="s">
        <v>51</v>
      </c>
      <c r="E788" s="4" t="s">
        <v>49</v>
      </c>
      <c r="F788" s="29">
        <f>прил6!F389</f>
        <v>300000</v>
      </c>
      <c r="G788" s="29"/>
    </row>
    <row r="789" spans="1:7" ht="63">
      <c r="A789" s="3" t="s">
        <v>99</v>
      </c>
      <c r="B789" s="4" t="s">
        <v>795</v>
      </c>
      <c r="C789" s="4"/>
      <c r="D789" s="4"/>
      <c r="E789" s="4"/>
      <c r="F789" s="29">
        <f>F790+F795+F803+F808+F821+F826+F834+F839+F844</f>
        <v>15302185.61</v>
      </c>
      <c r="G789" s="29">
        <f>G790+G795+G803+G808+G821+G826+G834+G839+G844</f>
        <v>11400</v>
      </c>
    </row>
    <row r="790" spans="1:7" ht="47.25">
      <c r="A790" s="3" t="s">
        <v>796</v>
      </c>
      <c r="B790" s="4" t="s">
        <v>797</v>
      </c>
      <c r="C790" s="4"/>
      <c r="D790" s="4"/>
      <c r="E790" s="4"/>
      <c r="F790" s="29">
        <f>F791</f>
        <v>387275</v>
      </c>
      <c r="G790" s="29"/>
    </row>
    <row r="791" spans="1:7" ht="31.5">
      <c r="A791" s="3" t="s">
        <v>593</v>
      </c>
      <c r="B791" s="4" t="s">
        <v>798</v>
      </c>
      <c r="C791" s="4"/>
      <c r="D791" s="4"/>
      <c r="E791" s="4"/>
      <c r="F791" s="29">
        <f>F792</f>
        <v>387275</v>
      </c>
      <c r="G791" s="29"/>
    </row>
    <row r="792" spans="1:7" ht="47.25">
      <c r="A792" s="3" t="s">
        <v>780</v>
      </c>
      <c r="B792" s="4" t="s">
        <v>798</v>
      </c>
      <c r="C792" s="4" t="s">
        <v>681</v>
      </c>
      <c r="D792" s="4"/>
      <c r="E792" s="4"/>
      <c r="F792" s="29">
        <f>F793</f>
        <v>387275</v>
      </c>
      <c r="G792" s="29"/>
    </row>
    <row r="793" spans="1:7" ht="31.5">
      <c r="A793" s="3" t="s">
        <v>62</v>
      </c>
      <c r="B793" s="4" t="s">
        <v>798</v>
      </c>
      <c r="C793" s="4" t="s">
        <v>681</v>
      </c>
      <c r="D793" s="4" t="s">
        <v>51</v>
      </c>
      <c r="E793" s="4"/>
      <c r="F793" s="29">
        <f>F794</f>
        <v>387275</v>
      </c>
      <c r="G793" s="29"/>
    </row>
    <row r="794" spans="1:7" ht="31.5">
      <c r="A794" s="3" t="s">
        <v>673</v>
      </c>
      <c r="B794" s="4" t="s">
        <v>798</v>
      </c>
      <c r="C794" s="4" t="s">
        <v>681</v>
      </c>
      <c r="D794" s="4" t="s">
        <v>51</v>
      </c>
      <c r="E794" s="4" t="s">
        <v>49</v>
      </c>
      <c r="F794" s="29">
        <f>прил6!F394</f>
        <v>387275</v>
      </c>
      <c r="G794" s="29"/>
    </row>
    <row r="795" spans="1:7" ht="31.5">
      <c r="A795" s="3" t="s">
        <v>1102</v>
      </c>
      <c r="B795" s="4" t="s">
        <v>1103</v>
      </c>
      <c r="C795" s="4"/>
      <c r="D795" s="4"/>
      <c r="E795" s="4"/>
      <c r="F795" s="29">
        <f>F796</f>
        <v>606426.36</v>
      </c>
      <c r="G795" s="29"/>
    </row>
    <row r="796" spans="1:7" ht="31.5">
      <c r="A796" s="3" t="s">
        <v>593</v>
      </c>
      <c r="B796" s="4" t="s">
        <v>1104</v>
      </c>
      <c r="C796" s="4"/>
      <c r="D796" s="4"/>
      <c r="E796" s="4"/>
      <c r="F796" s="29">
        <f>F797+F800</f>
        <v>606426.36</v>
      </c>
      <c r="G796" s="29"/>
    </row>
    <row r="797" spans="1:7" ht="47.25">
      <c r="A797" s="3" t="s">
        <v>780</v>
      </c>
      <c r="B797" s="4" t="s">
        <v>1104</v>
      </c>
      <c r="C797" s="4" t="s">
        <v>681</v>
      </c>
      <c r="D797" s="4"/>
      <c r="E797" s="4"/>
      <c r="F797" s="29">
        <f>F798</f>
        <v>261906.36</v>
      </c>
      <c r="G797" s="29"/>
    </row>
    <row r="798" spans="1:7" ht="31.5">
      <c r="A798" s="3" t="s">
        <v>62</v>
      </c>
      <c r="B798" s="4" t="s">
        <v>1104</v>
      </c>
      <c r="C798" s="4" t="s">
        <v>681</v>
      </c>
      <c r="D798" s="4" t="s">
        <v>51</v>
      </c>
      <c r="E798" s="4"/>
      <c r="F798" s="29">
        <f>F799</f>
        <v>261906.36</v>
      </c>
      <c r="G798" s="29"/>
    </row>
    <row r="799" spans="1:7" ht="31.5">
      <c r="A799" s="3" t="s">
        <v>673</v>
      </c>
      <c r="B799" s="4" t="s">
        <v>1104</v>
      </c>
      <c r="C799" s="4" t="s">
        <v>681</v>
      </c>
      <c r="D799" s="4" t="s">
        <v>51</v>
      </c>
      <c r="E799" s="4" t="s">
        <v>49</v>
      </c>
      <c r="F799" s="29">
        <f>прил6!F398</f>
        <v>261906.36</v>
      </c>
      <c r="G799" s="29"/>
    </row>
    <row r="800" spans="1:7" ht="63">
      <c r="A800" s="3" t="s">
        <v>595</v>
      </c>
      <c r="B800" s="4" t="s">
        <v>1104</v>
      </c>
      <c r="C800" s="4" t="s">
        <v>685</v>
      </c>
      <c r="D800" s="4"/>
      <c r="E800" s="4"/>
      <c r="F800" s="29">
        <f>F801</f>
        <v>344520</v>
      </c>
      <c r="G800" s="29"/>
    </row>
    <row r="801" spans="1:7" ht="31.5">
      <c r="A801" s="3" t="s">
        <v>62</v>
      </c>
      <c r="B801" s="4" t="s">
        <v>1104</v>
      </c>
      <c r="C801" s="4" t="s">
        <v>685</v>
      </c>
      <c r="D801" s="4" t="s">
        <v>51</v>
      </c>
      <c r="E801" s="4"/>
      <c r="F801" s="29">
        <f>F802</f>
        <v>344520</v>
      </c>
      <c r="G801" s="29"/>
    </row>
    <row r="802" spans="1:7" ht="31.5">
      <c r="A802" s="3" t="s">
        <v>673</v>
      </c>
      <c r="B802" s="4" t="s">
        <v>1104</v>
      </c>
      <c r="C802" s="4" t="s">
        <v>685</v>
      </c>
      <c r="D802" s="4" t="s">
        <v>51</v>
      </c>
      <c r="E802" s="4" t="s">
        <v>49</v>
      </c>
      <c r="F802" s="29">
        <f>прил6!F399</f>
        <v>344520</v>
      </c>
      <c r="G802" s="29"/>
    </row>
    <row r="803" spans="1:7" ht="63">
      <c r="A803" s="3" t="s">
        <v>328</v>
      </c>
      <c r="B803" s="4" t="s">
        <v>329</v>
      </c>
      <c r="C803" s="4"/>
      <c r="D803" s="4"/>
      <c r="E803" s="4"/>
      <c r="F803" s="29">
        <f>F804</f>
        <v>78214.03</v>
      </c>
      <c r="G803" s="29"/>
    </row>
    <row r="804" spans="1:7" ht="31.5">
      <c r="A804" s="3" t="s">
        <v>593</v>
      </c>
      <c r="B804" s="4" t="s">
        <v>330</v>
      </c>
      <c r="C804" s="4"/>
      <c r="D804" s="4"/>
      <c r="E804" s="4"/>
      <c r="F804" s="29">
        <f>F805</f>
        <v>78214.03</v>
      </c>
      <c r="G804" s="29"/>
    </row>
    <row r="805" spans="1:7" ht="47.25">
      <c r="A805" s="3" t="s">
        <v>780</v>
      </c>
      <c r="B805" s="4" t="s">
        <v>330</v>
      </c>
      <c r="C805" s="4" t="s">
        <v>681</v>
      </c>
      <c r="D805" s="4"/>
      <c r="E805" s="4"/>
      <c r="F805" s="29">
        <f>F806</f>
        <v>78214.03</v>
      </c>
      <c r="G805" s="29"/>
    </row>
    <row r="806" spans="1:7" ht="31.5">
      <c r="A806" s="3" t="s">
        <v>62</v>
      </c>
      <c r="B806" s="4" t="s">
        <v>330</v>
      </c>
      <c r="C806" s="4" t="s">
        <v>681</v>
      </c>
      <c r="D806" s="4" t="s">
        <v>51</v>
      </c>
      <c r="E806" s="4"/>
      <c r="F806" s="29">
        <f>F807</f>
        <v>78214.03</v>
      </c>
      <c r="G806" s="29"/>
    </row>
    <row r="807" spans="1:7" ht="31.5">
      <c r="A807" s="3" t="s">
        <v>673</v>
      </c>
      <c r="B807" s="4" t="s">
        <v>330</v>
      </c>
      <c r="C807" s="4" t="s">
        <v>681</v>
      </c>
      <c r="D807" s="4" t="s">
        <v>51</v>
      </c>
      <c r="E807" s="4" t="s">
        <v>49</v>
      </c>
      <c r="F807" s="29">
        <f>прил6!F402</f>
        <v>78214.03</v>
      </c>
      <c r="G807" s="29"/>
    </row>
    <row r="808" spans="1:7" ht="63">
      <c r="A808" s="3" t="s">
        <v>331</v>
      </c>
      <c r="B808" s="4" t="s">
        <v>332</v>
      </c>
      <c r="C808" s="4"/>
      <c r="D808" s="4"/>
      <c r="E808" s="4"/>
      <c r="F808" s="29">
        <f>F809+F813+F817</f>
        <v>3575094.56</v>
      </c>
      <c r="G808" s="29">
        <f>G809+G813+G817</f>
        <v>11400</v>
      </c>
    </row>
    <row r="809" spans="1:7" ht="31.5">
      <c r="A809" s="3" t="s">
        <v>593</v>
      </c>
      <c r="B809" s="4" t="s">
        <v>333</v>
      </c>
      <c r="C809" s="4"/>
      <c r="D809" s="4"/>
      <c r="E809" s="4"/>
      <c r="F809" s="29">
        <f>F810</f>
        <v>3563094.56</v>
      </c>
      <c r="G809" s="29"/>
    </row>
    <row r="810" spans="1:7" ht="47.25">
      <c r="A810" s="3" t="s">
        <v>780</v>
      </c>
      <c r="B810" s="4" t="s">
        <v>333</v>
      </c>
      <c r="C810" s="4" t="s">
        <v>681</v>
      </c>
      <c r="D810" s="4"/>
      <c r="E810" s="4"/>
      <c r="F810" s="29">
        <f>F811</f>
        <v>3563094.56</v>
      </c>
      <c r="G810" s="29"/>
    </row>
    <row r="811" spans="1:7" ht="31.5">
      <c r="A811" s="3" t="s">
        <v>62</v>
      </c>
      <c r="B811" s="4" t="s">
        <v>333</v>
      </c>
      <c r="C811" s="4" t="s">
        <v>681</v>
      </c>
      <c r="D811" s="4" t="s">
        <v>51</v>
      </c>
      <c r="E811" s="4"/>
      <c r="F811" s="29">
        <f>F812</f>
        <v>3563094.56</v>
      </c>
      <c r="G811" s="29"/>
    </row>
    <row r="812" spans="1:7" ht="31.5">
      <c r="A812" s="3" t="s">
        <v>673</v>
      </c>
      <c r="B812" s="4" t="s">
        <v>333</v>
      </c>
      <c r="C812" s="4" t="s">
        <v>681</v>
      </c>
      <c r="D812" s="4" t="s">
        <v>51</v>
      </c>
      <c r="E812" s="4" t="s">
        <v>49</v>
      </c>
      <c r="F812" s="29">
        <f>прил6!F405</f>
        <v>3563094.56</v>
      </c>
      <c r="G812" s="29"/>
    </row>
    <row r="813" spans="1:7" ht="78.75">
      <c r="A813" s="3" t="s">
        <v>334</v>
      </c>
      <c r="B813" s="4" t="s">
        <v>335</v>
      </c>
      <c r="C813" s="4"/>
      <c r="D813" s="4"/>
      <c r="E813" s="4"/>
      <c r="F813" s="29">
        <f aca="true" t="shared" si="10" ref="F813:G815">F814</f>
        <v>11400</v>
      </c>
      <c r="G813" s="29">
        <f t="shared" si="10"/>
        <v>11400</v>
      </c>
    </row>
    <row r="814" spans="1:7" ht="47.25">
      <c r="A814" s="3" t="s">
        <v>780</v>
      </c>
      <c r="B814" s="4" t="s">
        <v>335</v>
      </c>
      <c r="C814" s="4" t="s">
        <v>681</v>
      </c>
      <c r="D814" s="4"/>
      <c r="E814" s="4"/>
      <c r="F814" s="29">
        <f t="shared" si="10"/>
        <v>11400</v>
      </c>
      <c r="G814" s="29">
        <f t="shared" si="10"/>
        <v>11400</v>
      </c>
    </row>
    <row r="815" spans="1:7" ht="31.5">
      <c r="A815" s="3" t="s">
        <v>62</v>
      </c>
      <c r="B815" s="4" t="s">
        <v>335</v>
      </c>
      <c r="C815" s="4" t="s">
        <v>681</v>
      </c>
      <c r="D815" s="4" t="s">
        <v>51</v>
      </c>
      <c r="E815" s="4"/>
      <c r="F815" s="29">
        <f t="shared" si="10"/>
        <v>11400</v>
      </c>
      <c r="G815" s="29">
        <f t="shared" si="10"/>
        <v>11400</v>
      </c>
    </row>
    <row r="816" spans="1:7" ht="31.5">
      <c r="A816" s="3" t="s">
        <v>673</v>
      </c>
      <c r="B816" s="4" t="s">
        <v>335</v>
      </c>
      <c r="C816" s="4" t="s">
        <v>681</v>
      </c>
      <c r="D816" s="4" t="s">
        <v>51</v>
      </c>
      <c r="E816" s="4" t="s">
        <v>49</v>
      </c>
      <c r="F816" s="29">
        <f>прил6!F407</f>
        <v>11400</v>
      </c>
      <c r="G816" s="29">
        <f>F816</f>
        <v>11400</v>
      </c>
    </row>
    <row r="817" spans="1:7" ht="78.75">
      <c r="A817" s="3" t="s">
        <v>334</v>
      </c>
      <c r="B817" s="4" t="s">
        <v>336</v>
      </c>
      <c r="C817" s="4"/>
      <c r="D817" s="4"/>
      <c r="E817" s="4"/>
      <c r="F817" s="29">
        <f>F818</f>
        <v>600</v>
      </c>
      <c r="G817" s="29"/>
    </row>
    <row r="818" spans="1:7" ht="47.25">
      <c r="A818" s="3" t="s">
        <v>780</v>
      </c>
      <c r="B818" s="4" t="s">
        <v>336</v>
      </c>
      <c r="C818" s="4" t="s">
        <v>681</v>
      </c>
      <c r="D818" s="4"/>
      <c r="E818" s="4"/>
      <c r="F818" s="29">
        <f>F819</f>
        <v>600</v>
      </c>
      <c r="G818" s="29"/>
    </row>
    <row r="819" spans="1:7" ht="31.5">
      <c r="A819" s="3" t="s">
        <v>62</v>
      </c>
      <c r="B819" s="4" t="s">
        <v>336</v>
      </c>
      <c r="C819" s="4" t="s">
        <v>681</v>
      </c>
      <c r="D819" s="4" t="s">
        <v>51</v>
      </c>
      <c r="E819" s="4"/>
      <c r="F819" s="29">
        <f>F820</f>
        <v>600</v>
      </c>
      <c r="G819" s="33"/>
    </row>
    <row r="820" spans="1:7" ht="31.5">
      <c r="A820" s="3" t="s">
        <v>673</v>
      </c>
      <c r="B820" s="4" t="s">
        <v>336</v>
      </c>
      <c r="C820" s="4" t="s">
        <v>681</v>
      </c>
      <c r="D820" s="4" t="s">
        <v>51</v>
      </c>
      <c r="E820" s="4" t="s">
        <v>49</v>
      </c>
      <c r="F820" s="29">
        <f>прил6!F409</f>
        <v>600</v>
      </c>
      <c r="G820" s="29"/>
    </row>
    <row r="821" spans="1:7" ht="63">
      <c r="A821" s="3" t="s">
        <v>340</v>
      </c>
      <c r="B821" s="4" t="s">
        <v>341</v>
      </c>
      <c r="C821" s="4"/>
      <c r="D821" s="4"/>
      <c r="E821" s="4"/>
      <c r="F821" s="29">
        <f>F822</f>
        <v>14000</v>
      </c>
      <c r="G821" s="29"/>
    </row>
    <row r="822" spans="1:7" ht="31.5">
      <c r="A822" s="3" t="s">
        <v>593</v>
      </c>
      <c r="B822" s="4" t="s">
        <v>105</v>
      </c>
      <c r="C822" s="4"/>
      <c r="D822" s="4"/>
      <c r="E822" s="4"/>
      <c r="F822" s="29">
        <f>F823</f>
        <v>14000</v>
      </c>
      <c r="G822" s="29"/>
    </row>
    <row r="823" spans="1:7" ht="47.25">
      <c r="A823" s="3" t="s">
        <v>780</v>
      </c>
      <c r="B823" s="4" t="s">
        <v>105</v>
      </c>
      <c r="C823" s="4" t="s">
        <v>681</v>
      </c>
      <c r="D823" s="4"/>
      <c r="E823" s="4"/>
      <c r="F823" s="29">
        <f>F824</f>
        <v>14000</v>
      </c>
      <c r="G823" s="29"/>
    </row>
    <row r="824" spans="1:7" ht="31.5">
      <c r="A824" s="3" t="s">
        <v>62</v>
      </c>
      <c r="B824" s="4" t="s">
        <v>105</v>
      </c>
      <c r="C824" s="4" t="s">
        <v>681</v>
      </c>
      <c r="D824" s="4" t="s">
        <v>51</v>
      </c>
      <c r="E824" s="4"/>
      <c r="F824" s="29">
        <f>F825</f>
        <v>14000</v>
      </c>
      <c r="G824" s="29"/>
    </row>
    <row r="825" spans="1:7" ht="31.5">
      <c r="A825" s="3" t="s">
        <v>673</v>
      </c>
      <c r="B825" s="4" t="s">
        <v>105</v>
      </c>
      <c r="C825" s="4" t="s">
        <v>681</v>
      </c>
      <c r="D825" s="4" t="s">
        <v>51</v>
      </c>
      <c r="E825" s="4" t="s">
        <v>49</v>
      </c>
      <c r="F825" s="29">
        <f>прил6!F415</f>
        <v>14000</v>
      </c>
      <c r="G825" s="29"/>
    </row>
    <row r="826" spans="1:7" ht="47.25">
      <c r="A826" s="3" t="s">
        <v>345</v>
      </c>
      <c r="B826" s="4" t="s">
        <v>346</v>
      </c>
      <c r="C826" s="4"/>
      <c r="D826" s="4"/>
      <c r="E826" s="4"/>
      <c r="F826" s="29">
        <f>F827</f>
        <v>10284700.77</v>
      </c>
      <c r="G826" s="29"/>
    </row>
    <row r="827" spans="1:7" ht="31.5">
      <c r="A827" s="3" t="s">
        <v>593</v>
      </c>
      <c r="B827" s="4" t="s">
        <v>347</v>
      </c>
      <c r="C827" s="4"/>
      <c r="D827" s="4"/>
      <c r="E827" s="4"/>
      <c r="F827" s="29">
        <f>F828+F831</f>
        <v>10284700.77</v>
      </c>
      <c r="G827" s="29"/>
    </row>
    <row r="828" spans="1:7" ht="47.25">
      <c r="A828" s="3" t="s">
        <v>780</v>
      </c>
      <c r="B828" s="4" t="s">
        <v>347</v>
      </c>
      <c r="C828" s="4" t="s">
        <v>681</v>
      </c>
      <c r="D828" s="4"/>
      <c r="E828" s="4"/>
      <c r="F828" s="29">
        <f>F829</f>
        <v>2789592.77</v>
      </c>
      <c r="G828" s="29"/>
    </row>
    <row r="829" spans="1:7" ht="31.5">
      <c r="A829" s="3" t="s">
        <v>62</v>
      </c>
      <c r="B829" s="4" t="s">
        <v>347</v>
      </c>
      <c r="C829" s="4" t="s">
        <v>681</v>
      </c>
      <c r="D829" s="4" t="s">
        <v>51</v>
      </c>
      <c r="E829" s="4"/>
      <c r="F829" s="29">
        <f>F830</f>
        <v>2789592.77</v>
      </c>
      <c r="G829" s="29"/>
    </row>
    <row r="830" spans="1:7" ht="31.5">
      <c r="A830" s="3" t="s">
        <v>673</v>
      </c>
      <c r="B830" s="4" t="s">
        <v>347</v>
      </c>
      <c r="C830" s="4" t="s">
        <v>681</v>
      </c>
      <c r="D830" s="4" t="s">
        <v>51</v>
      </c>
      <c r="E830" s="4" t="s">
        <v>49</v>
      </c>
      <c r="F830" s="29">
        <f>прил6!F421</f>
        <v>2789592.77</v>
      </c>
      <c r="G830" s="29"/>
    </row>
    <row r="831" spans="1:7" ht="63">
      <c r="A831" s="3" t="s">
        <v>595</v>
      </c>
      <c r="B831" s="4" t="s">
        <v>347</v>
      </c>
      <c r="C831" s="4" t="s">
        <v>685</v>
      </c>
      <c r="D831" s="4"/>
      <c r="E831" s="4"/>
      <c r="F831" s="29">
        <f>F832</f>
        <v>7495108</v>
      </c>
      <c r="G831" s="29"/>
    </row>
    <row r="832" spans="1:7" ht="31.5">
      <c r="A832" s="3" t="s">
        <v>62</v>
      </c>
      <c r="B832" s="4" t="s">
        <v>347</v>
      </c>
      <c r="C832" s="4" t="s">
        <v>685</v>
      </c>
      <c r="D832" s="4" t="s">
        <v>51</v>
      </c>
      <c r="E832" s="4"/>
      <c r="F832" s="29">
        <f>F833</f>
        <v>7495108</v>
      </c>
      <c r="G832" s="29"/>
    </row>
    <row r="833" spans="1:7" ht="31.5">
      <c r="A833" s="3" t="s">
        <v>673</v>
      </c>
      <c r="B833" s="4" t="s">
        <v>347</v>
      </c>
      <c r="C833" s="4" t="s">
        <v>685</v>
      </c>
      <c r="D833" s="4" t="s">
        <v>51</v>
      </c>
      <c r="E833" s="4" t="s">
        <v>49</v>
      </c>
      <c r="F833" s="29">
        <f>прил6!F422</f>
        <v>7495108</v>
      </c>
      <c r="G833" s="29"/>
    </row>
    <row r="834" spans="1:7" ht="31.5">
      <c r="A834" s="3" t="s">
        <v>348</v>
      </c>
      <c r="B834" s="4" t="s">
        <v>349</v>
      </c>
      <c r="C834" s="4"/>
      <c r="D834" s="4"/>
      <c r="E834" s="4"/>
      <c r="F834" s="29">
        <f>F835</f>
        <v>150646.89</v>
      </c>
      <c r="G834" s="29"/>
    </row>
    <row r="835" spans="1:7" ht="31.5">
      <c r="A835" s="3" t="s">
        <v>593</v>
      </c>
      <c r="B835" s="4" t="s">
        <v>350</v>
      </c>
      <c r="C835" s="4"/>
      <c r="D835" s="4"/>
      <c r="E835" s="4"/>
      <c r="F835" s="29">
        <f>F836</f>
        <v>150646.89</v>
      </c>
      <c r="G835" s="29"/>
    </row>
    <row r="836" spans="1:7" ht="47.25">
      <c r="A836" s="3" t="s">
        <v>780</v>
      </c>
      <c r="B836" s="4" t="s">
        <v>350</v>
      </c>
      <c r="C836" s="4" t="s">
        <v>681</v>
      </c>
      <c r="D836" s="4"/>
      <c r="E836" s="4"/>
      <c r="F836" s="29">
        <f>F837</f>
        <v>150646.89</v>
      </c>
      <c r="G836" s="29"/>
    </row>
    <row r="837" spans="1:7" ht="31.5">
      <c r="A837" s="3" t="s">
        <v>62</v>
      </c>
      <c r="B837" s="4" t="s">
        <v>347</v>
      </c>
      <c r="C837" s="4" t="s">
        <v>681</v>
      </c>
      <c r="D837" s="4" t="s">
        <v>51</v>
      </c>
      <c r="E837" s="4"/>
      <c r="F837" s="29">
        <f>F838</f>
        <v>150646.89</v>
      </c>
      <c r="G837" s="29"/>
    </row>
    <row r="838" spans="1:7" ht="31.5">
      <c r="A838" s="3" t="s">
        <v>673</v>
      </c>
      <c r="B838" s="4" t="s">
        <v>347</v>
      </c>
      <c r="C838" s="4" t="s">
        <v>681</v>
      </c>
      <c r="D838" s="4" t="s">
        <v>51</v>
      </c>
      <c r="E838" s="4" t="s">
        <v>49</v>
      </c>
      <c r="F838" s="29">
        <f>прил6!F425</f>
        <v>150646.89</v>
      </c>
      <c r="G838" s="29"/>
    </row>
    <row r="839" spans="1:7" ht="31.5">
      <c r="A839" s="3" t="s">
        <v>351</v>
      </c>
      <c r="B839" s="4" t="s">
        <v>352</v>
      </c>
      <c r="C839" s="4"/>
      <c r="D839" s="4"/>
      <c r="E839" s="4"/>
      <c r="F839" s="29">
        <f>F840</f>
        <v>160000</v>
      </c>
      <c r="G839" s="29"/>
    </row>
    <row r="840" spans="1:7" ht="31.5">
      <c r="A840" s="3" t="s">
        <v>593</v>
      </c>
      <c r="B840" s="4" t="s">
        <v>353</v>
      </c>
      <c r="C840" s="4"/>
      <c r="D840" s="4"/>
      <c r="E840" s="4"/>
      <c r="F840" s="29">
        <f>F841</f>
        <v>160000</v>
      </c>
      <c r="G840" s="29"/>
    </row>
    <row r="841" spans="1:7" ht="47.25">
      <c r="A841" s="3" t="s">
        <v>780</v>
      </c>
      <c r="B841" s="4" t="s">
        <v>353</v>
      </c>
      <c r="C841" s="4" t="s">
        <v>681</v>
      </c>
      <c r="D841" s="4"/>
      <c r="E841" s="4"/>
      <c r="F841" s="29">
        <f>F842</f>
        <v>160000</v>
      </c>
      <c r="G841" s="29"/>
    </row>
    <row r="842" spans="1:7" ht="31.5">
      <c r="A842" s="3" t="s">
        <v>62</v>
      </c>
      <c r="B842" s="4" t="s">
        <v>353</v>
      </c>
      <c r="C842" s="4" t="s">
        <v>681</v>
      </c>
      <c r="D842" s="4" t="s">
        <v>51</v>
      </c>
      <c r="E842" s="4"/>
      <c r="F842" s="29">
        <f>F843</f>
        <v>160000</v>
      </c>
      <c r="G842" s="29"/>
    </row>
    <row r="843" spans="1:7" ht="31.5">
      <c r="A843" s="3" t="s">
        <v>673</v>
      </c>
      <c r="B843" s="4" t="s">
        <v>353</v>
      </c>
      <c r="C843" s="4" t="s">
        <v>681</v>
      </c>
      <c r="D843" s="4" t="s">
        <v>51</v>
      </c>
      <c r="E843" s="4" t="s">
        <v>49</v>
      </c>
      <c r="F843" s="29">
        <f>прил6!F428</f>
        <v>160000</v>
      </c>
      <c r="G843" s="29"/>
    </row>
    <row r="844" spans="1:7" ht="31.5">
      <c r="A844" s="3" t="s">
        <v>354</v>
      </c>
      <c r="B844" s="4" t="s">
        <v>355</v>
      </c>
      <c r="C844" s="4"/>
      <c r="D844" s="4"/>
      <c r="E844" s="4"/>
      <c r="F844" s="29">
        <f>F845</f>
        <v>45828</v>
      </c>
      <c r="G844" s="29"/>
    </row>
    <row r="845" spans="1:7" ht="31.5">
      <c r="A845" s="3" t="s">
        <v>593</v>
      </c>
      <c r="B845" s="4" t="s">
        <v>609</v>
      </c>
      <c r="C845" s="4"/>
      <c r="D845" s="4"/>
      <c r="E845" s="4"/>
      <c r="F845" s="29">
        <f>F846</f>
        <v>45828</v>
      </c>
      <c r="G845" s="29"/>
    </row>
    <row r="846" spans="1:7" ht="47.25">
      <c r="A846" s="3" t="s">
        <v>780</v>
      </c>
      <c r="B846" s="4" t="s">
        <v>609</v>
      </c>
      <c r="C846" s="4" t="s">
        <v>681</v>
      </c>
      <c r="D846" s="4"/>
      <c r="E846" s="4"/>
      <c r="F846" s="29">
        <f>F847</f>
        <v>45828</v>
      </c>
      <c r="G846" s="29"/>
    </row>
    <row r="847" spans="1:7" ht="31.5">
      <c r="A847" s="3" t="s">
        <v>62</v>
      </c>
      <c r="B847" s="4" t="s">
        <v>609</v>
      </c>
      <c r="C847" s="4" t="s">
        <v>681</v>
      </c>
      <c r="D847" s="4" t="s">
        <v>51</v>
      </c>
      <c r="E847" s="4"/>
      <c r="F847" s="29">
        <f>F848</f>
        <v>45828</v>
      </c>
      <c r="G847" s="29"/>
    </row>
    <row r="848" spans="1:7" ht="31.5">
      <c r="A848" s="3" t="s">
        <v>673</v>
      </c>
      <c r="B848" s="4" t="s">
        <v>609</v>
      </c>
      <c r="C848" s="4" t="s">
        <v>681</v>
      </c>
      <c r="D848" s="4" t="s">
        <v>51</v>
      </c>
      <c r="E848" s="4" t="s">
        <v>49</v>
      </c>
      <c r="F848" s="29">
        <f>прил6!F431</f>
        <v>45828</v>
      </c>
      <c r="G848" s="29"/>
    </row>
    <row r="849" spans="1:7" ht="110.25">
      <c r="A849" s="3" t="s">
        <v>125</v>
      </c>
      <c r="B849" s="4" t="s">
        <v>694</v>
      </c>
      <c r="C849" s="4"/>
      <c r="D849" s="4"/>
      <c r="E849" s="4"/>
      <c r="F849" s="29">
        <f>F850</f>
        <v>1425000</v>
      </c>
      <c r="G849" s="29"/>
    </row>
    <row r="850" spans="1:7" ht="63">
      <c r="A850" s="3" t="s">
        <v>695</v>
      </c>
      <c r="B850" s="4" t="s">
        <v>696</v>
      </c>
      <c r="C850" s="4"/>
      <c r="D850" s="4"/>
      <c r="E850" s="4"/>
      <c r="F850" s="29">
        <f>F851</f>
        <v>1425000</v>
      </c>
      <c r="G850" s="29"/>
    </row>
    <row r="851" spans="1:7" ht="47.25">
      <c r="A851" s="3" t="s">
        <v>697</v>
      </c>
      <c r="B851" s="4" t="s">
        <v>698</v>
      </c>
      <c r="C851" s="4"/>
      <c r="D851" s="4"/>
      <c r="E851" s="4"/>
      <c r="F851" s="29">
        <f>F852</f>
        <v>1425000</v>
      </c>
      <c r="G851" s="29"/>
    </row>
    <row r="852" spans="1:7" ht="31.5">
      <c r="A852" s="3" t="s">
        <v>1153</v>
      </c>
      <c r="B852" s="4" t="s">
        <v>698</v>
      </c>
      <c r="C852" s="4" t="s">
        <v>684</v>
      </c>
      <c r="D852" s="4"/>
      <c r="E852" s="4"/>
      <c r="F852" s="29">
        <f>F853</f>
        <v>1425000</v>
      </c>
      <c r="G852" s="29"/>
    </row>
    <row r="853" spans="1:7" ht="31.5">
      <c r="A853" s="3" t="s">
        <v>672</v>
      </c>
      <c r="B853" s="4" t="s">
        <v>698</v>
      </c>
      <c r="C853" s="4" t="s">
        <v>684</v>
      </c>
      <c r="D853" s="4" t="s">
        <v>676</v>
      </c>
      <c r="E853" s="4"/>
      <c r="F853" s="29">
        <f>F854</f>
        <v>1425000</v>
      </c>
      <c r="G853" s="29"/>
    </row>
    <row r="854" spans="1:7" ht="31.5">
      <c r="A854" s="3" t="s">
        <v>151</v>
      </c>
      <c r="B854" s="4" t="s">
        <v>698</v>
      </c>
      <c r="C854" s="4" t="s">
        <v>684</v>
      </c>
      <c r="D854" s="4" t="s">
        <v>676</v>
      </c>
      <c r="E854" s="4" t="s">
        <v>46</v>
      </c>
      <c r="F854" s="29">
        <f>прил6!F871</f>
        <v>1425000</v>
      </c>
      <c r="G854" s="29"/>
    </row>
    <row r="855" spans="1:7" ht="78.75">
      <c r="A855" s="59" t="s">
        <v>597</v>
      </c>
      <c r="B855" s="4" t="s">
        <v>816</v>
      </c>
      <c r="C855" s="4"/>
      <c r="D855" s="4"/>
      <c r="E855" s="4"/>
      <c r="F855" s="29">
        <f>F856</f>
        <v>19815186</v>
      </c>
      <c r="G855" s="29"/>
    </row>
    <row r="856" spans="1:7" ht="63">
      <c r="A856" s="59" t="s">
        <v>817</v>
      </c>
      <c r="B856" s="4" t="s">
        <v>818</v>
      </c>
      <c r="C856" s="4"/>
      <c r="D856" s="4"/>
      <c r="E856" s="4"/>
      <c r="F856" s="29">
        <f>F857</f>
        <v>19815186</v>
      </c>
      <c r="G856" s="29"/>
    </row>
    <row r="857" spans="1:7" ht="94.5">
      <c r="A857" s="3" t="s">
        <v>842</v>
      </c>
      <c r="B857" s="4" t="s">
        <v>819</v>
      </c>
      <c r="C857" s="4"/>
      <c r="D857" s="4"/>
      <c r="E857" s="4"/>
      <c r="F857" s="29">
        <f>F858</f>
        <v>19815186</v>
      </c>
      <c r="G857" s="29"/>
    </row>
    <row r="858" spans="1:7" ht="63">
      <c r="A858" s="3" t="s">
        <v>595</v>
      </c>
      <c r="B858" s="4" t="s">
        <v>819</v>
      </c>
      <c r="C858" s="4" t="s">
        <v>685</v>
      </c>
      <c r="D858" s="4"/>
      <c r="E858" s="4"/>
      <c r="F858" s="29">
        <f>F859</f>
        <v>19815186</v>
      </c>
      <c r="G858" s="29"/>
    </row>
    <row r="859" spans="1:7" ht="31.5">
      <c r="A859" s="3" t="s">
        <v>60</v>
      </c>
      <c r="B859" s="4" t="s">
        <v>819</v>
      </c>
      <c r="C859" s="4" t="s">
        <v>685</v>
      </c>
      <c r="D859" s="4" t="s">
        <v>1028</v>
      </c>
      <c r="E859" s="4"/>
      <c r="F859" s="29">
        <f>F870</f>
        <v>19815186</v>
      </c>
      <c r="G859" s="29"/>
    </row>
    <row r="860" spans="1:7" ht="47.25" hidden="1">
      <c r="A860" s="3" t="s">
        <v>98</v>
      </c>
      <c r="B860" s="4"/>
      <c r="C860" s="4"/>
      <c r="D860" s="4"/>
      <c r="E860" s="4"/>
      <c r="F860" s="29"/>
      <c r="G860" s="29"/>
    </row>
    <row r="861" spans="1:7" ht="15.75" hidden="1">
      <c r="A861" s="3" t="s">
        <v>60</v>
      </c>
      <c r="B861" s="4"/>
      <c r="C861" s="4"/>
      <c r="D861" s="4"/>
      <c r="E861" s="4"/>
      <c r="F861" s="29"/>
      <c r="G861" s="29"/>
    </row>
    <row r="862" spans="1:7" ht="31.5" hidden="1">
      <c r="A862" s="3" t="s">
        <v>833</v>
      </c>
      <c r="B862" s="4"/>
      <c r="C862" s="4"/>
      <c r="D862" s="4"/>
      <c r="E862" s="4"/>
      <c r="F862" s="29"/>
      <c r="G862" s="29"/>
    </row>
    <row r="863" spans="1:7" ht="63" hidden="1">
      <c r="A863" s="3" t="s">
        <v>595</v>
      </c>
      <c r="B863" s="4"/>
      <c r="C863" s="4"/>
      <c r="D863" s="4"/>
      <c r="E863" s="4"/>
      <c r="F863" s="29"/>
      <c r="G863" s="29"/>
    </row>
    <row r="864" spans="1:7" ht="15.75" hidden="1">
      <c r="A864" s="3" t="s">
        <v>60</v>
      </c>
      <c r="B864" s="4"/>
      <c r="C864" s="4"/>
      <c r="D864" s="4"/>
      <c r="E864" s="4"/>
      <c r="F864" s="29"/>
      <c r="G864" s="29"/>
    </row>
    <row r="865" spans="1:7" ht="31.5" hidden="1">
      <c r="A865" s="3" t="s">
        <v>833</v>
      </c>
      <c r="B865" s="4"/>
      <c r="C865" s="4"/>
      <c r="D865" s="4"/>
      <c r="E865" s="4"/>
      <c r="F865" s="29"/>
      <c r="G865" s="29"/>
    </row>
    <row r="866" spans="1:7" ht="31.5" hidden="1">
      <c r="A866" s="3" t="s">
        <v>593</v>
      </c>
      <c r="B866" s="4"/>
      <c r="C866" s="4"/>
      <c r="D866" s="4"/>
      <c r="E866" s="4"/>
      <c r="F866" s="29"/>
      <c r="G866" s="29"/>
    </row>
    <row r="867" spans="1:7" ht="47.25" hidden="1">
      <c r="A867" s="3" t="s">
        <v>98</v>
      </c>
      <c r="B867" s="4"/>
      <c r="C867" s="4"/>
      <c r="D867" s="4"/>
      <c r="E867" s="4"/>
      <c r="F867" s="29"/>
      <c r="G867" s="29"/>
    </row>
    <row r="868" spans="1:7" ht="15.75" hidden="1">
      <c r="A868" s="3" t="s">
        <v>60</v>
      </c>
      <c r="B868" s="4"/>
      <c r="C868" s="4"/>
      <c r="D868" s="4"/>
      <c r="E868" s="4"/>
      <c r="F868" s="29"/>
      <c r="G868" s="29"/>
    </row>
    <row r="869" spans="1:7" ht="31.5" hidden="1">
      <c r="A869" s="3" t="s">
        <v>833</v>
      </c>
      <c r="B869" s="4"/>
      <c r="C869" s="4"/>
      <c r="D869" s="4"/>
      <c r="E869" s="4"/>
      <c r="F869" s="29"/>
      <c r="G869" s="29"/>
    </row>
    <row r="870" spans="1:7" ht="35.25" customHeight="1">
      <c r="A870" s="3" t="s">
        <v>833</v>
      </c>
      <c r="B870" s="4" t="s">
        <v>819</v>
      </c>
      <c r="C870" s="4" t="s">
        <v>685</v>
      </c>
      <c r="D870" s="4" t="s">
        <v>1028</v>
      </c>
      <c r="E870" s="4" t="s">
        <v>678</v>
      </c>
      <c r="F870" s="29">
        <f>прил6!F225</f>
        <v>19815186</v>
      </c>
      <c r="G870" s="29"/>
    </row>
    <row r="871" spans="1:7" ht="110.25">
      <c r="A871" s="73" t="s">
        <v>108</v>
      </c>
      <c r="B871" s="5" t="s">
        <v>1155</v>
      </c>
      <c r="C871" s="5"/>
      <c r="D871" s="5"/>
      <c r="E871" s="5"/>
      <c r="F871" s="28">
        <f>F872+F887</f>
        <v>21423557.97</v>
      </c>
      <c r="G871" s="28"/>
    </row>
    <row r="872" spans="1:7" ht="47.25">
      <c r="A872" s="59" t="s">
        <v>130</v>
      </c>
      <c r="B872" s="4" t="s">
        <v>1154</v>
      </c>
      <c r="C872" s="4"/>
      <c r="D872" s="4"/>
      <c r="E872" s="4"/>
      <c r="F872" s="29">
        <f>F873+F882</f>
        <v>10388358</v>
      </c>
      <c r="G872" s="29"/>
    </row>
    <row r="873" spans="1:7" ht="70.5" customHeight="1">
      <c r="A873" s="59" t="s">
        <v>1156</v>
      </c>
      <c r="B873" s="4" t="s">
        <v>1157</v>
      </c>
      <c r="C873" s="4"/>
      <c r="D873" s="4"/>
      <c r="E873" s="4"/>
      <c r="F873" s="29">
        <f>F874+F878</f>
        <v>7114686.7299999995</v>
      </c>
      <c r="G873" s="29"/>
    </row>
    <row r="874" spans="1:7" ht="47.25">
      <c r="A874" s="59" t="s">
        <v>661</v>
      </c>
      <c r="B874" s="4" t="s">
        <v>1158</v>
      </c>
      <c r="C874" s="4"/>
      <c r="D874" s="4"/>
      <c r="E874" s="4"/>
      <c r="F874" s="29">
        <f>F875</f>
        <v>6670695.7299999995</v>
      </c>
      <c r="G874" s="29"/>
    </row>
    <row r="875" spans="1:7" ht="110.25">
      <c r="A875" s="59" t="s">
        <v>576</v>
      </c>
      <c r="B875" s="4" t="s">
        <v>1158</v>
      </c>
      <c r="C875" s="4" t="s">
        <v>680</v>
      </c>
      <c r="D875" s="4"/>
      <c r="E875" s="4"/>
      <c r="F875" s="29">
        <f>F876</f>
        <v>6670695.7299999995</v>
      </c>
      <c r="G875" s="29"/>
    </row>
    <row r="876" spans="1:7" ht="31.5">
      <c r="A876" s="3" t="s">
        <v>60</v>
      </c>
      <c r="B876" s="4" t="s">
        <v>1158</v>
      </c>
      <c r="C876" s="4" t="s">
        <v>680</v>
      </c>
      <c r="D876" s="4" t="s">
        <v>1028</v>
      </c>
      <c r="E876" s="4"/>
      <c r="F876" s="29">
        <f>F877</f>
        <v>6670695.7299999995</v>
      </c>
      <c r="G876" s="29"/>
    </row>
    <row r="877" spans="1:7" ht="111.75" customHeight="1">
      <c r="A877" s="59" t="s">
        <v>675</v>
      </c>
      <c r="B877" s="4" t="s">
        <v>1158</v>
      </c>
      <c r="C877" s="4" t="s">
        <v>680</v>
      </c>
      <c r="D877" s="4" t="s">
        <v>1028</v>
      </c>
      <c r="E877" s="4" t="s">
        <v>51</v>
      </c>
      <c r="F877" s="29">
        <f>прил6!F98</f>
        <v>6670695.7299999995</v>
      </c>
      <c r="G877" s="29"/>
    </row>
    <row r="878" spans="1:7" s="16" customFormat="1" ht="94.5">
      <c r="A878" s="3" t="s">
        <v>659</v>
      </c>
      <c r="B878" s="4" t="s">
        <v>1160</v>
      </c>
      <c r="C878" s="4"/>
      <c r="D878" s="4"/>
      <c r="E878" s="4"/>
      <c r="F878" s="29">
        <f>F879</f>
        <v>443991</v>
      </c>
      <c r="G878" s="29"/>
    </row>
    <row r="879" spans="1:7" ht="110.25">
      <c r="A879" s="3" t="s">
        <v>575</v>
      </c>
      <c r="B879" s="4" t="s">
        <v>1160</v>
      </c>
      <c r="C879" s="4" t="s">
        <v>680</v>
      </c>
      <c r="D879" s="4"/>
      <c r="E879" s="4"/>
      <c r="F879" s="29">
        <f>F880</f>
        <v>443991</v>
      </c>
      <c r="G879" s="29"/>
    </row>
    <row r="880" spans="1:7" ht="31.5">
      <c r="A880" s="3" t="s">
        <v>60</v>
      </c>
      <c r="B880" s="4" t="s">
        <v>1160</v>
      </c>
      <c r="C880" s="4" t="s">
        <v>680</v>
      </c>
      <c r="D880" s="4" t="s">
        <v>1028</v>
      </c>
      <c r="E880" s="4"/>
      <c r="F880" s="29">
        <f>F881</f>
        <v>443991</v>
      </c>
      <c r="G880" s="29"/>
    </row>
    <row r="881" spans="1:7" ht="117.75" customHeight="1">
      <c r="A881" s="59" t="s">
        <v>675</v>
      </c>
      <c r="B881" s="4" t="s">
        <v>1160</v>
      </c>
      <c r="C881" s="4" t="s">
        <v>680</v>
      </c>
      <c r="D881" s="4" t="s">
        <v>1028</v>
      </c>
      <c r="E881" s="4" t="s">
        <v>51</v>
      </c>
      <c r="F881" s="29">
        <f>прил6!F103</f>
        <v>443991</v>
      </c>
      <c r="G881" s="29"/>
    </row>
    <row r="882" spans="1:7" ht="47.25">
      <c r="A882" s="3" t="s">
        <v>1161</v>
      </c>
      <c r="B882" s="4" t="s">
        <v>1162</v>
      </c>
      <c r="C882" s="4"/>
      <c r="D882" s="4"/>
      <c r="E882" s="4"/>
      <c r="F882" s="29">
        <f>F883</f>
        <v>3273671.27</v>
      </c>
      <c r="G882" s="29"/>
    </row>
    <row r="883" spans="1:7" ht="47.25">
      <c r="A883" s="59" t="s">
        <v>661</v>
      </c>
      <c r="B883" s="4" t="s">
        <v>1163</v>
      </c>
      <c r="C883" s="4"/>
      <c r="D883" s="4"/>
      <c r="E883" s="4"/>
      <c r="F883" s="29">
        <f>F884</f>
        <v>3273671.27</v>
      </c>
      <c r="G883" s="29"/>
    </row>
    <row r="884" spans="1:7" ht="110.25">
      <c r="A884" s="59" t="s">
        <v>576</v>
      </c>
      <c r="B884" s="4" t="s">
        <v>1163</v>
      </c>
      <c r="C884" s="4" t="s">
        <v>680</v>
      </c>
      <c r="D884" s="4"/>
      <c r="E884" s="4"/>
      <c r="F884" s="29">
        <f>F885</f>
        <v>3273671.27</v>
      </c>
      <c r="G884" s="29"/>
    </row>
    <row r="885" spans="1:7" ht="31.5">
      <c r="A885" s="3" t="s">
        <v>60</v>
      </c>
      <c r="B885" s="4" t="s">
        <v>1163</v>
      </c>
      <c r="C885" s="4" t="s">
        <v>680</v>
      </c>
      <c r="D885" s="4" t="s">
        <v>1028</v>
      </c>
      <c r="E885" s="4"/>
      <c r="F885" s="29">
        <f>F886</f>
        <v>3273671.27</v>
      </c>
      <c r="G885" s="29"/>
    </row>
    <row r="886" spans="1:7" ht="94.5">
      <c r="A886" s="59" t="s">
        <v>675</v>
      </c>
      <c r="B886" s="4" t="s">
        <v>1163</v>
      </c>
      <c r="C886" s="4" t="s">
        <v>680</v>
      </c>
      <c r="D886" s="4" t="s">
        <v>1028</v>
      </c>
      <c r="E886" s="4" t="s">
        <v>51</v>
      </c>
      <c r="F886" s="29">
        <f>прил6!F106</f>
        <v>3273671.27</v>
      </c>
      <c r="G886" s="29"/>
    </row>
    <row r="887" spans="1:7" ht="47.25">
      <c r="A887" s="59" t="s">
        <v>132</v>
      </c>
      <c r="B887" s="4" t="s">
        <v>1167</v>
      </c>
      <c r="C887" s="4"/>
      <c r="D887" s="4"/>
      <c r="E887" s="4"/>
      <c r="F887" s="29">
        <f>F888</f>
        <v>11035199.97</v>
      </c>
      <c r="G887" s="29"/>
    </row>
    <row r="888" spans="1:7" ht="63">
      <c r="A888" s="59" t="s">
        <v>1168</v>
      </c>
      <c r="B888" s="4" t="s">
        <v>1169</v>
      </c>
      <c r="C888" s="4"/>
      <c r="D888" s="4"/>
      <c r="E888" s="4"/>
      <c r="F888" s="29">
        <f>F889</f>
        <v>11035199.97</v>
      </c>
      <c r="G888" s="29"/>
    </row>
    <row r="889" spans="1:7" ht="31.5">
      <c r="A889" s="59" t="s">
        <v>133</v>
      </c>
      <c r="B889" s="4" t="s">
        <v>1170</v>
      </c>
      <c r="C889" s="4"/>
      <c r="D889" s="4"/>
      <c r="E889" s="4"/>
      <c r="F889" s="29">
        <f>F890</f>
        <v>11035199.97</v>
      </c>
      <c r="G889" s="29"/>
    </row>
    <row r="890" spans="1:7" ht="31.5">
      <c r="A890" s="59" t="s">
        <v>122</v>
      </c>
      <c r="B890" s="4" t="s">
        <v>1170</v>
      </c>
      <c r="C890" s="4" t="s">
        <v>683</v>
      </c>
      <c r="D890" s="4"/>
      <c r="E890" s="4"/>
      <c r="F890" s="29">
        <f>F891</f>
        <v>11035199.97</v>
      </c>
      <c r="G890" s="29"/>
    </row>
    <row r="891" spans="1:7" ht="31.5">
      <c r="A891" s="236" t="s">
        <v>153</v>
      </c>
      <c r="B891" s="4" t="s">
        <v>1170</v>
      </c>
      <c r="C891" s="4" t="s">
        <v>683</v>
      </c>
      <c r="D891" s="4" t="s">
        <v>678</v>
      </c>
      <c r="E891" s="4"/>
      <c r="F891" s="29">
        <f>F892</f>
        <v>11035199.97</v>
      </c>
      <c r="G891" s="29"/>
    </row>
    <row r="892" spans="1:7" ht="47.25">
      <c r="A892" s="236" t="s">
        <v>131</v>
      </c>
      <c r="B892" s="4" t="s">
        <v>1170</v>
      </c>
      <c r="C892" s="4" t="s">
        <v>683</v>
      </c>
      <c r="D892" s="4" t="s">
        <v>678</v>
      </c>
      <c r="E892" s="4" t="s">
        <v>1028</v>
      </c>
      <c r="F892" s="29">
        <f>прил6!F878</f>
        <v>11035199.97</v>
      </c>
      <c r="G892" s="29"/>
    </row>
    <row r="893" spans="1:9" ht="63">
      <c r="A893" s="50" t="s">
        <v>109</v>
      </c>
      <c r="B893" s="2" t="s">
        <v>786</v>
      </c>
      <c r="C893" s="2"/>
      <c r="D893" s="2"/>
      <c r="E893" s="2"/>
      <c r="F893" s="33">
        <f>F894+F950+F979+F989+F1002+F1053+F1097+F1132</f>
        <v>129098080.27000001</v>
      </c>
      <c r="G893" s="33">
        <f>G894+G950+G979+G989+G1002+G1053+G1097+G1132</f>
        <v>4186900</v>
      </c>
      <c r="H893" s="26">
        <f>прил6!F112+прил6!F226+прил6!F324+прил6!F433+прил6!F846</f>
        <v>129098080.27000001</v>
      </c>
      <c r="I893" s="26">
        <f>прил6!G112+прил6!G226+прил6!G324+прил6!G433+прил6!G846</f>
        <v>4186900</v>
      </c>
    </row>
    <row r="894" spans="1:8" ht="47.25">
      <c r="A894" s="27" t="s">
        <v>101</v>
      </c>
      <c r="B894" s="4" t="s">
        <v>799</v>
      </c>
      <c r="C894" s="4"/>
      <c r="D894" s="4"/>
      <c r="E894" s="4"/>
      <c r="F894" s="29">
        <f>F895+F920+F912+F946+F932+F940</f>
        <v>31833328</v>
      </c>
      <c r="G894" s="29">
        <f>G895+G920+G912+G946+G932+G940</f>
        <v>4186900</v>
      </c>
      <c r="H894" s="26">
        <f>H893-F893</f>
        <v>0</v>
      </c>
    </row>
    <row r="895" spans="1:8" ht="63" customHeight="1">
      <c r="A895" s="27" t="s">
        <v>800</v>
      </c>
      <c r="B895" s="4" t="s">
        <v>801</v>
      </c>
      <c r="C895" s="4"/>
      <c r="D895" s="4"/>
      <c r="E895" s="4"/>
      <c r="F895" s="29">
        <f>F896+F900+F904+F908</f>
        <v>27646428</v>
      </c>
      <c r="G895" s="29"/>
      <c r="H895" s="26"/>
    </row>
    <row r="896" spans="1:9" ht="47.25">
      <c r="A896" s="27" t="s">
        <v>666</v>
      </c>
      <c r="B896" s="4" t="s">
        <v>802</v>
      </c>
      <c r="C896" s="4"/>
      <c r="D896" s="4"/>
      <c r="E896" s="4"/>
      <c r="F896" s="29">
        <f>F897</f>
        <v>1940779</v>
      </c>
      <c r="G896" s="29"/>
      <c r="H896" s="26"/>
      <c r="I896" s="26"/>
    </row>
    <row r="897" spans="1:7" ht="144" customHeight="1">
      <c r="A897" s="27" t="s">
        <v>575</v>
      </c>
      <c r="B897" s="4" t="s">
        <v>802</v>
      </c>
      <c r="C897" s="4" t="s">
        <v>680</v>
      </c>
      <c r="D897" s="4"/>
      <c r="E897" s="4"/>
      <c r="F897" s="29">
        <f>F898</f>
        <v>1940779</v>
      </c>
      <c r="G897" s="29"/>
    </row>
    <row r="898" spans="1:7" ht="31.5">
      <c r="A898" s="3" t="s">
        <v>60</v>
      </c>
      <c r="B898" s="4" t="s">
        <v>802</v>
      </c>
      <c r="C898" s="4" t="s">
        <v>680</v>
      </c>
      <c r="D898" s="4" t="s">
        <v>1028</v>
      </c>
      <c r="E898" s="4"/>
      <c r="F898" s="29">
        <f>F899</f>
        <v>1940779</v>
      </c>
      <c r="G898" s="29"/>
    </row>
    <row r="899" spans="1:7" ht="118.5" customHeight="1">
      <c r="A899" s="59" t="s">
        <v>675</v>
      </c>
      <c r="B899" s="4" t="s">
        <v>802</v>
      </c>
      <c r="C899" s="4" t="s">
        <v>680</v>
      </c>
      <c r="D899" s="4" t="s">
        <v>1028</v>
      </c>
      <c r="E899" s="4" t="s">
        <v>51</v>
      </c>
      <c r="F899" s="29">
        <f>прил6!F116</f>
        <v>1940779</v>
      </c>
      <c r="G899" s="29"/>
    </row>
    <row r="900" spans="1:7" ht="47.25">
      <c r="A900" s="27" t="s">
        <v>661</v>
      </c>
      <c r="B900" s="4" t="s">
        <v>804</v>
      </c>
      <c r="C900" s="4"/>
      <c r="D900" s="4"/>
      <c r="E900" s="4"/>
      <c r="F900" s="29">
        <f>F901</f>
        <v>25304641</v>
      </c>
      <c r="G900" s="29"/>
    </row>
    <row r="901" spans="1:7" ht="110.25">
      <c r="A901" s="27" t="s">
        <v>575</v>
      </c>
      <c r="B901" s="4" t="s">
        <v>804</v>
      </c>
      <c r="C901" s="4" t="s">
        <v>680</v>
      </c>
      <c r="D901" s="4"/>
      <c r="E901" s="4"/>
      <c r="F901" s="29">
        <f>F902</f>
        <v>25304641</v>
      </c>
      <c r="G901" s="29"/>
    </row>
    <row r="902" spans="1:7" ht="31.5">
      <c r="A902" s="3" t="s">
        <v>60</v>
      </c>
      <c r="B902" s="4" t="s">
        <v>804</v>
      </c>
      <c r="C902" s="4" t="s">
        <v>680</v>
      </c>
      <c r="D902" s="4" t="s">
        <v>1028</v>
      </c>
      <c r="E902" s="4"/>
      <c r="F902" s="29">
        <f>F903</f>
        <v>25304641</v>
      </c>
      <c r="G902" s="29"/>
    </row>
    <row r="903" spans="1:7" ht="94.5">
      <c r="A903" s="59" t="s">
        <v>675</v>
      </c>
      <c r="B903" s="4" t="s">
        <v>804</v>
      </c>
      <c r="C903" s="4" t="s">
        <v>680</v>
      </c>
      <c r="D903" s="4" t="s">
        <v>1028</v>
      </c>
      <c r="E903" s="4" t="s">
        <v>51</v>
      </c>
      <c r="F903" s="29">
        <f>прил6!F121</f>
        <v>25304641</v>
      </c>
      <c r="G903" s="29"/>
    </row>
    <row r="904" spans="1:7" ht="47.25">
      <c r="A904" s="27" t="s">
        <v>662</v>
      </c>
      <c r="B904" s="4" t="s">
        <v>805</v>
      </c>
      <c r="C904" s="4"/>
      <c r="D904" s="4"/>
      <c r="E904" s="4"/>
      <c r="F904" s="29">
        <f>F905</f>
        <v>3360</v>
      </c>
      <c r="G904" s="29"/>
    </row>
    <row r="905" spans="1:7" ht="110.25">
      <c r="A905" s="27" t="s">
        <v>575</v>
      </c>
      <c r="B905" s="4" t="s">
        <v>805</v>
      </c>
      <c r="C905" s="4" t="s">
        <v>680</v>
      </c>
      <c r="D905" s="4"/>
      <c r="E905" s="4"/>
      <c r="F905" s="29">
        <f>F906</f>
        <v>3360</v>
      </c>
      <c r="G905" s="29"/>
    </row>
    <row r="906" spans="1:7" ht="28.5" customHeight="1">
      <c r="A906" s="3" t="s">
        <v>60</v>
      </c>
      <c r="B906" s="4" t="s">
        <v>805</v>
      </c>
      <c r="C906" s="4" t="s">
        <v>680</v>
      </c>
      <c r="D906" s="4" t="s">
        <v>1028</v>
      </c>
      <c r="E906" s="4"/>
      <c r="F906" s="29">
        <f>F907</f>
        <v>3360</v>
      </c>
      <c r="G906" s="29"/>
    </row>
    <row r="907" spans="1:7" ht="114" customHeight="1">
      <c r="A907" s="59" t="s">
        <v>675</v>
      </c>
      <c r="B907" s="4" t="s">
        <v>805</v>
      </c>
      <c r="C907" s="4" t="s">
        <v>680</v>
      </c>
      <c r="D907" s="4" t="s">
        <v>1028</v>
      </c>
      <c r="E907" s="4" t="s">
        <v>51</v>
      </c>
      <c r="F907" s="29">
        <f>прил6!F123</f>
        <v>3360</v>
      </c>
      <c r="G907" s="29"/>
    </row>
    <row r="908" spans="1:7" ht="115.5" customHeight="1">
      <c r="A908" s="27" t="s">
        <v>659</v>
      </c>
      <c r="B908" s="4" t="s">
        <v>806</v>
      </c>
      <c r="C908" s="4"/>
      <c r="D908" s="4"/>
      <c r="E908" s="4"/>
      <c r="F908" s="29">
        <f>F909</f>
        <v>397648</v>
      </c>
      <c r="G908" s="29"/>
    </row>
    <row r="909" spans="1:7" ht="110.25">
      <c r="A909" s="27" t="s">
        <v>575</v>
      </c>
      <c r="B909" s="4" t="s">
        <v>806</v>
      </c>
      <c r="C909" s="4" t="s">
        <v>680</v>
      </c>
      <c r="D909" s="4"/>
      <c r="E909" s="4"/>
      <c r="F909" s="29">
        <f>F910</f>
        <v>397648</v>
      </c>
      <c r="G909" s="29"/>
    </row>
    <row r="910" spans="1:7" ht="31.5">
      <c r="A910" s="3" t="s">
        <v>60</v>
      </c>
      <c r="B910" s="4" t="s">
        <v>806</v>
      </c>
      <c r="C910" s="4" t="s">
        <v>680</v>
      </c>
      <c r="D910" s="4" t="s">
        <v>1028</v>
      </c>
      <c r="E910" s="4"/>
      <c r="F910" s="29">
        <f>F911</f>
        <v>397648</v>
      </c>
      <c r="G910" s="29"/>
    </row>
    <row r="911" spans="1:7" ht="117.75" customHeight="1">
      <c r="A911" s="59" t="s">
        <v>675</v>
      </c>
      <c r="B911" s="4" t="s">
        <v>806</v>
      </c>
      <c r="C911" s="4" t="s">
        <v>680</v>
      </c>
      <c r="D911" s="4" t="s">
        <v>1028</v>
      </c>
      <c r="E911" s="4" t="s">
        <v>51</v>
      </c>
      <c r="F911" s="29">
        <f>прил6!F126</f>
        <v>397648</v>
      </c>
      <c r="G911" s="29"/>
    </row>
    <row r="912" spans="1:7" ht="63">
      <c r="A912" s="27" t="s">
        <v>509</v>
      </c>
      <c r="B912" s="4" t="s">
        <v>510</v>
      </c>
      <c r="C912" s="4"/>
      <c r="D912" s="4"/>
      <c r="E912" s="4"/>
      <c r="F912" s="29">
        <f>F913</f>
        <v>1758900</v>
      </c>
      <c r="G912" s="29">
        <f>G913</f>
        <v>1758900</v>
      </c>
    </row>
    <row r="913" spans="1:7" ht="157.5">
      <c r="A913" s="3" t="s">
        <v>511</v>
      </c>
      <c r="B913" s="4" t="s">
        <v>512</v>
      </c>
      <c r="C913" s="4"/>
      <c r="D913" s="4"/>
      <c r="E913" s="4"/>
      <c r="F913" s="29">
        <f>F914+F917</f>
        <v>1758900</v>
      </c>
      <c r="G913" s="29">
        <f>G914+G917</f>
        <v>1758900</v>
      </c>
    </row>
    <row r="914" spans="1:7" ht="110.25">
      <c r="A914" s="3" t="s">
        <v>97</v>
      </c>
      <c r="B914" s="4" t="s">
        <v>512</v>
      </c>
      <c r="C914" s="4" t="s">
        <v>680</v>
      </c>
      <c r="D914" s="4"/>
      <c r="E914" s="4"/>
      <c r="F914" s="29">
        <f>F915</f>
        <v>1659283.14</v>
      </c>
      <c r="G914" s="29">
        <f>F914</f>
        <v>1659283.14</v>
      </c>
    </row>
    <row r="915" spans="1:7" ht="36" customHeight="1">
      <c r="A915" s="59" t="s">
        <v>61</v>
      </c>
      <c r="B915" s="4" t="s">
        <v>512</v>
      </c>
      <c r="C915" s="4" t="s">
        <v>680</v>
      </c>
      <c r="D915" s="4" t="s">
        <v>48</v>
      </c>
      <c r="E915" s="4"/>
      <c r="F915" s="29">
        <f>F916</f>
        <v>1659283.14</v>
      </c>
      <c r="G915" s="29">
        <f>F915</f>
        <v>1659283.14</v>
      </c>
    </row>
    <row r="916" spans="1:7" ht="31.5">
      <c r="A916" s="59" t="s">
        <v>679</v>
      </c>
      <c r="B916" s="4" t="s">
        <v>512</v>
      </c>
      <c r="C916" s="4" t="s">
        <v>680</v>
      </c>
      <c r="D916" s="4" t="s">
        <v>48</v>
      </c>
      <c r="E916" s="4" t="s">
        <v>51</v>
      </c>
      <c r="F916" s="29">
        <f>прил6!F328</f>
        <v>1659283.14</v>
      </c>
      <c r="G916" s="29">
        <f>F916</f>
        <v>1659283.14</v>
      </c>
    </row>
    <row r="917" spans="1:7" ht="47.25">
      <c r="A917" s="3" t="s">
        <v>780</v>
      </c>
      <c r="B917" s="4" t="s">
        <v>512</v>
      </c>
      <c r="C917" s="4" t="s">
        <v>681</v>
      </c>
      <c r="D917" s="4"/>
      <c r="E917" s="4"/>
      <c r="F917" s="29">
        <f>F918</f>
        <v>99616.86</v>
      </c>
      <c r="G917" s="29">
        <f>G918</f>
        <v>99616.86</v>
      </c>
    </row>
    <row r="918" spans="1:7" ht="47.25">
      <c r="A918" s="59" t="s">
        <v>61</v>
      </c>
      <c r="B918" s="4" t="s">
        <v>512</v>
      </c>
      <c r="C918" s="4" t="s">
        <v>681</v>
      </c>
      <c r="D918" s="4" t="s">
        <v>48</v>
      </c>
      <c r="E918" s="4"/>
      <c r="F918" s="29">
        <f>F919</f>
        <v>99616.86</v>
      </c>
      <c r="G918" s="29">
        <f>G919</f>
        <v>99616.86</v>
      </c>
    </row>
    <row r="919" spans="1:7" ht="31.5">
      <c r="A919" s="59" t="s">
        <v>679</v>
      </c>
      <c r="B919" s="4" t="s">
        <v>512</v>
      </c>
      <c r="C919" s="4" t="s">
        <v>681</v>
      </c>
      <c r="D919" s="4" t="s">
        <v>48</v>
      </c>
      <c r="E919" s="4" t="s">
        <v>51</v>
      </c>
      <c r="F919" s="29">
        <f>прил6!F329</f>
        <v>99616.86</v>
      </c>
      <c r="G919" s="29">
        <f>F919</f>
        <v>99616.86</v>
      </c>
    </row>
    <row r="920" spans="1:7" ht="47.25">
      <c r="A920" s="3" t="s">
        <v>820</v>
      </c>
      <c r="B920" s="4" t="s">
        <v>821</v>
      </c>
      <c r="C920" s="4"/>
      <c r="D920" s="4"/>
      <c r="E920" s="4"/>
      <c r="F920" s="29">
        <f>F921+F925</f>
        <v>1020000</v>
      </c>
      <c r="G920" s="29">
        <f>G921+G925</f>
        <v>1020000</v>
      </c>
    </row>
    <row r="921" spans="1:7" ht="189">
      <c r="A921" s="3" t="s">
        <v>0</v>
      </c>
      <c r="B921" s="4" t="s">
        <v>822</v>
      </c>
      <c r="C921" s="4"/>
      <c r="D921" s="4"/>
      <c r="E921" s="4"/>
      <c r="F921" s="29">
        <f aca="true" t="shared" si="11" ref="F921:G923">F922</f>
        <v>6000</v>
      </c>
      <c r="G921" s="29">
        <f t="shared" si="11"/>
        <v>6000</v>
      </c>
    </row>
    <row r="922" spans="1:7" ht="47.25">
      <c r="A922" s="3" t="s">
        <v>780</v>
      </c>
      <c r="B922" s="4" t="s">
        <v>822</v>
      </c>
      <c r="C922" s="4" t="s">
        <v>681</v>
      </c>
      <c r="D922" s="4"/>
      <c r="E922" s="4"/>
      <c r="F922" s="29">
        <f t="shared" si="11"/>
        <v>6000</v>
      </c>
      <c r="G922" s="29">
        <f t="shared" si="11"/>
        <v>6000</v>
      </c>
    </row>
    <row r="923" spans="1:7" ht="22.5" customHeight="1">
      <c r="A923" s="3" t="s">
        <v>60</v>
      </c>
      <c r="B923" s="4" t="s">
        <v>822</v>
      </c>
      <c r="C923" s="4" t="s">
        <v>681</v>
      </c>
      <c r="D923" s="4" t="s">
        <v>1028</v>
      </c>
      <c r="E923" s="4"/>
      <c r="F923" s="29">
        <f t="shared" si="11"/>
        <v>6000</v>
      </c>
      <c r="G923" s="29">
        <f t="shared" si="11"/>
        <v>6000</v>
      </c>
    </row>
    <row r="924" spans="1:7" ht="47.25" customHeight="1">
      <c r="A924" s="3" t="s">
        <v>833</v>
      </c>
      <c r="B924" s="4" t="s">
        <v>822</v>
      </c>
      <c r="C924" s="4" t="s">
        <v>681</v>
      </c>
      <c r="D924" s="4" t="s">
        <v>1028</v>
      </c>
      <c r="E924" s="4" t="s">
        <v>678</v>
      </c>
      <c r="F924" s="29">
        <f>прил6!F230</f>
        <v>6000</v>
      </c>
      <c r="G924" s="29">
        <f>F924</f>
        <v>6000</v>
      </c>
    </row>
    <row r="925" spans="1:7" ht="47.25">
      <c r="A925" s="3" t="s">
        <v>823</v>
      </c>
      <c r="B925" s="4" t="s">
        <v>824</v>
      </c>
      <c r="C925" s="4"/>
      <c r="D925" s="4"/>
      <c r="E925" s="4"/>
      <c r="F925" s="29">
        <f>F926+F929</f>
        <v>1014000</v>
      </c>
      <c r="G925" s="29">
        <f>G926+G929</f>
        <v>1014000</v>
      </c>
    </row>
    <row r="926" spans="1:7" ht="110.25">
      <c r="A926" s="3" t="s">
        <v>97</v>
      </c>
      <c r="B926" s="4" t="s">
        <v>824</v>
      </c>
      <c r="C926" s="4" t="s">
        <v>680</v>
      </c>
      <c r="D926" s="4"/>
      <c r="E926" s="4"/>
      <c r="F926" s="29">
        <f>F927</f>
        <v>849376.4</v>
      </c>
      <c r="G926" s="29">
        <f>G927</f>
        <v>849376.4</v>
      </c>
    </row>
    <row r="927" spans="1:7" ht="31.5">
      <c r="A927" s="3" t="s">
        <v>60</v>
      </c>
      <c r="B927" s="4" t="s">
        <v>824</v>
      </c>
      <c r="C927" s="4" t="s">
        <v>680</v>
      </c>
      <c r="D927" s="4" t="s">
        <v>1028</v>
      </c>
      <c r="E927" s="4"/>
      <c r="F927" s="29">
        <f>F928</f>
        <v>849376.4</v>
      </c>
      <c r="G927" s="29">
        <f>G928</f>
        <v>849376.4</v>
      </c>
    </row>
    <row r="928" spans="1:7" ht="31.5">
      <c r="A928" s="3" t="s">
        <v>833</v>
      </c>
      <c r="B928" s="4" t="s">
        <v>824</v>
      </c>
      <c r="C928" s="4" t="s">
        <v>680</v>
      </c>
      <c r="D928" s="4" t="s">
        <v>1028</v>
      </c>
      <c r="E928" s="4" t="s">
        <v>678</v>
      </c>
      <c r="F928" s="29">
        <f>прил6!F232</f>
        <v>849376.4</v>
      </c>
      <c r="G928" s="29">
        <f>F928</f>
        <v>849376.4</v>
      </c>
    </row>
    <row r="929" spans="1:7" ht="51.75" customHeight="1">
      <c r="A929" s="3" t="s">
        <v>780</v>
      </c>
      <c r="B929" s="4" t="s">
        <v>824</v>
      </c>
      <c r="C929" s="4" t="s">
        <v>681</v>
      </c>
      <c r="D929" s="4"/>
      <c r="E929" s="4"/>
      <c r="F929" s="29">
        <f>F930</f>
        <v>164623.6</v>
      </c>
      <c r="G929" s="29">
        <f>F929</f>
        <v>164623.6</v>
      </c>
    </row>
    <row r="930" spans="1:7" ht="31.5">
      <c r="A930" s="3" t="s">
        <v>60</v>
      </c>
      <c r="B930" s="4" t="s">
        <v>824</v>
      </c>
      <c r="C930" s="4" t="s">
        <v>681</v>
      </c>
      <c r="D930" s="4" t="s">
        <v>1028</v>
      </c>
      <c r="E930" s="4"/>
      <c r="F930" s="29">
        <f>F931</f>
        <v>164623.6</v>
      </c>
      <c r="G930" s="29">
        <f>F930</f>
        <v>164623.6</v>
      </c>
    </row>
    <row r="931" spans="1:7" ht="31.5">
      <c r="A931" s="3" t="s">
        <v>833</v>
      </c>
      <c r="B931" s="4" t="s">
        <v>824</v>
      </c>
      <c r="C931" s="4" t="s">
        <v>681</v>
      </c>
      <c r="D931" s="4" t="s">
        <v>1028</v>
      </c>
      <c r="E931" s="4" t="s">
        <v>678</v>
      </c>
      <c r="F931" s="29">
        <f>прил6!F233</f>
        <v>164623.6</v>
      </c>
      <c r="G931" s="29">
        <f>F931</f>
        <v>164623.6</v>
      </c>
    </row>
    <row r="932" spans="1:7" ht="63">
      <c r="A932" s="59" t="s">
        <v>505</v>
      </c>
      <c r="B932" s="4" t="s">
        <v>361</v>
      </c>
      <c r="C932" s="4"/>
      <c r="D932" s="4"/>
      <c r="E932" s="4"/>
      <c r="F932" s="29">
        <f>F933</f>
        <v>1233400</v>
      </c>
      <c r="G932" s="29">
        <f>G933</f>
        <v>1233400</v>
      </c>
    </row>
    <row r="933" spans="1:7" ht="78.75">
      <c r="A933" s="59" t="s">
        <v>690</v>
      </c>
      <c r="B933" s="4" t="s">
        <v>691</v>
      </c>
      <c r="C933" s="4"/>
      <c r="D933" s="4"/>
      <c r="E933" s="4"/>
      <c r="F933" s="29">
        <f>F934+F937</f>
        <v>1233400</v>
      </c>
      <c r="G933" s="29">
        <f>G934+G937</f>
        <v>1233400</v>
      </c>
    </row>
    <row r="934" spans="1:7" ht="110.25">
      <c r="A934" s="3" t="s">
        <v>97</v>
      </c>
      <c r="B934" s="4" t="s">
        <v>691</v>
      </c>
      <c r="C934" s="4" t="s">
        <v>680</v>
      </c>
      <c r="D934" s="4"/>
      <c r="E934" s="4"/>
      <c r="F934" s="29">
        <f>F935</f>
        <v>1081469.03</v>
      </c>
      <c r="G934" s="29">
        <f aca="true" t="shared" si="12" ref="G934:G949">F934</f>
        <v>1081469.03</v>
      </c>
    </row>
    <row r="935" spans="1:7" ht="31.5">
      <c r="A935" s="3" t="s">
        <v>55</v>
      </c>
      <c r="B935" s="4" t="s">
        <v>691</v>
      </c>
      <c r="C935" s="4" t="s">
        <v>680</v>
      </c>
      <c r="D935" s="4" t="s">
        <v>49</v>
      </c>
      <c r="E935" s="4"/>
      <c r="F935" s="29">
        <f>F936</f>
        <v>1081469.03</v>
      </c>
      <c r="G935" s="29">
        <f t="shared" si="12"/>
        <v>1081469.03</v>
      </c>
    </row>
    <row r="936" spans="1:7" ht="31.5">
      <c r="A936" s="3" t="s">
        <v>506</v>
      </c>
      <c r="B936" s="4" t="s">
        <v>691</v>
      </c>
      <c r="C936" s="4" t="s">
        <v>680</v>
      </c>
      <c r="D936" s="4" t="s">
        <v>49</v>
      </c>
      <c r="E936" s="4" t="s">
        <v>51</v>
      </c>
      <c r="F936" s="29">
        <f>прил6!F850</f>
        <v>1081469.03</v>
      </c>
      <c r="G936" s="29">
        <f t="shared" si="12"/>
        <v>1081469.03</v>
      </c>
    </row>
    <row r="937" spans="1:7" ht="47.25">
      <c r="A937" s="3" t="s">
        <v>780</v>
      </c>
      <c r="B937" s="4" t="s">
        <v>691</v>
      </c>
      <c r="C937" s="4" t="s">
        <v>681</v>
      </c>
      <c r="D937" s="4"/>
      <c r="E937" s="4"/>
      <c r="F937" s="29">
        <f>F938</f>
        <v>151930.97</v>
      </c>
      <c r="G937" s="29">
        <f t="shared" si="12"/>
        <v>151930.97</v>
      </c>
    </row>
    <row r="938" spans="1:7" ht="31.5">
      <c r="A938" s="3" t="s">
        <v>55</v>
      </c>
      <c r="B938" s="4" t="s">
        <v>691</v>
      </c>
      <c r="C938" s="4" t="s">
        <v>681</v>
      </c>
      <c r="D938" s="4" t="s">
        <v>49</v>
      </c>
      <c r="E938" s="4"/>
      <c r="F938" s="29">
        <f>F939</f>
        <v>151930.97</v>
      </c>
      <c r="G938" s="29">
        <f t="shared" si="12"/>
        <v>151930.97</v>
      </c>
    </row>
    <row r="939" spans="1:7" ht="31.5">
      <c r="A939" s="3" t="s">
        <v>506</v>
      </c>
      <c r="B939" s="4" t="s">
        <v>691</v>
      </c>
      <c r="C939" s="4" t="s">
        <v>681</v>
      </c>
      <c r="D939" s="4" t="s">
        <v>49</v>
      </c>
      <c r="E939" s="4" t="s">
        <v>51</v>
      </c>
      <c r="F939" s="29">
        <f>прил6!F851</f>
        <v>151930.97</v>
      </c>
      <c r="G939" s="29">
        <f t="shared" si="12"/>
        <v>151930.97</v>
      </c>
    </row>
    <row r="940" spans="1:7" ht="157.5">
      <c r="A940" s="3" t="s">
        <v>602</v>
      </c>
      <c r="B940" s="4" t="s">
        <v>360</v>
      </c>
      <c r="C940" s="4"/>
      <c r="D940" s="4"/>
      <c r="E940" s="4"/>
      <c r="F940" s="29">
        <f>F941</f>
        <v>136400</v>
      </c>
      <c r="G940" s="29">
        <f t="shared" si="12"/>
        <v>136400</v>
      </c>
    </row>
    <row r="941" spans="1:7" ht="157.5">
      <c r="A941" s="3" t="s">
        <v>692</v>
      </c>
      <c r="B941" s="4" t="s">
        <v>693</v>
      </c>
      <c r="C941" s="4"/>
      <c r="D941" s="4"/>
      <c r="E941" s="4"/>
      <c r="F941" s="29">
        <f>F942</f>
        <v>136400</v>
      </c>
      <c r="G941" s="29">
        <f t="shared" si="12"/>
        <v>136400</v>
      </c>
    </row>
    <row r="942" spans="1:7" ht="110.25">
      <c r="A942" s="3" t="s">
        <v>97</v>
      </c>
      <c r="B942" s="4" t="s">
        <v>693</v>
      </c>
      <c r="C942" s="4" t="s">
        <v>680</v>
      </c>
      <c r="D942" s="4"/>
      <c r="E942" s="4"/>
      <c r="F942" s="29">
        <f>F943</f>
        <v>136400</v>
      </c>
      <c r="G942" s="29">
        <f t="shared" si="12"/>
        <v>136400</v>
      </c>
    </row>
    <row r="943" spans="1:7" ht="31.5">
      <c r="A943" s="3" t="s">
        <v>55</v>
      </c>
      <c r="B943" s="4" t="s">
        <v>693</v>
      </c>
      <c r="C943" s="4" t="s">
        <v>680</v>
      </c>
      <c r="D943" s="4" t="s">
        <v>49</v>
      </c>
      <c r="E943" s="4"/>
      <c r="F943" s="29">
        <f>F944</f>
        <v>136400</v>
      </c>
      <c r="G943" s="29">
        <f t="shared" si="12"/>
        <v>136400</v>
      </c>
    </row>
    <row r="944" spans="1:7" ht="31.5">
      <c r="A944" s="3" t="s">
        <v>506</v>
      </c>
      <c r="B944" s="4" t="s">
        <v>693</v>
      </c>
      <c r="C944" s="4" t="s">
        <v>680</v>
      </c>
      <c r="D944" s="4" t="s">
        <v>49</v>
      </c>
      <c r="E944" s="4" t="s">
        <v>51</v>
      </c>
      <c r="F944" s="29">
        <f>прил6!F854</f>
        <v>136400</v>
      </c>
      <c r="G944" s="29">
        <f t="shared" si="12"/>
        <v>136400</v>
      </c>
    </row>
    <row r="945" spans="1:7" ht="78.75">
      <c r="A945" s="3" t="s">
        <v>356</v>
      </c>
      <c r="B945" s="4" t="s">
        <v>357</v>
      </c>
      <c r="C945" s="4"/>
      <c r="D945" s="4"/>
      <c r="E945" s="4"/>
      <c r="F945" s="29">
        <f>F946</f>
        <v>38200</v>
      </c>
      <c r="G945" s="29">
        <f t="shared" si="12"/>
        <v>38200</v>
      </c>
    </row>
    <row r="946" spans="1:7" ht="157.5">
      <c r="A946" s="3" t="s">
        <v>1151</v>
      </c>
      <c r="B946" s="4" t="s">
        <v>358</v>
      </c>
      <c r="C946" s="4"/>
      <c r="D946" s="4"/>
      <c r="E946" s="4"/>
      <c r="F946" s="29">
        <f>F947</f>
        <v>38200</v>
      </c>
      <c r="G946" s="29">
        <f t="shared" si="12"/>
        <v>38200</v>
      </c>
    </row>
    <row r="947" spans="1:7" ht="110.25">
      <c r="A947" s="3" t="s">
        <v>97</v>
      </c>
      <c r="B947" s="4" t="s">
        <v>358</v>
      </c>
      <c r="C947" s="4" t="s">
        <v>680</v>
      </c>
      <c r="D947" s="4"/>
      <c r="E947" s="4"/>
      <c r="F947" s="29">
        <f>F948</f>
        <v>38200</v>
      </c>
      <c r="G947" s="29">
        <f t="shared" si="12"/>
        <v>38200</v>
      </c>
    </row>
    <row r="948" spans="1:7" ht="31.5">
      <c r="A948" s="3" t="s">
        <v>62</v>
      </c>
      <c r="B948" s="4" t="s">
        <v>358</v>
      </c>
      <c r="C948" s="4" t="s">
        <v>680</v>
      </c>
      <c r="D948" s="4" t="s">
        <v>51</v>
      </c>
      <c r="E948" s="4"/>
      <c r="F948" s="29">
        <f>F949</f>
        <v>38200</v>
      </c>
      <c r="G948" s="29">
        <f t="shared" si="12"/>
        <v>38200</v>
      </c>
    </row>
    <row r="949" spans="1:7" ht="31.5">
      <c r="A949" s="3" t="s">
        <v>64</v>
      </c>
      <c r="B949" s="4" t="s">
        <v>358</v>
      </c>
      <c r="C949" s="4" t="s">
        <v>680</v>
      </c>
      <c r="D949" s="4" t="s">
        <v>51</v>
      </c>
      <c r="E949" s="4" t="s">
        <v>676</v>
      </c>
      <c r="F949" s="29">
        <f>прил6!F437</f>
        <v>38200</v>
      </c>
      <c r="G949" s="29">
        <f t="shared" si="12"/>
        <v>38200</v>
      </c>
    </row>
    <row r="950" spans="1:7" ht="90" customHeight="1">
      <c r="A950" s="27" t="s">
        <v>126</v>
      </c>
      <c r="B950" s="4" t="s">
        <v>699</v>
      </c>
      <c r="C950" s="4"/>
      <c r="D950" s="4"/>
      <c r="E950" s="4"/>
      <c r="F950" s="29">
        <f>F951+F969+F974+F964</f>
        <v>14045810.71</v>
      </c>
      <c r="G950" s="29"/>
    </row>
    <row r="951" spans="1:7" ht="47.25">
      <c r="A951" s="27" t="s">
        <v>700</v>
      </c>
      <c r="B951" s="4" t="s">
        <v>701</v>
      </c>
      <c r="C951" s="4"/>
      <c r="D951" s="4"/>
      <c r="E951" s="4"/>
      <c r="F951" s="29">
        <f>F952+F957+F960</f>
        <v>11049312</v>
      </c>
      <c r="G951" s="29"/>
    </row>
    <row r="952" spans="1:7" ht="47.25">
      <c r="A952" s="27" t="s">
        <v>661</v>
      </c>
      <c r="B952" s="4" t="s">
        <v>702</v>
      </c>
      <c r="C952" s="4"/>
      <c r="D952" s="4"/>
      <c r="E952" s="4"/>
      <c r="F952" s="29">
        <f>F953</f>
        <v>10799597</v>
      </c>
      <c r="G952" s="29"/>
    </row>
    <row r="953" spans="1:7" ht="110.25">
      <c r="A953" s="27" t="s">
        <v>575</v>
      </c>
      <c r="B953" s="4" t="s">
        <v>702</v>
      </c>
      <c r="C953" s="4" t="s">
        <v>680</v>
      </c>
      <c r="D953" s="4"/>
      <c r="E953" s="4"/>
      <c r="F953" s="29">
        <f>F954</f>
        <v>10799597</v>
      </c>
      <c r="G953" s="29"/>
    </row>
    <row r="954" spans="1:7" ht="31.5">
      <c r="A954" s="3" t="s">
        <v>60</v>
      </c>
      <c r="B954" s="4" t="s">
        <v>702</v>
      </c>
      <c r="C954" s="4" t="s">
        <v>680</v>
      </c>
      <c r="D954" s="4" t="s">
        <v>1028</v>
      </c>
      <c r="E954" s="4"/>
      <c r="F954" s="29">
        <f>F955</f>
        <v>10799597</v>
      </c>
      <c r="G954" s="29"/>
    </row>
    <row r="955" spans="1:7" ht="107.25" customHeight="1">
      <c r="A955" s="59" t="s">
        <v>675</v>
      </c>
      <c r="B955" s="4" t="s">
        <v>702</v>
      </c>
      <c r="C955" s="4" t="s">
        <v>680</v>
      </c>
      <c r="D955" s="4" t="s">
        <v>1028</v>
      </c>
      <c r="E955" s="4" t="s">
        <v>51</v>
      </c>
      <c r="F955" s="29">
        <f>прил6!F130</f>
        <v>10799597</v>
      </c>
      <c r="G955" s="29"/>
    </row>
    <row r="956" spans="1:7" ht="47.25">
      <c r="A956" s="27" t="s">
        <v>662</v>
      </c>
      <c r="B956" s="4" t="s">
        <v>703</v>
      </c>
      <c r="C956" s="4"/>
      <c r="D956" s="4"/>
      <c r="E956" s="4"/>
      <c r="F956" s="29">
        <f>F957</f>
        <v>750</v>
      </c>
      <c r="G956" s="29"/>
    </row>
    <row r="957" spans="1:7" ht="110.25">
      <c r="A957" s="27" t="s">
        <v>575</v>
      </c>
      <c r="B957" s="4" t="s">
        <v>703</v>
      </c>
      <c r="C957" s="4" t="s">
        <v>680</v>
      </c>
      <c r="D957" s="4"/>
      <c r="E957" s="4"/>
      <c r="F957" s="29">
        <f>F958</f>
        <v>750</v>
      </c>
      <c r="G957" s="29"/>
    </row>
    <row r="958" spans="1:7" ht="31.5">
      <c r="A958" s="3" t="s">
        <v>60</v>
      </c>
      <c r="B958" s="4" t="s">
        <v>703</v>
      </c>
      <c r="C958" s="4" t="s">
        <v>680</v>
      </c>
      <c r="D958" s="4" t="s">
        <v>1028</v>
      </c>
      <c r="E958" s="4"/>
      <c r="F958" s="29">
        <f>F959</f>
        <v>750</v>
      </c>
      <c r="G958" s="29"/>
    </row>
    <row r="959" spans="1:7" ht="94.5">
      <c r="A959" s="59" t="s">
        <v>675</v>
      </c>
      <c r="B959" s="4" t="s">
        <v>703</v>
      </c>
      <c r="C959" s="4" t="s">
        <v>680</v>
      </c>
      <c r="D959" s="4" t="s">
        <v>1028</v>
      </c>
      <c r="E959" s="4" t="s">
        <v>51</v>
      </c>
      <c r="F959" s="29">
        <f>прил6!F132</f>
        <v>750</v>
      </c>
      <c r="G959" s="29"/>
    </row>
    <row r="960" spans="1:7" ht="94.5">
      <c r="A960" s="27" t="s">
        <v>659</v>
      </c>
      <c r="B960" s="4" t="s">
        <v>704</v>
      </c>
      <c r="C960" s="4"/>
      <c r="D960" s="4"/>
      <c r="E960" s="4"/>
      <c r="F960" s="29">
        <f>F961</f>
        <v>248965</v>
      </c>
      <c r="G960" s="29"/>
    </row>
    <row r="961" spans="1:7" ht="110.25">
      <c r="A961" s="27" t="s">
        <v>575</v>
      </c>
      <c r="B961" s="4" t="s">
        <v>704</v>
      </c>
      <c r="C961" s="4" t="s">
        <v>680</v>
      </c>
      <c r="D961" s="4"/>
      <c r="E961" s="4"/>
      <c r="F961" s="29">
        <f>F962</f>
        <v>248965</v>
      </c>
      <c r="G961" s="29"/>
    </row>
    <row r="962" spans="1:7" ht="31.5">
      <c r="A962" s="3" t="s">
        <v>60</v>
      </c>
      <c r="B962" s="4" t="s">
        <v>704</v>
      </c>
      <c r="C962" s="4" t="s">
        <v>680</v>
      </c>
      <c r="D962" s="4" t="s">
        <v>1028</v>
      </c>
      <c r="E962" s="4"/>
      <c r="F962" s="37">
        <f>F963</f>
        <v>248965</v>
      </c>
      <c r="G962" s="37"/>
    </row>
    <row r="963" spans="1:7" ht="94.5">
      <c r="A963" s="59" t="s">
        <v>675</v>
      </c>
      <c r="B963" s="4" t="s">
        <v>704</v>
      </c>
      <c r="C963" s="4" t="s">
        <v>680</v>
      </c>
      <c r="D963" s="4" t="s">
        <v>1028</v>
      </c>
      <c r="E963" s="4" t="s">
        <v>51</v>
      </c>
      <c r="F963" s="37">
        <f>прил6!F135</f>
        <v>248965</v>
      </c>
      <c r="G963" s="37"/>
    </row>
    <row r="964" spans="1:7" ht="110.25">
      <c r="A964" s="27" t="s">
        <v>870</v>
      </c>
      <c r="B964" s="4" t="s">
        <v>871</v>
      </c>
      <c r="C964" s="4"/>
      <c r="D964" s="4"/>
      <c r="E964" s="4"/>
      <c r="F964" s="37">
        <f>F965</f>
        <v>1305000</v>
      </c>
      <c r="G964" s="37"/>
    </row>
    <row r="965" spans="1:7" ht="31.5">
      <c r="A965" s="27" t="s">
        <v>150</v>
      </c>
      <c r="B965" s="4" t="s">
        <v>872</v>
      </c>
      <c r="C965" s="4"/>
      <c r="D965" s="4"/>
      <c r="E965" s="4"/>
      <c r="F965" s="37">
        <f>F966</f>
        <v>1305000</v>
      </c>
      <c r="G965" s="37"/>
    </row>
    <row r="966" spans="1:7" ht="47.25">
      <c r="A966" s="3" t="s">
        <v>780</v>
      </c>
      <c r="B966" s="4" t="s">
        <v>872</v>
      </c>
      <c r="C966" s="4" t="s">
        <v>681</v>
      </c>
      <c r="D966" s="4"/>
      <c r="E966" s="4"/>
      <c r="F966" s="37">
        <f>F967</f>
        <v>1305000</v>
      </c>
      <c r="G966" s="37"/>
    </row>
    <row r="967" spans="1:7" ht="31.5">
      <c r="A967" s="59" t="s">
        <v>62</v>
      </c>
      <c r="B967" s="4" t="s">
        <v>872</v>
      </c>
      <c r="C967" s="4" t="s">
        <v>681</v>
      </c>
      <c r="D967" s="4" t="s">
        <v>51</v>
      </c>
      <c r="E967" s="4"/>
      <c r="F967" s="37">
        <f>F968</f>
        <v>1305000</v>
      </c>
      <c r="G967" s="37"/>
    </row>
    <row r="968" spans="1:7" ht="31.5">
      <c r="A968" s="59" t="s">
        <v>64</v>
      </c>
      <c r="B968" s="4" t="s">
        <v>872</v>
      </c>
      <c r="C968" s="4" t="s">
        <v>681</v>
      </c>
      <c r="D968" s="4" t="s">
        <v>51</v>
      </c>
      <c r="E968" s="4" t="s">
        <v>676</v>
      </c>
      <c r="F968" s="37">
        <f>прил6!F441</f>
        <v>1305000</v>
      </c>
      <c r="G968" s="37"/>
    </row>
    <row r="969" spans="1:7" ht="94.5">
      <c r="A969" s="27" t="s">
        <v>207</v>
      </c>
      <c r="B969" s="4" t="s">
        <v>208</v>
      </c>
      <c r="C969" s="4"/>
      <c r="D969" s="4"/>
      <c r="E969" s="4"/>
      <c r="F969" s="37">
        <f>F970</f>
        <v>1164998.71</v>
      </c>
      <c r="G969" s="37"/>
    </row>
    <row r="970" spans="1:7" ht="63">
      <c r="A970" s="27" t="s">
        <v>1025</v>
      </c>
      <c r="B970" s="4" t="s">
        <v>209</v>
      </c>
      <c r="C970" s="4"/>
      <c r="D970" s="4"/>
      <c r="E970" s="4"/>
      <c r="F970" s="37">
        <f>F971</f>
        <v>1164998.71</v>
      </c>
      <c r="G970" s="37"/>
    </row>
    <row r="971" spans="1:7" ht="47.25">
      <c r="A971" s="3" t="s">
        <v>780</v>
      </c>
      <c r="B971" s="4" t="s">
        <v>209</v>
      </c>
      <c r="C971" s="4" t="s">
        <v>681</v>
      </c>
      <c r="D971" s="4"/>
      <c r="E971" s="4"/>
      <c r="F971" s="37">
        <f>F972</f>
        <v>1164998.71</v>
      </c>
      <c r="G971" s="37"/>
    </row>
    <row r="972" spans="1:7" ht="31.5">
      <c r="A972" s="3" t="s">
        <v>60</v>
      </c>
      <c r="B972" s="4" t="s">
        <v>209</v>
      </c>
      <c r="C972" s="4" t="s">
        <v>681</v>
      </c>
      <c r="D972" s="4" t="s">
        <v>1028</v>
      </c>
      <c r="E972" s="4"/>
      <c r="F972" s="37">
        <f>F973</f>
        <v>1164998.71</v>
      </c>
      <c r="G972" s="37"/>
    </row>
    <row r="973" spans="1:7" ht="31.5">
      <c r="A973" s="3" t="s">
        <v>833</v>
      </c>
      <c r="B973" s="4" t="s">
        <v>209</v>
      </c>
      <c r="C973" s="4" t="s">
        <v>681</v>
      </c>
      <c r="D973" s="4" t="s">
        <v>1028</v>
      </c>
      <c r="E973" s="4" t="s">
        <v>678</v>
      </c>
      <c r="F973" s="37">
        <f>прил6!F237</f>
        <v>1164998.71</v>
      </c>
      <c r="G973" s="37"/>
    </row>
    <row r="974" spans="1:7" ht="94.5">
      <c r="A974" s="3" t="s">
        <v>255</v>
      </c>
      <c r="B974" s="4" t="s">
        <v>282</v>
      </c>
      <c r="C974" s="4"/>
      <c r="D974" s="4"/>
      <c r="E974" s="4"/>
      <c r="F974" s="37">
        <f>F975</f>
        <v>526500</v>
      </c>
      <c r="G974" s="37"/>
    </row>
    <row r="975" spans="1:7" ht="31.5">
      <c r="A975" s="3" t="s">
        <v>593</v>
      </c>
      <c r="B975" s="4" t="s">
        <v>283</v>
      </c>
      <c r="C975" s="4"/>
      <c r="D975" s="4"/>
      <c r="E975" s="4"/>
      <c r="F975" s="37">
        <f>F976</f>
        <v>526500</v>
      </c>
      <c r="G975" s="37"/>
    </row>
    <row r="976" spans="1:7" ht="47.25">
      <c r="A976" s="3" t="s">
        <v>780</v>
      </c>
      <c r="B976" s="4" t="s">
        <v>283</v>
      </c>
      <c r="C976" s="4" t="s">
        <v>681</v>
      </c>
      <c r="D976" s="4"/>
      <c r="E976" s="4"/>
      <c r="F976" s="37">
        <f>F977</f>
        <v>526500</v>
      </c>
      <c r="G976" s="37"/>
    </row>
    <row r="977" spans="1:7" ht="31.5">
      <c r="A977" s="3" t="s">
        <v>60</v>
      </c>
      <c r="B977" s="4" t="s">
        <v>283</v>
      </c>
      <c r="C977" s="4" t="s">
        <v>681</v>
      </c>
      <c r="D977" s="4" t="s">
        <v>1028</v>
      </c>
      <c r="E977" s="4"/>
      <c r="F977" s="37">
        <f>F978</f>
        <v>526500</v>
      </c>
      <c r="G977" s="37"/>
    </row>
    <row r="978" spans="1:7" ht="31.5">
      <c r="A978" s="3" t="s">
        <v>833</v>
      </c>
      <c r="B978" s="4" t="s">
        <v>283</v>
      </c>
      <c r="C978" s="4" t="s">
        <v>681</v>
      </c>
      <c r="D978" s="4" t="s">
        <v>1028</v>
      </c>
      <c r="E978" s="4" t="s">
        <v>678</v>
      </c>
      <c r="F978" s="37">
        <f>прил6!F243</f>
        <v>526500</v>
      </c>
      <c r="G978" s="37"/>
    </row>
    <row r="979" spans="1:7" ht="78.75">
      <c r="A979" s="21" t="s">
        <v>149</v>
      </c>
      <c r="B979" s="4" t="s">
        <v>755</v>
      </c>
      <c r="C979" s="4"/>
      <c r="D979" s="4"/>
      <c r="E979" s="4"/>
      <c r="F979" s="37">
        <f>F980</f>
        <v>7021560</v>
      </c>
      <c r="G979" s="37"/>
    </row>
    <row r="980" spans="1:7" ht="78.75">
      <c r="A980" s="21" t="s">
        <v>756</v>
      </c>
      <c r="B980" s="4" t="s">
        <v>757</v>
      </c>
      <c r="C980" s="4"/>
      <c r="D980" s="4"/>
      <c r="E980" s="4"/>
      <c r="F980" s="37">
        <f>F981+F985</f>
        <v>7021560</v>
      </c>
      <c r="G980" s="37"/>
    </row>
    <row r="981" spans="1:7" ht="47.25">
      <c r="A981" s="21" t="s">
        <v>661</v>
      </c>
      <c r="B981" s="4" t="s">
        <v>758</v>
      </c>
      <c r="C981" s="4"/>
      <c r="D981" s="4"/>
      <c r="E981" s="4"/>
      <c r="F981" s="37">
        <f>F982</f>
        <v>6916196.46</v>
      </c>
      <c r="G981" s="37"/>
    </row>
    <row r="982" spans="1:7" ht="110.25">
      <c r="A982" s="21" t="s">
        <v>575</v>
      </c>
      <c r="B982" s="4" t="s">
        <v>758</v>
      </c>
      <c r="C982" s="4" t="s">
        <v>680</v>
      </c>
      <c r="D982" s="4"/>
      <c r="E982" s="4"/>
      <c r="F982" s="37">
        <f>F983</f>
        <v>6916196.46</v>
      </c>
      <c r="G982" s="37"/>
    </row>
    <row r="983" spans="1:7" ht="31.5">
      <c r="A983" s="3" t="s">
        <v>60</v>
      </c>
      <c r="B983" s="4" t="s">
        <v>758</v>
      </c>
      <c r="C983" s="4" t="s">
        <v>680</v>
      </c>
      <c r="D983" s="4" t="s">
        <v>1028</v>
      </c>
      <c r="E983" s="4"/>
      <c r="F983" s="37">
        <f>F984</f>
        <v>6916196.46</v>
      </c>
      <c r="G983" s="37"/>
    </row>
    <row r="984" spans="1:7" ht="111" customHeight="1">
      <c r="A984" s="59" t="s">
        <v>675</v>
      </c>
      <c r="B984" s="4" t="s">
        <v>758</v>
      </c>
      <c r="C984" s="4" t="s">
        <v>680</v>
      </c>
      <c r="D984" s="4" t="s">
        <v>1028</v>
      </c>
      <c r="E984" s="4" t="s">
        <v>51</v>
      </c>
      <c r="F984" s="37">
        <f>прил6!F139</f>
        <v>6916196.46</v>
      </c>
      <c r="G984" s="37"/>
    </row>
    <row r="985" spans="1:7" ht="94.5">
      <c r="A985" s="21" t="s">
        <v>659</v>
      </c>
      <c r="B985" s="4" t="s">
        <v>760</v>
      </c>
      <c r="C985" s="4"/>
      <c r="D985" s="4"/>
      <c r="E985" s="4"/>
      <c r="F985" s="37">
        <f>F986</f>
        <v>105363.54</v>
      </c>
      <c r="G985" s="37"/>
    </row>
    <row r="986" spans="1:7" ht="110.25">
      <c r="A986" s="21" t="s">
        <v>575</v>
      </c>
      <c r="B986" s="4" t="s">
        <v>760</v>
      </c>
      <c r="C986" s="4" t="s">
        <v>680</v>
      </c>
      <c r="D986" s="4"/>
      <c r="E986" s="4"/>
      <c r="F986" s="37">
        <f>F987</f>
        <v>105363.54</v>
      </c>
      <c r="G986" s="37"/>
    </row>
    <row r="987" spans="1:7" ht="31.5">
      <c r="A987" s="3" t="s">
        <v>60</v>
      </c>
      <c r="B987" s="4" t="s">
        <v>760</v>
      </c>
      <c r="C987" s="4" t="s">
        <v>680</v>
      </c>
      <c r="D987" s="4" t="s">
        <v>1028</v>
      </c>
      <c r="E987" s="4"/>
      <c r="F987" s="37">
        <f>F988</f>
        <v>105363.54</v>
      </c>
      <c r="G987" s="37"/>
    </row>
    <row r="988" spans="1:7" ht="112.5" customHeight="1">
      <c r="A988" s="59" t="s">
        <v>675</v>
      </c>
      <c r="B988" s="4" t="s">
        <v>760</v>
      </c>
      <c r="C988" s="4" t="s">
        <v>680</v>
      </c>
      <c r="D988" s="4" t="s">
        <v>1028</v>
      </c>
      <c r="E988" s="4" t="s">
        <v>51</v>
      </c>
      <c r="F988" s="37">
        <f>прил6!F144</f>
        <v>105363.54</v>
      </c>
      <c r="G988" s="37"/>
    </row>
    <row r="989" spans="1:7" ht="31.5">
      <c r="A989" s="3" t="s">
        <v>127</v>
      </c>
      <c r="B989" s="4" t="s">
        <v>742</v>
      </c>
      <c r="C989" s="4"/>
      <c r="D989" s="4"/>
      <c r="E989" s="4"/>
      <c r="F989" s="37">
        <f>F990</f>
        <v>7413479</v>
      </c>
      <c r="G989" s="37"/>
    </row>
    <row r="990" spans="1:7" ht="47.25">
      <c r="A990" s="3" t="s">
        <v>743</v>
      </c>
      <c r="B990" s="4" t="s">
        <v>744</v>
      </c>
      <c r="C990" s="4"/>
      <c r="D990" s="4"/>
      <c r="E990" s="4"/>
      <c r="F990" s="37">
        <f>F991+F998</f>
        <v>7413479</v>
      </c>
      <c r="G990" s="37"/>
    </row>
    <row r="991" spans="1:7" ht="94.5">
      <c r="A991" s="3" t="s">
        <v>842</v>
      </c>
      <c r="B991" s="4" t="s">
        <v>745</v>
      </c>
      <c r="C991" s="4"/>
      <c r="D991" s="4"/>
      <c r="E991" s="4"/>
      <c r="F991" s="37">
        <f>F992+F995</f>
        <v>7318569</v>
      </c>
      <c r="G991" s="37"/>
    </row>
    <row r="992" spans="1:7" ht="110.25">
      <c r="A992" s="3" t="s">
        <v>97</v>
      </c>
      <c r="B992" s="4" t="s">
        <v>745</v>
      </c>
      <c r="C992" s="4" t="s">
        <v>680</v>
      </c>
      <c r="D992" s="4"/>
      <c r="E992" s="4"/>
      <c r="F992" s="37">
        <f>F993</f>
        <v>6051264.18</v>
      </c>
      <c r="G992" s="37"/>
    </row>
    <row r="993" spans="1:7" ht="31.5">
      <c r="A993" s="3" t="s">
        <v>60</v>
      </c>
      <c r="B993" s="4" t="s">
        <v>745</v>
      </c>
      <c r="C993" s="4" t="s">
        <v>680</v>
      </c>
      <c r="D993" s="4" t="s">
        <v>1028</v>
      </c>
      <c r="E993" s="4"/>
      <c r="F993" s="37">
        <f>F994</f>
        <v>6051264.18</v>
      </c>
      <c r="G993" s="37"/>
    </row>
    <row r="994" spans="1:7" ht="31.5">
      <c r="A994" s="3" t="s">
        <v>833</v>
      </c>
      <c r="B994" s="4" t="s">
        <v>745</v>
      </c>
      <c r="C994" s="4" t="s">
        <v>680</v>
      </c>
      <c r="D994" s="4" t="s">
        <v>1028</v>
      </c>
      <c r="E994" s="4" t="s">
        <v>678</v>
      </c>
      <c r="F994" s="37">
        <f>прил6!F247</f>
        <v>6051264.18</v>
      </c>
      <c r="G994" s="37"/>
    </row>
    <row r="995" spans="1:7" ht="47.25">
      <c r="A995" s="3" t="s">
        <v>780</v>
      </c>
      <c r="B995" s="4" t="s">
        <v>745</v>
      </c>
      <c r="C995" s="4" t="s">
        <v>681</v>
      </c>
      <c r="D995" s="4"/>
      <c r="E995" s="4"/>
      <c r="F995" s="37">
        <f>F996</f>
        <v>1267304.82</v>
      </c>
      <c r="G995" s="37"/>
    </row>
    <row r="996" spans="1:7" ht="31.5">
      <c r="A996" s="3" t="s">
        <v>60</v>
      </c>
      <c r="B996" s="4" t="s">
        <v>745</v>
      </c>
      <c r="C996" s="4" t="s">
        <v>681</v>
      </c>
      <c r="D996" s="4" t="s">
        <v>1028</v>
      </c>
      <c r="E996" s="4"/>
      <c r="F996" s="37">
        <f>F997</f>
        <v>1267304.82</v>
      </c>
      <c r="G996" s="37"/>
    </row>
    <row r="997" spans="1:7" ht="31.5">
      <c r="A997" s="3" t="s">
        <v>833</v>
      </c>
      <c r="B997" s="4" t="s">
        <v>745</v>
      </c>
      <c r="C997" s="4" t="s">
        <v>681</v>
      </c>
      <c r="D997" s="4" t="s">
        <v>1028</v>
      </c>
      <c r="E997" s="4" t="s">
        <v>678</v>
      </c>
      <c r="F997" s="37">
        <f>прил6!F248</f>
        <v>1267304.82</v>
      </c>
      <c r="G997" s="37"/>
    </row>
    <row r="998" spans="1:7" ht="94.5">
      <c r="A998" s="3" t="s">
        <v>659</v>
      </c>
      <c r="B998" s="4" t="s">
        <v>746</v>
      </c>
      <c r="C998" s="4"/>
      <c r="D998" s="4"/>
      <c r="E998" s="4"/>
      <c r="F998" s="37">
        <f>F999</f>
        <v>94910</v>
      </c>
      <c r="G998" s="37"/>
    </row>
    <row r="999" spans="1:7" ht="110.25">
      <c r="A999" s="3" t="s">
        <v>575</v>
      </c>
      <c r="B999" s="4" t="s">
        <v>746</v>
      </c>
      <c r="C999" s="4" t="s">
        <v>680</v>
      </c>
      <c r="D999" s="4"/>
      <c r="E999" s="4"/>
      <c r="F999" s="37">
        <f>F1000</f>
        <v>94910</v>
      </c>
      <c r="G999" s="37"/>
    </row>
    <row r="1000" spans="1:7" ht="31.5">
      <c r="A1000" s="3" t="s">
        <v>60</v>
      </c>
      <c r="B1000" s="4" t="s">
        <v>746</v>
      </c>
      <c r="C1000" s="4" t="s">
        <v>680</v>
      </c>
      <c r="D1000" s="4" t="s">
        <v>1028</v>
      </c>
      <c r="E1000" s="4"/>
      <c r="F1000" s="37">
        <f>F1001</f>
        <v>94910</v>
      </c>
      <c r="G1000" s="37"/>
    </row>
    <row r="1001" spans="1:7" ht="31.5">
      <c r="A1001" s="3" t="s">
        <v>833</v>
      </c>
      <c r="B1001" s="4" t="s">
        <v>746</v>
      </c>
      <c r="C1001" s="4" t="s">
        <v>680</v>
      </c>
      <c r="D1001" s="4" t="s">
        <v>1028</v>
      </c>
      <c r="E1001" s="4" t="s">
        <v>678</v>
      </c>
      <c r="F1001" s="37">
        <f>прил6!F250</f>
        <v>94910</v>
      </c>
      <c r="G1001" s="37"/>
    </row>
    <row r="1002" spans="1:7" ht="78.75">
      <c r="A1002" s="3" t="s">
        <v>2</v>
      </c>
      <c r="B1002" s="4" t="s">
        <v>519</v>
      </c>
      <c r="C1002" s="4"/>
      <c r="D1002" s="4"/>
      <c r="E1002" s="4"/>
      <c r="F1002" s="37">
        <f>F1003+F1019+F1024+F1041+F1032</f>
        <v>25552793.930000003</v>
      </c>
      <c r="G1002" s="37"/>
    </row>
    <row r="1003" spans="1:7" ht="157.5">
      <c r="A1003" s="3" t="s">
        <v>592</v>
      </c>
      <c r="B1003" s="4" t="s">
        <v>520</v>
      </c>
      <c r="C1003" s="4"/>
      <c r="D1003" s="4"/>
      <c r="E1003" s="4"/>
      <c r="F1003" s="37">
        <f>F1004+F1011+F1015</f>
        <v>17332511.830000002</v>
      </c>
      <c r="G1003" s="37"/>
    </row>
    <row r="1004" spans="1:7" ht="94.5">
      <c r="A1004" s="3" t="s">
        <v>842</v>
      </c>
      <c r="B1004" s="4" t="s">
        <v>521</v>
      </c>
      <c r="C1004" s="4"/>
      <c r="D1004" s="4"/>
      <c r="E1004" s="4"/>
      <c r="F1004" s="37">
        <f>F1005+F1008</f>
        <v>17087441.490000002</v>
      </c>
      <c r="G1004" s="37"/>
    </row>
    <row r="1005" spans="1:7" ht="110.25">
      <c r="A1005" s="3" t="s">
        <v>97</v>
      </c>
      <c r="B1005" s="4" t="s">
        <v>521</v>
      </c>
      <c r="C1005" s="4" t="s">
        <v>680</v>
      </c>
      <c r="D1005" s="4"/>
      <c r="E1005" s="4"/>
      <c r="F1005" s="37">
        <f>F1006</f>
        <v>16240752.040000001</v>
      </c>
      <c r="G1005" s="37"/>
    </row>
    <row r="1006" spans="1:7" ht="31.5">
      <c r="A1006" s="3" t="s">
        <v>60</v>
      </c>
      <c r="B1006" s="4" t="s">
        <v>521</v>
      </c>
      <c r="C1006" s="4" t="s">
        <v>680</v>
      </c>
      <c r="D1006" s="4" t="s">
        <v>1028</v>
      </c>
      <c r="E1006" s="4"/>
      <c r="F1006" s="37">
        <f>F1007</f>
        <v>16240752.040000001</v>
      </c>
      <c r="G1006" s="37"/>
    </row>
    <row r="1007" spans="1:7" ht="31.5">
      <c r="A1007" s="3" t="s">
        <v>833</v>
      </c>
      <c r="B1007" s="4" t="s">
        <v>521</v>
      </c>
      <c r="C1007" s="4" t="s">
        <v>680</v>
      </c>
      <c r="D1007" s="4" t="s">
        <v>1028</v>
      </c>
      <c r="E1007" s="4" t="s">
        <v>678</v>
      </c>
      <c r="F1007" s="37">
        <f>прил6!F254</f>
        <v>16240752.040000001</v>
      </c>
      <c r="G1007" s="37"/>
    </row>
    <row r="1008" spans="1:7" ht="47.25">
      <c r="A1008" s="3" t="s">
        <v>98</v>
      </c>
      <c r="B1008" s="4" t="s">
        <v>521</v>
      </c>
      <c r="C1008" s="4" t="s">
        <v>681</v>
      </c>
      <c r="D1008" s="4"/>
      <c r="E1008" s="4"/>
      <c r="F1008" s="37">
        <f>F1009</f>
        <v>846689.45</v>
      </c>
      <c r="G1008" s="37"/>
    </row>
    <row r="1009" spans="1:7" ht="31.5">
      <c r="A1009" s="3" t="s">
        <v>60</v>
      </c>
      <c r="B1009" s="4" t="s">
        <v>521</v>
      </c>
      <c r="C1009" s="4" t="s">
        <v>681</v>
      </c>
      <c r="D1009" s="4" t="s">
        <v>1028</v>
      </c>
      <c r="E1009" s="4"/>
      <c r="F1009" s="37">
        <f>F1010</f>
        <v>846689.45</v>
      </c>
      <c r="G1009" s="37"/>
    </row>
    <row r="1010" spans="1:7" ht="31.5">
      <c r="A1010" s="3" t="s">
        <v>833</v>
      </c>
      <c r="B1010" s="4" t="s">
        <v>521</v>
      </c>
      <c r="C1010" s="4" t="s">
        <v>681</v>
      </c>
      <c r="D1010" s="4" t="s">
        <v>1028</v>
      </c>
      <c r="E1010" s="4" t="s">
        <v>678</v>
      </c>
      <c r="F1010" s="37">
        <f>прил6!F255</f>
        <v>846689.45</v>
      </c>
      <c r="G1010" s="37"/>
    </row>
    <row r="1011" spans="1:7" ht="94.5">
      <c r="A1011" s="3" t="s">
        <v>659</v>
      </c>
      <c r="B1011" s="4" t="s">
        <v>522</v>
      </c>
      <c r="C1011" s="4"/>
      <c r="D1011" s="4"/>
      <c r="E1011" s="4"/>
      <c r="F1011" s="37">
        <f>F1012</f>
        <v>184070.34</v>
      </c>
      <c r="G1011" s="37"/>
    </row>
    <row r="1012" spans="1:7" ht="110.25">
      <c r="A1012" s="3" t="s">
        <v>575</v>
      </c>
      <c r="B1012" s="4" t="s">
        <v>522</v>
      </c>
      <c r="C1012" s="4" t="s">
        <v>680</v>
      </c>
      <c r="D1012" s="4"/>
      <c r="E1012" s="4"/>
      <c r="F1012" s="37">
        <f>F1013</f>
        <v>184070.34</v>
      </c>
      <c r="G1012" s="37"/>
    </row>
    <row r="1013" spans="1:7" ht="31.5">
      <c r="A1013" s="3" t="s">
        <v>60</v>
      </c>
      <c r="B1013" s="4" t="s">
        <v>522</v>
      </c>
      <c r="C1013" s="4" t="s">
        <v>680</v>
      </c>
      <c r="D1013" s="4" t="s">
        <v>1028</v>
      </c>
      <c r="E1013" s="4"/>
      <c r="F1013" s="37">
        <f>F1014</f>
        <v>184070.34</v>
      </c>
      <c r="G1013" s="37"/>
    </row>
    <row r="1014" spans="1:7" ht="31.5">
      <c r="A1014" s="3" t="s">
        <v>833</v>
      </c>
      <c r="B1014" s="4" t="s">
        <v>522</v>
      </c>
      <c r="C1014" s="4" t="s">
        <v>680</v>
      </c>
      <c r="D1014" s="4" t="s">
        <v>1028</v>
      </c>
      <c r="E1014" s="4" t="s">
        <v>678</v>
      </c>
      <c r="F1014" s="37">
        <f>прил6!F258</f>
        <v>184070.34</v>
      </c>
      <c r="G1014" s="37"/>
    </row>
    <row r="1015" spans="1:7" ht="31.5">
      <c r="A1015" s="3" t="s">
        <v>593</v>
      </c>
      <c r="B1015" s="4" t="s">
        <v>256</v>
      </c>
      <c r="C1015" s="4"/>
      <c r="D1015" s="4"/>
      <c r="E1015" s="4"/>
      <c r="F1015" s="37">
        <f>F1016</f>
        <v>61000</v>
      </c>
      <c r="G1015" s="37"/>
    </row>
    <row r="1016" spans="1:7" ht="47.25">
      <c r="A1016" s="3" t="s">
        <v>780</v>
      </c>
      <c r="B1016" s="4" t="s">
        <v>256</v>
      </c>
      <c r="C1016" s="4" t="s">
        <v>681</v>
      </c>
      <c r="D1016" s="4"/>
      <c r="E1016" s="4"/>
      <c r="F1016" s="37">
        <f>F1017</f>
        <v>61000</v>
      </c>
      <c r="G1016" s="37"/>
    </row>
    <row r="1017" spans="1:7" ht="31.5">
      <c r="A1017" s="3" t="s">
        <v>60</v>
      </c>
      <c r="B1017" s="4" t="s">
        <v>256</v>
      </c>
      <c r="C1017" s="4" t="s">
        <v>681</v>
      </c>
      <c r="D1017" s="4" t="s">
        <v>1028</v>
      </c>
      <c r="E1017" s="4"/>
      <c r="F1017" s="37">
        <f>F1018</f>
        <v>61000</v>
      </c>
      <c r="G1017" s="37"/>
    </row>
    <row r="1018" spans="1:7" ht="30" customHeight="1">
      <c r="A1018" s="3" t="s">
        <v>833</v>
      </c>
      <c r="B1018" s="4" t="s">
        <v>256</v>
      </c>
      <c r="C1018" s="4" t="s">
        <v>681</v>
      </c>
      <c r="D1018" s="4" t="s">
        <v>1028</v>
      </c>
      <c r="E1018" s="4" t="s">
        <v>678</v>
      </c>
      <c r="F1018" s="37">
        <f>прил6!F260</f>
        <v>61000</v>
      </c>
      <c r="G1018" s="37"/>
    </row>
    <row r="1019" spans="1:7" ht="78.75">
      <c r="A1019" s="3" t="s">
        <v>257</v>
      </c>
      <c r="B1019" s="4" t="s">
        <v>258</v>
      </c>
      <c r="C1019" s="4"/>
      <c r="D1019" s="4"/>
      <c r="E1019" s="4"/>
      <c r="F1019" s="37">
        <f>F1020</f>
        <v>85408</v>
      </c>
      <c r="G1019" s="37"/>
    </row>
    <row r="1020" spans="1:7" ht="94.5">
      <c r="A1020" s="3" t="s">
        <v>842</v>
      </c>
      <c r="B1020" s="4" t="s">
        <v>259</v>
      </c>
      <c r="C1020" s="4"/>
      <c r="D1020" s="4"/>
      <c r="E1020" s="4"/>
      <c r="F1020" s="37">
        <f>F1021</f>
        <v>85408</v>
      </c>
      <c r="G1020" s="37"/>
    </row>
    <row r="1021" spans="1:7" ht="47.25">
      <c r="A1021" s="3" t="s">
        <v>98</v>
      </c>
      <c r="B1021" s="4" t="s">
        <v>259</v>
      </c>
      <c r="C1021" s="4" t="s">
        <v>681</v>
      </c>
      <c r="D1021" s="4"/>
      <c r="E1021" s="4"/>
      <c r="F1021" s="37">
        <f>F1022</f>
        <v>85408</v>
      </c>
      <c r="G1021" s="37"/>
    </row>
    <row r="1022" spans="1:7" ht="31.5">
      <c r="A1022" s="3" t="s">
        <v>60</v>
      </c>
      <c r="B1022" s="4" t="s">
        <v>259</v>
      </c>
      <c r="C1022" s="4" t="s">
        <v>681</v>
      </c>
      <c r="D1022" s="4" t="s">
        <v>1028</v>
      </c>
      <c r="E1022" s="4"/>
      <c r="F1022" s="37">
        <f>F1023</f>
        <v>85408</v>
      </c>
      <c r="G1022" s="37"/>
    </row>
    <row r="1023" spans="1:7" ht="31.5">
      <c r="A1023" s="3" t="s">
        <v>833</v>
      </c>
      <c r="B1023" s="4" t="s">
        <v>259</v>
      </c>
      <c r="C1023" s="4" t="s">
        <v>681</v>
      </c>
      <c r="D1023" s="4" t="s">
        <v>1028</v>
      </c>
      <c r="E1023" s="4" t="s">
        <v>678</v>
      </c>
      <c r="F1023" s="37">
        <f>прил6!F263</f>
        <v>85408</v>
      </c>
      <c r="G1023" s="37"/>
    </row>
    <row r="1024" spans="1:7" ht="63">
      <c r="A1024" s="3" t="s">
        <v>260</v>
      </c>
      <c r="B1024" s="4" t="s">
        <v>261</v>
      </c>
      <c r="C1024" s="4"/>
      <c r="D1024" s="4"/>
      <c r="E1024" s="4"/>
      <c r="F1024" s="37">
        <f>F1025+F1037</f>
        <v>5519208.64</v>
      </c>
      <c r="G1024" s="37"/>
    </row>
    <row r="1025" spans="1:7" ht="94.5">
      <c r="A1025" s="3" t="s">
        <v>842</v>
      </c>
      <c r="B1025" s="4" t="s">
        <v>262</v>
      </c>
      <c r="C1025" s="4"/>
      <c r="D1025" s="4"/>
      <c r="E1025" s="4"/>
      <c r="F1025" s="37">
        <f>F1026+F1029</f>
        <v>5395536.5</v>
      </c>
      <c r="G1025" s="37"/>
    </row>
    <row r="1026" spans="1:7" ht="110.25">
      <c r="A1026" s="3" t="s">
        <v>97</v>
      </c>
      <c r="B1026" s="4" t="s">
        <v>262</v>
      </c>
      <c r="C1026" s="4" t="s">
        <v>680</v>
      </c>
      <c r="D1026" s="4"/>
      <c r="E1026" s="4"/>
      <c r="F1026" s="37">
        <f>F1027</f>
        <v>4976321.25</v>
      </c>
      <c r="G1026" s="37"/>
    </row>
    <row r="1027" spans="1:7" ht="31.5">
      <c r="A1027" s="3" t="s">
        <v>60</v>
      </c>
      <c r="B1027" s="4" t="s">
        <v>262</v>
      </c>
      <c r="C1027" s="4" t="s">
        <v>680</v>
      </c>
      <c r="D1027" s="4" t="s">
        <v>1028</v>
      </c>
      <c r="E1027" s="4"/>
      <c r="F1027" s="29">
        <f>F1028</f>
        <v>4976321.25</v>
      </c>
      <c r="G1027" s="29"/>
    </row>
    <row r="1028" spans="1:7" ht="31.5">
      <c r="A1028" s="3" t="s">
        <v>833</v>
      </c>
      <c r="B1028" s="4" t="s">
        <v>262</v>
      </c>
      <c r="C1028" s="4" t="s">
        <v>680</v>
      </c>
      <c r="D1028" s="4" t="s">
        <v>1028</v>
      </c>
      <c r="E1028" s="4" t="s">
        <v>678</v>
      </c>
      <c r="F1028" s="29">
        <f>прил6!F266</f>
        <v>4976321.25</v>
      </c>
      <c r="G1028" s="29"/>
    </row>
    <row r="1029" spans="1:7" ht="47.25">
      <c r="A1029" s="3" t="s">
        <v>98</v>
      </c>
      <c r="B1029" s="4" t="s">
        <v>262</v>
      </c>
      <c r="C1029" s="4" t="s">
        <v>681</v>
      </c>
      <c r="D1029" s="4"/>
      <c r="E1029" s="4"/>
      <c r="F1029" s="29">
        <f>F1030</f>
        <v>419215.25</v>
      </c>
      <c r="G1029" s="29"/>
    </row>
    <row r="1030" spans="1:7" ht="31.5">
      <c r="A1030" s="3" t="s">
        <v>60</v>
      </c>
      <c r="B1030" s="4" t="s">
        <v>262</v>
      </c>
      <c r="C1030" s="4" t="s">
        <v>681</v>
      </c>
      <c r="D1030" s="4" t="s">
        <v>1028</v>
      </c>
      <c r="E1030" s="4"/>
      <c r="F1030" s="29">
        <f>F1031</f>
        <v>419215.25</v>
      </c>
      <c r="G1030" s="29"/>
    </row>
    <row r="1031" spans="1:7" ht="31.5">
      <c r="A1031" s="3" t="s">
        <v>833</v>
      </c>
      <c r="B1031" s="4" t="s">
        <v>262</v>
      </c>
      <c r="C1031" s="4" t="s">
        <v>681</v>
      </c>
      <c r="D1031" s="4" t="s">
        <v>1028</v>
      </c>
      <c r="E1031" s="4" t="s">
        <v>678</v>
      </c>
      <c r="F1031" s="29">
        <f>прил6!F267</f>
        <v>419215.25</v>
      </c>
      <c r="G1031" s="29"/>
    </row>
    <row r="1032" spans="1:7" ht="94.5">
      <c r="A1032" s="3" t="s">
        <v>302</v>
      </c>
      <c r="B1032" s="4" t="s">
        <v>303</v>
      </c>
      <c r="C1032" s="4"/>
      <c r="D1032" s="4"/>
      <c r="E1032" s="4"/>
      <c r="F1032" s="29">
        <f>F1033</f>
        <v>340380</v>
      </c>
      <c r="G1032" s="29"/>
    </row>
    <row r="1033" spans="1:7" ht="31.5">
      <c r="A1033" s="3" t="s">
        <v>593</v>
      </c>
      <c r="B1033" s="4" t="s">
        <v>304</v>
      </c>
      <c r="C1033" s="4"/>
      <c r="D1033" s="4"/>
      <c r="E1033" s="4"/>
      <c r="F1033" s="29">
        <f>F1034</f>
        <v>340380</v>
      </c>
      <c r="G1033" s="29"/>
    </row>
    <row r="1034" spans="1:7" ht="31.5">
      <c r="A1034" s="3" t="s">
        <v>637</v>
      </c>
      <c r="B1034" s="4" t="s">
        <v>304</v>
      </c>
      <c r="C1034" s="4" t="s">
        <v>638</v>
      </c>
      <c r="D1034" s="4"/>
      <c r="E1034" s="4"/>
      <c r="F1034" s="29">
        <f>F1035</f>
        <v>340380</v>
      </c>
      <c r="G1034" s="29"/>
    </row>
    <row r="1035" spans="1:7" ht="31.5">
      <c r="A1035" s="3" t="s">
        <v>60</v>
      </c>
      <c r="B1035" s="4" t="s">
        <v>262</v>
      </c>
      <c r="C1035" s="4" t="s">
        <v>638</v>
      </c>
      <c r="D1035" s="4" t="s">
        <v>1028</v>
      </c>
      <c r="E1035" s="4"/>
      <c r="F1035" s="29">
        <f>F1036</f>
        <v>340380</v>
      </c>
      <c r="G1035" s="29"/>
    </row>
    <row r="1036" spans="1:7" ht="31.5">
      <c r="A1036" s="3" t="s">
        <v>833</v>
      </c>
      <c r="B1036" s="4" t="s">
        <v>262</v>
      </c>
      <c r="C1036" s="4" t="s">
        <v>638</v>
      </c>
      <c r="D1036" s="4" t="s">
        <v>1028</v>
      </c>
      <c r="E1036" s="4" t="s">
        <v>678</v>
      </c>
      <c r="F1036" s="29">
        <f>прил6!F272</f>
        <v>340380</v>
      </c>
      <c r="G1036" s="29"/>
    </row>
    <row r="1037" spans="1:7" ht="94.5">
      <c r="A1037" s="3" t="s">
        <v>659</v>
      </c>
      <c r="B1037" s="4" t="s">
        <v>263</v>
      </c>
      <c r="C1037" s="4"/>
      <c r="D1037" s="4"/>
      <c r="E1037" s="4"/>
      <c r="F1037" s="29">
        <f>F1038</f>
        <v>123672.14</v>
      </c>
      <c r="G1037" s="29"/>
    </row>
    <row r="1038" spans="1:7" ht="110.25">
      <c r="A1038" s="3" t="s">
        <v>575</v>
      </c>
      <c r="B1038" s="4" t="s">
        <v>263</v>
      </c>
      <c r="C1038" s="4" t="s">
        <v>680</v>
      </c>
      <c r="D1038" s="4"/>
      <c r="E1038" s="4"/>
      <c r="F1038" s="29">
        <f>F1039</f>
        <v>123672.14</v>
      </c>
      <c r="G1038" s="29"/>
    </row>
    <row r="1039" spans="1:7" ht="31.5">
      <c r="A1039" s="3" t="s">
        <v>60</v>
      </c>
      <c r="B1039" s="4" t="s">
        <v>263</v>
      </c>
      <c r="C1039" s="4" t="s">
        <v>680</v>
      </c>
      <c r="D1039" s="4" t="s">
        <v>1028</v>
      </c>
      <c r="E1039" s="4"/>
      <c r="F1039" s="29">
        <f>F1040</f>
        <v>123672.14</v>
      </c>
      <c r="G1039" s="29"/>
    </row>
    <row r="1040" spans="1:7" ht="31.5">
      <c r="A1040" s="3" t="s">
        <v>833</v>
      </c>
      <c r="B1040" s="4" t="s">
        <v>263</v>
      </c>
      <c r="C1040" s="4" t="s">
        <v>680</v>
      </c>
      <c r="D1040" s="4" t="s">
        <v>1028</v>
      </c>
      <c r="E1040" s="4" t="s">
        <v>678</v>
      </c>
      <c r="F1040" s="29">
        <f>прил6!F269</f>
        <v>123672.14</v>
      </c>
      <c r="G1040" s="29"/>
    </row>
    <row r="1041" spans="1:7" ht="94.5">
      <c r="A1041" s="3" t="s">
        <v>264</v>
      </c>
      <c r="B1041" s="4" t="s">
        <v>265</v>
      </c>
      <c r="C1041" s="4"/>
      <c r="D1041" s="4"/>
      <c r="E1041" s="4"/>
      <c r="F1041" s="29">
        <f>F1042+F1049</f>
        <v>2275285.4600000004</v>
      </c>
      <c r="G1041" s="29"/>
    </row>
    <row r="1042" spans="1:7" ht="94.5">
      <c r="A1042" s="3" t="s">
        <v>842</v>
      </c>
      <c r="B1042" s="4" t="s">
        <v>266</v>
      </c>
      <c r="C1042" s="4"/>
      <c r="D1042" s="4"/>
      <c r="E1042" s="4"/>
      <c r="F1042" s="29">
        <f>F1043+F1046</f>
        <v>2198175.8600000003</v>
      </c>
      <c r="G1042" s="29"/>
    </row>
    <row r="1043" spans="1:7" ht="132.75" customHeight="1">
      <c r="A1043" s="3" t="s">
        <v>97</v>
      </c>
      <c r="B1043" s="4" t="s">
        <v>266</v>
      </c>
      <c r="C1043" s="4" t="s">
        <v>680</v>
      </c>
      <c r="D1043" s="4"/>
      <c r="E1043" s="4"/>
      <c r="F1043" s="29">
        <f>F1044</f>
        <v>1980789.86</v>
      </c>
      <c r="G1043" s="29"/>
    </row>
    <row r="1044" spans="1:7" ht="31.5">
      <c r="A1044" s="3" t="s">
        <v>60</v>
      </c>
      <c r="B1044" s="4" t="s">
        <v>266</v>
      </c>
      <c r="C1044" s="4" t="s">
        <v>680</v>
      </c>
      <c r="D1044" s="4" t="s">
        <v>1028</v>
      </c>
      <c r="E1044" s="4"/>
      <c r="F1044" s="29">
        <f>F1045</f>
        <v>1980789.86</v>
      </c>
      <c r="G1044" s="29"/>
    </row>
    <row r="1045" spans="1:7" ht="41.25" customHeight="1">
      <c r="A1045" s="3" t="s">
        <v>833</v>
      </c>
      <c r="B1045" s="4" t="s">
        <v>266</v>
      </c>
      <c r="C1045" s="4" t="s">
        <v>680</v>
      </c>
      <c r="D1045" s="4" t="s">
        <v>1028</v>
      </c>
      <c r="E1045" s="4" t="s">
        <v>678</v>
      </c>
      <c r="F1045" s="29">
        <f>прил6!F275</f>
        <v>1980789.86</v>
      </c>
      <c r="G1045" s="29"/>
    </row>
    <row r="1046" spans="1:7" ht="47.25">
      <c r="A1046" s="3" t="s">
        <v>98</v>
      </c>
      <c r="B1046" s="4" t="s">
        <v>266</v>
      </c>
      <c r="C1046" s="4" t="s">
        <v>681</v>
      </c>
      <c r="D1046" s="4"/>
      <c r="E1046" s="4"/>
      <c r="F1046" s="29">
        <f>F1047</f>
        <v>217386</v>
      </c>
      <c r="G1046" s="29"/>
    </row>
    <row r="1047" spans="1:7" ht="31.5">
      <c r="A1047" s="3" t="s">
        <v>60</v>
      </c>
      <c r="B1047" s="4" t="s">
        <v>266</v>
      </c>
      <c r="C1047" s="4" t="s">
        <v>681</v>
      </c>
      <c r="D1047" s="4" t="s">
        <v>1028</v>
      </c>
      <c r="E1047" s="4"/>
      <c r="F1047" s="29">
        <f>F1048</f>
        <v>217386</v>
      </c>
      <c r="G1047" s="29"/>
    </row>
    <row r="1048" spans="1:7" ht="31.5">
      <c r="A1048" s="3" t="s">
        <v>833</v>
      </c>
      <c r="B1048" s="4" t="s">
        <v>266</v>
      </c>
      <c r="C1048" s="4" t="s">
        <v>681</v>
      </c>
      <c r="D1048" s="4" t="s">
        <v>1028</v>
      </c>
      <c r="E1048" s="4" t="s">
        <v>678</v>
      </c>
      <c r="F1048" s="29">
        <f>прил6!F276</f>
        <v>217386</v>
      </c>
      <c r="G1048" s="29"/>
    </row>
    <row r="1049" spans="1:7" ht="94.5">
      <c r="A1049" s="3" t="s">
        <v>659</v>
      </c>
      <c r="B1049" s="4" t="s">
        <v>267</v>
      </c>
      <c r="C1049" s="4"/>
      <c r="D1049" s="4"/>
      <c r="E1049" s="4"/>
      <c r="F1049" s="29">
        <f>F1050</f>
        <v>77109.6</v>
      </c>
      <c r="G1049" s="29"/>
    </row>
    <row r="1050" spans="1:7" ht="110.25">
      <c r="A1050" s="3" t="s">
        <v>575</v>
      </c>
      <c r="B1050" s="4" t="s">
        <v>267</v>
      </c>
      <c r="C1050" s="4" t="s">
        <v>680</v>
      </c>
      <c r="D1050" s="4"/>
      <c r="E1050" s="4"/>
      <c r="F1050" s="29">
        <f>F1051</f>
        <v>77109.6</v>
      </c>
      <c r="G1050" s="29"/>
    </row>
    <row r="1051" spans="1:7" ht="31.5">
      <c r="A1051" s="3" t="s">
        <v>60</v>
      </c>
      <c r="B1051" s="4" t="s">
        <v>267</v>
      </c>
      <c r="C1051" s="4" t="s">
        <v>680</v>
      </c>
      <c r="D1051" s="4" t="s">
        <v>1028</v>
      </c>
      <c r="E1051" s="4"/>
      <c r="F1051" s="29">
        <f>F1052</f>
        <v>77109.6</v>
      </c>
      <c r="G1051" s="29"/>
    </row>
    <row r="1052" spans="1:7" ht="31.5">
      <c r="A1052" s="3" t="s">
        <v>833</v>
      </c>
      <c r="B1052" s="4" t="s">
        <v>267</v>
      </c>
      <c r="C1052" s="4" t="s">
        <v>680</v>
      </c>
      <c r="D1052" s="4" t="s">
        <v>1028</v>
      </c>
      <c r="E1052" s="4" t="s">
        <v>678</v>
      </c>
      <c r="F1052" s="29">
        <f>прил6!F278</f>
        <v>77109.6</v>
      </c>
      <c r="G1052" s="29"/>
    </row>
    <row r="1053" spans="1:7" ht="47.25">
      <c r="A1053" s="3" t="s">
        <v>128</v>
      </c>
      <c r="B1053" s="4" t="s">
        <v>787</v>
      </c>
      <c r="C1053" s="4"/>
      <c r="D1053" s="4"/>
      <c r="E1053" s="4"/>
      <c r="F1053" s="29">
        <f>F1054+F1069+F1084+F1092</f>
        <v>31809408.35</v>
      </c>
      <c r="G1053" s="29"/>
    </row>
    <row r="1054" spans="1:7" ht="47.25">
      <c r="A1054" s="3" t="s">
        <v>747</v>
      </c>
      <c r="B1054" s="4" t="s">
        <v>748</v>
      </c>
      <c r="C1054" s="4"/>
      <c r="D1054" s="4"/>
      <c r="E1054" s="4"/>
      <c r="F1054" s="29">
        <f>F1055+F1065</f>
        <v>9231665.89</v>
      </c>
      <c r="G1054" s="29"/>
    </row>
    <row r="1055" spans="1:7" ht="94.5">
      <c r="A1055" s="3" t="s">
        <v>842</v>
      </c>
      <c r="B1055" s="4" t="s">
        <v>749</v>
      </c>
      <c r="C1055" s="4"/>
      <c r="D1055" s="4"/>
      <c r="E1055" s="4"/>
      <c r="F1055" s="29">
        <f>F1056+F1059+F1062</f>
        <v>9149165.89</v>
      </c>
      <c r="G1055" s="29"/>
    </row>
    <row r="1056" spans="1:7" ht="110.25">
      <c r="A1056" s="3" t="s">
        <v>97</v>
      </c>
      <c r="B1056" s="4" t="s">
        <v>749</v>
      </c>
      <c r="C1056" s="4" t="s">
        <v>680</v>
      </c>
      <c r="D1056" s="4"/>
      <c r="E1056" s="4"/>
      <c r="F1056" s="29">
        <f>F1057</f>
        <v>6334496.89</v>
      </c>
      <c r="G1056" s="29"/>
    </row>
    <row r="1057" spans="1:7" ht="31.5">
      <c r="A1057" s="3" t="s">
        <v>60</v>
      </c>
      <c r="B1057" s="4" t="s">
        <v>749</v>
      </c>
      <c r="C1057" s="4" t="s">
        <v>680</v>
      </c>
      <c r="D1057" s="4" t="s">
        <v>1028</v>
      </c>
      <c r="E1057" s="4"/>
      <c r="F1057" s="29">
        <f>F1058</f>
        <v>6334496.89</v>
      </c>
      <c r="G1057" s="29"/>
    </row>
    <row r="1058" spans="1:7" ht="31.5">
      <c r="A1058" s="3" t="s">
        <v>833</v>
      </c>
      <c r="B1058" s="4" t="s">
        <v>749</v>
      </c>
      <c r="C1058" s="4" t="s">
        <v>680</v>
      </c>
      <c r="D1058" s="4" t="s">
        <v>1028</v>
      </c>
      <c r="E1058" s="4" t="s">
        <v>678</v>
      </c>
      <c r="F1058" s="29">
        <f>прил6!F282</f>
        <v>6334496.89</v>
      </c>
      <c r="G1058" s="33"/>
    </row>
    <row r="1059" spans="1:7" ht="47.25">
      <c r="A1059" s="3" t="s">
        <v>780</v>
      </c>
      <c r="B1059" s="4" t="s">
        <v>749</v>
      </c>
      <c r="C1059" s="4" t="s">
        <v>681</v>
      </c>
      <c r="D1059" s="4"/>
      <c r="E1059" s="4"/>
      <c r="F1059" s="29">
        <f>F1060</f>
        <v>2770870</v>
      </c>
      <c r="G1059" s="33"/>
    </row>
    <row r="1060" spans="1:7" ht="31.5">
      <c r="A1060" s="3" t="s">
        <v>60</v>
      </c>
      <c r="B1060" s="4" t="s">
        <v>749</v>
      </c>
      <c r="C1060" s="4" t="s">
        <v>681</v>
      </c>
      <c r="D1060" s="4" t="s">
        <v>1028</v>
      </c>
      <c r="E1060" s="4"/>
      <c r="F1060" s="29">
        <f>F1061</f>
        <v>2770870</v>
      </c>
      <c r="G1060" s="33"/>
    </row>
    <row r="1061" spans="1:7" ht="31.5">
      <c r="A1061" s="3" t="s">
        <v>833</v>
      </c>
      <c r="B1061" s="4" t="s">
        <v>749</v>
      </c>
      <c r="C1061" s="4" t="s">
        <v>681</v>
      </c>
      <c r="D1061" s="4" t="s">
        <v>1028</v>
      </c>
      <c r="E1061" s="4" t="s">
        <v>678</v>
      </c>
      <c r="F1061" s="29">
        <f>прил6!F283</f>
        <v>2770870</v>
      </c>
      <c r="G1061" s="33"/>
    </row>
    <row r="1062" spans="1:7" ht="27" customHeight="1">
      <c r="A1062" s="3" t="s">
        <v>1153</v>
      </c>
      <c r="B1062" s="4" t="s">
        <v>749</v>
      </c>
      <c r="C1062" s="4" t="s">
        <v>684</v>
      </c>
      <c r="D1062" s="4"/>
      <c r="E1062" s="4"/>
      <c r="F1062" s="37">
        <f>F1063</f>
        <v>43799</v>
      </c>
      <c r="G1062" s="37"/>
    </row>
    <row r="1063" spans="1:7" ht="31.5">
      <c r="A1063" s="3" t="s">
        <v>60</v>
      </c>
      <c r="B1063" s="4" t="s">
        <v>749</v>
      </c>
      <c r="C1063" s="4" t="s">
        <v>684</v>
      </c>
      <c r="D1063" s="4" t="s">
        <v>1028</v>
      </c>
      <c r="E1063" s="4"/>
      <c r="F1063" s="37">
        <f>F1064</f>
        <v>43799</v>
      </c>
      <c r="G1063" s="37"/>
    </row>
    <row r="1064" spans="1:7" ht="31.5">
      <c r="A1064" s="3" t="s">
        <v>833</v>
      </c>
      <c r="B1064" s="4" t="s">
        <v>749</v>
      </c>
      <c r="C1064" s="4" t="s">
        <v>684</v>
      </c>
      <c r="D1064" s="4" t="s">
        <v>1028</v>
      </c>
      <c r="E1064" s="4" t="s">
        <v>678</v>
      </c>
      <c r="F1064" s="37">
        <f>прил6!F284</f>
        <v>43799</v>
      </c>
      <c r="G1064" s="37"/>
    </row>
    <row r="1065" spans="1:7" ht="94.5">
      <c r="A1065" s="3" t="s">
        <v>659</v>
      </c>
      <c r="B1065" s="4" t="s">
        <v>750</v>
      </c>
      <c r="C1065" s="4"/>
      <c r="D1065" s="4"/>
      <c r="E1065" s="4"/>
      <c r="F1065" s="37">
        <f>F1066</f>
        <v>82500</v>
      </c>
      <c r="G1065" s="37"/>
    </row>
    <row r="1066" spans="1:7" ht="110.25">
      <c r="A1066" s="3" t="s">
        <v>575</v>
      </c>
      <c r="B1066" s="4" t="s">
        <v>750</v>
      </c>
      <c r="C1066" s="4" t="s">
        <v>680</v>
      </c>
      <c r="D1066" s="4"/>
      <c r="E1066" s="4"/>
      <c r="F1066" s="37">
        <f>F1067</f>
        <v>82500</v>
      </c>
      <c r="G1066" s="37"/>
    </row>
    <row r="1067" spans="1:7" ht="31.5">
      <c r="A1067" s="3" t="s">
        <v>60</v>
      </c>
      <c r="B1067" s="4" t="s">
        <v>750</v>
      </c>
      <c r="C1067" s="4" t="s">
        <v>680</v>
      </c>
      <c r="D1067" s="4" t="s">
        <v>1028</v>
      </c>
      <c r="E1067" s="4"/>
      <c r="F1067" s="37">
        <f>F1068</f>
        <v>82500</v>
      </c>
      <c r="G1067" s="37"/>
    </row>
    <row r="1068" spans="1:7" ht="31.5">
      <c r="A1068" s="3" t="s">
        <v>833</v>
      </c>
      <c r="B1068" s="4" t="s">
        <v>750</v>
      </c>
      <c r="C1068" s="4" t="s">
        <v>680</v>
      </c>
      <c r="D1068" s="4" t="s">
        <v>1028</v>
      </c>
      <c r="E1068" s="4" t="s">
        <v>678</v>
      </c>
      <c r="F1068" s="37">
        <f>прил6!F286</f>
        <v>82500</v>
      </c>
      <c r="G1068" s="37"/>
    </row>
    <row r="1069" spans="1:7" ht="78.75">
      <c r="A1069" s="3" t="s">
        <v>239</v>
      </c>
      <c r="B1069" s="4" t="s">
        <v>240</v>
      </c>
      <c r="C1069" s="4"/>
      <c r="D1069" s="4"/>
      <c r="E1069" s="4"/>
      <c r="F1069" s="37">
        <f>F1070+F1080</f>
        <v>19681320.85</v>
      </c>
      <c r="G1069" s="37"/>
    </row>
    <row r="1070" spans="1:7" ht="94.5">
      <c r="A1070" s="3" t="s">
        <v>842</v>
      </c>
      <c r="B1070" s="4" t="s">
        <v>241</v>
      </c>
      <c r="C1070" s="4"/>
      <c r="D1070" s="4"/>
      <c r="E1070" s="4"/>
      <c r="F1070" s="37">
        <f>F1071+F1074+F1077</f>
        <v>19513820.85</v>
      </c>
      <c r="G1070" s="37"/>
    </row>
    <row r="1071" spans="1:7" ht="110.25">
      <c r="A1071" s="3" t="s">
        <v>97</v>
      </c>
      <c r="B1071" s="4" t="s">
        <v>241</v>
      </c>
      <c r="C1071" s="4" t="s">
        <v>680</v>
      </c>
      <c r="D1071" s="4"/>
      <c r="E1071" s="4"/>
      <c r="F1071" s="37">
        <f>F1072</f>
        <v>9875502.53</v>
      </c>
      <c r="G1071" s="37"/>
    </row>
    <row r="1072" spans="1:7" ht="31.5">
      <c r="A1072" s="3" t="s">
        <v>60</v>
      </c>
      <c r="B1072" s="4" t="s">
        <v>241</v>
      </c>
      <c r="C1072" s="4" t="s">
        <v>680</v>
      </c>
      <c r="D1072" s="4" t="s">
        <v>1028</v>
      </c>
      <c r="E1072" s="4"/>
      <c r="F1072" s="37">
        <f>F1073</f>
        <v>9875502.53</v>
      </c>
      <c r="G1072" s="37"/>
    </row>
    <row r="1073" spans="1:7" ht="31.5">
      <c r="A1073" s="3" t="s">
        <v>833</v>
      </c>
      <c r="B1073" s="4" t="s">
        <v>241</v>
      </c>
      <c r="C1073" s="4" t="s">
        <v>680</v>
      </c>
      <c r="D1073" s="4" t="s">
        <v>1028</v>
      </c>
      <c r="E1073" s="4" t="s">
        <v>678</v>
      </c>
      <c r="F1073" s="37">
        <f>прил6!F289</f>
        <v>9875502.53</v>
      </c>
      <c r="G1073" s="37"/>
    </row>
    <row r="1074" spans="1:7" ht="47.25">
      <c r="A1074" s="3" t="s">
        <v>780</v>
      </c>
      <c r="B1074" s="4" t="s">
        <v>241</v>
      </c>
      <c r="C1074" s="4" t="s">
        <v>681</v>
      </c>
      <c r="D1074" s="4"/>
      <c r="E1074" s="4"/>
      <c r="F1074" s="37">
        <f>F1075</f>
        <v>9611230.32</v>
      </c>
      <c r="G1074" s="37"/>
    </row>
    <row r="1075" spans="1:7" ht="31.5">
      <c r="A1075" s="3" t="s">
        <v>60</v>
      </c>
      <c r="B1075" s="4" t="s">
        <v>241</v>
      </c>
      <c r="C1075" s="4" t="s">
        <v>681</v>
      </c>
      <c r="D1075" s="4" t="s">
        <v>1028</v>
      </c>
      <c r="E1075" s="4"/>
      <c r="F1075" s="37">
        <f>F1076</f>
        <v>9611230.32</v>
      </c>
      <c r="G1075" s="37"/>
    </row>
    <row r="1076" spans="1:7" ht="31.5">
      <c r="A1076" s="3" t="s">
        <v>833</v>
      </c>
      <c r="B1076" s="4" t="s">
        <v>241</v>
      </c>
      <c r="C1076" s="4" t="s">
        <v>681</v>
      </c>
      <c r="D1076" s="4" t="s">
        <v>1028</v>
      </c>
      <c r="E1076" s="4" t="s">
        <v>678</v>
      </c>
      <c r="F1076" s="37">
        <f>прил6!F290</f>
        <v>9611230.32</v>
      </c>
      <c r="G1076" s="37"/>
    </row>
    <row r="1077" spans="1:7" ht="31.5">
      <c r="A1077" s="3" t="s">
        <v>1153</v>
      </c>
      <c r="B1077" s="4" t="s">
        <v>241</v>
      </c>
      <c r="C1077" s="4" t="s">
        <v>684</v>
      </c>
      <c r="D1077" s="4"/>
      <c r="E1077" s="4"/>
      <c r="F1077" s="37">
        <f>F1078</f>
        <v>27088</v>
      </c>
      <c r="G1077" s="37"/>
    </row>
    <row r="1078" spans="1:7" ht="31.5">
      <c r="A1078" s="3" t="s">
        <v>60</v>
      </c>
      <c r="B1078" s="4" t="s">
        <v>241</v>
      </c>
      <c r="C1078" s="4" t="s">
        <v>684</v>
      </c>
      <c r="D1078" s="4" t="s">
        <v>1028</v>
      </c>
      <c r="E1078" s="4"/>
      <c r="F1078" s="37">
        <f>F1079</f>
        <v>27088</v>
      </c>
      <c r="G1078" s="37"/>
    </row>
    <row r="1079" spans="1:7" ht="31.5">
      <c r="A1079" s="3" t="s">
        <v>833</v>
      </c>
      <c r="B1079" s="4" t="s">
        <v>241</v>
      </c>
      <c r="C1079" s="4" t="s">
        <v>684</v>
      </c>
      <c r="D1079" s="4" t="s">
        <v>1028</v>
      </c>
      <c r="E1079" s="4" t="s">
        <v>678</v>
      </c>
      <c r="F1079" s="37">
        <f>прил6!F291</f>
        <v>27088</v>
      </c>
      <c r="G1079" s="37"/>
    </row>
    <row r="1080" spans="1:7" ht="94.5">
      <c r="A1080" s="3" t="s">
        <v>659</v>
      </c>
      <c r="B1080" s="4" t="s">
        <v>750</v>
      </c>
      <c r="C1080" s="4"/>
      <c r="D1080" s="4"/>
      <c r="E1080" s="4"/>
      <c r="F1080" s="37">
        <f>F1081</f>
        <v>167500</v>
      </c>
      <c r="G1080" s="37"/>
    </row>
    <row r="1081" spans="1:7" ht="110.25">
      <c r="A1081" s="3" t="s">
        <v>575</v>
      </c>
      <c r="B1081" s="4" t="s">
        <v>750</v>
      </c>
      <c r="C1081" s="4" t="s">
        <v>680</v>
      </c>
      <c r="D1081" s="4"/>
      <c r="E1081" s="4"/>
      <c r="F1081" s="29">
        <f>F1082</f>
        <v>167500</v>
      </c>
      <c r="G1081" s="29"/>
    </row>
    <row r="1082" spans="1:7" ht="31.5">
      <c r="A1082" s="3" t="s">
        <v>60</v>
      </c>
      <c r="B1082" s="4" t="s">
        <v>750</v>
      </c>
      <c r="C1082" s="4" t="s">
        <v>680</v>
      </c>
      <c r="D1082" s="4" t="s">
        <v>1028</v>
      </c>
      <c r="E1082" s="4"/>
      <c r="F1082" s="29">
        <f>F1083</f>
        <v>167500</v>
      </c>
      <c r="G1082" s="29"/>
    </row>
    <row r="1083" spans="1:7" ht="31.5">
      <c r="A1083" s="3" t="s">
        <v>833</v>
      </c>
      <c r="B1083" s="4" t="s">
        <v>750</v>
      </c>
      <c r="C1083" s="4" t="s">
        <v>680</v>
      </c>
      <c r="D1083" s="4" t="s">
        <v>1028</v>
      </c>
      <c r="E1083" s="4" t="s">
        <v>678</v>
      </c>
      <c r="F1083" s="29">
        <f>прил6!F293</f>
        <v>167500</v>
      </c>
      <c r="G1083" s="29"/>
    </row>
    <row r="1084" spans="1:7" ht="78.75">
      <c r="A1084" s="3" t="s">
        <v>242</v>
      </c>
      <c r="B1084" s="4" t="s">
        <v>243</v>
      </c>
      <c r="C1084" s="4"/>
      <c r="D1084" s="4"/>
      <c r="E1084" s="4"/>
      <c r="F1084" s="29">
        <f>F1085</f>
        <v>2138020.31</v>
      </c>
      <c r="G1084" s="29"/>
    </row>
    <row r="1085" spans="1:7" ht="94.5">
      <c r="A1085" s="3" t="s">
        <v>842</v>
      </c>
      <c r="B1085" s="4" t="s">
        <v>244</v>
      </c>
      <c r="C1085" s="4"/>
      <c r="D1085" s="4"/>
      <c r="E1085" s="4"/>
      <c r="F1085" s="29">
        <f>F1086+F1089</f>
        <v>2138020.31</v>
      </c>
      <c r="G1085" s="29"/>
    </row>
    <row r="1086" spans="1:7" ht="110.25">
      <c r="A1086" s="3" t="s">
        <v>97</v>
      </c>
      <c r="B1086" s="4" t="s">
        <v>244</v>
      </c>
      <c r="C1086" s="4" t="s">
        <v>680</v>
      </c>
      <c r="D1086" s="4"/>
      <c r="E1086" s="4"/>
      <c r="F1086" s="29">
        <f>F1087</f>
        <v>1346590.31</v>
      </c>
      <c r="G1086" s="29"/>
    </row>
    <row r="1087" spans="1:7" ht="31.5">
      <c r="A1087" s="3" t="s">
        <v>60</v>
      </c>
      <c r="B1087" s="4" t="s">
        <v>244</v>
      </c>
      <c r="C1087" s="4" t="s">
        <v>680</v>
      </c>
      <c r="D1087" s="4" t="s">
        <v>1028</v>
      </c>
      <c r="E1087" s="4"/>
      <c r="F1087" s="29">
        <f>F1088</f>
        <v>1346590.31</v>
      </c>
      <c r="G1087" s="29"/>
    </row>
    <row r="1088" spans="1:7" ht="31.5">
      <c r="A1088" s="3" t="s">
        <v>833</v>
      </c>
      <c r="B1088" s="4" t="s">
        <v>244</v>
      </c>
      <c r="C1088" s="4" t="s">
        <v>680</v>
      </c>
      <c r="D1088" s="4" t="s">
        <v>1028</v>
      </c>
      <c r="E1088" s="4" t="s">
        <v>678</v>
      </c>
      <c r="F1088" s="29">
        <f>прил6!F296</f>
        <v>1346590.31</v>
      </c>
      <c r="G1088" s="29"/>
    </row>
    <row r="1089" spans="1:7" ht="47.25">
      <c r="A1089" s="3" t="s">
        <v>780</v>
      </c>
      <c r="B1089" s="4" t="s">
        <v>244</v>
      </c>
      <c r="C1089" s="4" t="s">
        <v>681</v>
      </c>
      <c r="D1089" s="4"/>
      <c r="E1089" s="4"/>
      <c r="F1089" s="29">
        <f>F1090</f>
        <v>791430</v>
      </c>
      <c r="G1089" s="29"/>
    </row>
    <row r="1090" spans="1:7" ht="29.25" customHeight="1">
      <c r="A1090" s="3" t="s">
        <v>60</v>
      </c>
      <c r="B1090" s="4" t="s">
        <v>244</v>
      </c>
      <c r="C1090" s="4" t="s">
        <v>681</v>
      </c>
      <c r="D1090" s="4" t="s">
        <v>1028</v>
      </c>
      <c r="E1090" s="4"/>
      <c r="F1090" s="29">
        <f>F1091</f>
        <v>791430</v>
      </c>
      <c r="G1090" s="29"/>
    </row>
    <row r="1091" spans="1:7" ht="31.5">
      <c r="A1091" s="3" t="s">
        <v>833</v>
      </c>
      <c r="B1091" s="4" t="s">
        <v>244</v>
      </c>
      <c r="C1091" s="4" t="s">
        <v>681</v>
      </c>
      <c r="D1091" s="4" t="s">
        <v>1028</v>
      </c>
      <c r="E1091" s="4" t="s">
        <v>678</v>
      </c>
      <c r="F1091" s="29">
        <f>прил6!F297</f>
        <v>791430</v>
      </c>
      <c r="G1091" s="29"/>
    </row>
    <row r="1092" spans="1:7" ht="63">
      <c r="A1092" s="3" t="s">
        <v>790</v>
      </c>
      <c r="B1092" s="4" t="s">
        <v>791</v>
      </c>
      <c r="C1092" s="4"/>
      <c r="D1092" s="4"/>
      <c r="E1092" s="4"/>
      <c r="F1092" s="29">
        <f>F1094</f>
        <v>758401.3</v>
      </c>
      <c r="G1092" s="29"/>
    </row>
    <row r="1093" spans="1:7" ht="31.5">
      <c r="A1093" s="3" t="s">
        <v>593</v>
      </c>
      <c r="B1093" s="4" t="s">
        <v>788</v>
      </c>
      <c r="C1093" s="4"/>
      <c r="D1093" s="4"/>
      <c r="E1093" s="4"/>
      <c r="F1093" s="29">
        <f>F1094</f>
        <v>758401.3</v>
      </c>
      <c r="G1093" s="29"/>
    </row>
    <row r="1094" spans="1:7" ht="47.25">
      <c r="A1094" s="3" t="s">
        <v>780</v>
      </c>
      <c r="B1094" s="4" t="s">
        <v>788</v>
      </c>
      <c r="C1094" s="4" t="s">
        <v>681</v>
      </c>
      <c r="D1094" s="4"/>
      <c r="E1094" s="4"/>
      <c r="F1094" s="29">
        <f>F1095</f>
        <v>758401.3</v>
      </c>
      <c r="G1094" s="29"/>
    </row>
    <row r="1095" spans="1:7" ht="31.5">
      <c r="A1095" s="3" t="s">
        <v>60</v>
      </c>
      <c r="B1095" s="4" t="s">
        <v>788</v>
      </c>
      <c r="C1095" s="4" t="s">
        <v>681</v>
      </c>
      <c r="D1095" s="4" t="s">
        <v>1028</v>
      </c>
      <c r="E1095" s="4"/>
      <c r="F1095" s="29">
        <f>F1096</f>
        <v>758401.3</v>
      </c>
      <c r="G1095" s="29"/>
    </row>
    <row r="1096" spans="1:7" ht="31.5">
      <c r="A1096" s="3" t="s">
        <v>833</v>
      </c>
      <c r="B1096" s="4" t="s">
        <v>788</v>
      </c>
      <c r="C1096" s="4" t="s">
        <v>681</v>
      </c>
      <c r="D1096" s="4" t="s">
        <v>1028</v>
      </c>
      <c r="E1096" s="4" t="s">
        <v>678</v>
      </c>
      <c r="F1096" s="29">
        <f>прил6!F299</f>
        <v>758401.3</v>
      </c>
      <c r="G1096" s="29"/>
    </row>
    <row r="1097" spans="1:7" ht="94.5">
      <c r="A1097" s="3" t="s">
        <v>129</v>
      </c>
      <c r="B1097" s="4" t="s">
        <v>873</v>
      </c>
      <c r="C1097" s="4"/>
      <c r="D1097" s="4"/>
      <c r="E1097" s="4"/>
      <c r="F1097" s="29">
        <f>F1098+F1109+F1121</f>
        <v>9357225.84</v>
      </c>
      <c r="G1097" s="29"/>
    </row>
    <row r="1098" spans="1:7" ht="94.5">
      <c r="A1098" s="3" t="s">
        <v>874</v>
      </c>
      <c r="B1098" s="4" t="s">
        <v>875</v>
      </c>
      <c r="C1098" s="4"/>
      <c r="D1098" s="4"/>
      <c r="E1098" s="4"/>
      <c r="F1098" s="29">
        <f>F1099</f>
        <v>3028677.29</v>
      </c>
      <c r="G1098" s="29"/>
    </row>
    <row r="1099" spans="1:7" ht="94.5">
      <c r="A1099" s="3" t="s">
        <v>842</v>
      </c>
      <c r="B1099" s="4" t="s">
        <v>876</v>
      </c>
      <c r="C1099" s="4"/>
      <c r="D1099" s="4"/>
      <c r="E1099" s="4"/>
      <c r="F1099" s="29">
        <f>F1100+F1103+F1106</f>
        <v>3028677.29</v>
      </c>
      <c r="G1099" s="29"/>
    </row>
    <row r="1100" spans="1:7" ht="110.25">
      <c r="A1100" s="3" t="s">
        <v>97</v>
      </c>
      <c r="B1100" s="4" t="s">
        <v>876</v>
      </c>
      <c r="C1100" s="4" t="s">
        <v>680</v>
      </c>
      <c r="D1100" s="4"/>
      <c r="E1100" s="4"/>
      <c r="F1100" s="29">
        <f>F1101</f>
        <v>2780492.29</v>
      </c>
      <c r="G1100" s="29"/>
    </row>
    <row r="1101" spans="1:7" ht="31.5">
      <c r="A1101" s="3" t="s">
        <v>62</v>
      </c>
      <c r="B1101" s="4" t="s">
        <v>876</v>
      </c>
      <c r="C1101" s="4" t="s">
        <v>680</v>
      </c>
      <c r="D1101" s="4" t="s">
        <v>51</v>
      </c>
      <c r="E1101" s="4"/>
      <c r="F1101" s="29">
        <f>F1102</f>
        <v>2780492.29</v>
      </c>
      <c r="G1101" s="29"/>
    </row>
    <row r="1102" spans="1:7" ht="31.5">
      <c r="A1102" s="3" t="s">
        <v>64</v>
      </c>
      <c r="B1102" s="4" t="s">
        <v>876</v>
      </c>
      <c r="C1102" s="4" t="s">
        <v>680</v>
      </c>
      <c r="D1102" s="4" t="s">
        <v>51</v>
      </c>
      <c r="E1102" s="4" t="s">
        <v>676</v>
      </c>
      <c r="F1102" s="29">
        <f>прил6!F445</f>
        <v>2780492.29</v>
      </c>
      <c r="G1102" s="29"/>
    </row>
    <row r="1103" spans="1:7" ht="47.25">
      <c r="A1103" s="3" t="s">
        <v>780</v>
      </c>
      <c r="B1103" s="4" t="s">
        <v>876</v>
      </c>
      <c r="C1103" s="4" t="s">
        <v>681</v>
      </c>
      <c r="D1103" s="4"/>
      <c r="E1103" s="4"/>
      <c r="F1103" s="29">
        <f>F1104</f>
        <v>128185</v>
      </c>
      <c r="G1103" s="29"/>
    </row>
    <row r="1104" spans="1:7" ht="31.5">
      <c r="A1104" s="3" t="s">
        <v>62</v>
      </c>
      <c r="B1104" s="4" t="s">
        <v>876</v>
      </c>
      <c r="C1104" s="4" t="s">
        <v>681</v>
      </c>
      <c r="D1104" s="4" t="s">
        <v>51</v>
      </c>
      <c r="E1104" s="4"/>
      <c r="F1104" s="29">
        <f>F1105</f>
        <v>128185</v>
      </c>
      <c r="G1104" s="29"/>
    </row>
    <row r="1105" spans="1:7" ht="31.5">
      <c r="A1105" s="3" t="s">
        <v>64</v>
      </c>
      <c r="B1105" s="4" t="s">
        <v>876</v>
      </c>
      <c r="C1105" s="4" t="s">
        <v>681</v>
      </c>
      <c r="D1105" s="4" t="s">
        <v>51</v>
      </c>
      <c r="E1105" s="4" t="s">
        <v>676</v>
      </c>
      <c r="F1105" s="29">
        <f>прил6!F446</f>
        <v>128185</v>
      </c>
      <c r="G1105" s="29"/>
    </row>
    <row r="1106" spans="1:7" ht="31.5">
      <c r="A1106" s="3" t="s">
        <v>1153</v>
      </c>
      <c r="B1106" s="4" t="s">
        <v>876</v>
      </c>
      <c r="C1106" s="4" t="s">
        <v>684</v>
      </c>
      <c r="D1106" s="4"/>
      <c r="E1106" s="4"/>
      <c r="F1106" s="29">
        <f>F1107</f>
        <v>120000</v>
      </c>
      <c r="G1106" s="29"/>
    </row>
    <row r="1107" spans="1:7" ht="31.5">
      <c r="A1107" s="3" t="s">
        <v>62</v>
      </c>
      <c r="B1107" s="4" t="s">
        <v>876</v>
      </c>
      <c r="C1107" s="4" t="s">
        <v>684</v>
      </c>
      <c r="D1107" s="4" t="s">
        <v>51</v>
      </c>
      <c r="E1107" s="4"/>
      <c r="F1107" s="29">
        <f>F1108</f>
        <v>120000</v>
      </c>
      <c r="G1107" s="29"/>
    </row>
    <row r="1108" spans="1:7" ht="31.5">
      <c r="A1108" s="3" t="s">
        <v>64</v>
      </c>
      <c r="B1108" s="4" t="s">
        <v>876</v>
      </c>
      <c r="C1108" s="4" t="s">
        <v>684</v>
      </c>
      <c r="D1108" s="4" t="s">
        <v>51</v>
      </c>
      <c r="E1108" s="4" t="s">
        <v>676</v>
      </c>
      <c r="F1108" s="29">
        <f>прил6!F447</f>
        <v>120000</v>
      </c>
      <c r="G1108" s="29"/>
    </row>
    <row r="1109" spans="1:7" ht="141.75">
      <c r="A1109" s="3" t="s">
        <v>878</v>
      </c>
      <c r="B1109" s="4" t="s">
        <v>879</v>
      </c>
      <c r="C1109" s="4"/>
      <c r="D1109" s="4"/>
      <c r="E1109" s="4"/>
      <c r="F1109" s="29">
        <f>F1110+F1117</f>
        <v>3224602.41</v>
      </c>
      <c r="G1109" s="29"/>
    </row>
    <row r="1110" spans="1:7" ht="94.5">
      <c r="A1110" s="3" t="s">
        <v>842</v>
      </c>
      <c r="B1110" s="4" t="s">
        <v>880</v>
      </c>
      <c r="C1110" s="4"/>
      <c r="D1110" s="4"/>
      <c r="E1110" s="4"/>
      <c r="F1110" s="29">
        <f>F1111+F1114</f>
        <v>3075352.41</v>
      </c>
      <c r="G1110" s="29"/>
    </row>
    <row r="1111" spans="1:7" ht="110.25">
      <c r="A1111" s="3" t="s">
        <v>97</v>
      </c>
      <c r="B1111" s="4" t="s">
        <v>880</v>
      </c>
      <c r="C1111" s="4" t="s">
        <v>680</v>
      </c>
      <c r="D1111" s="4"/>
      <c r="E1111" s="4"/>
      <c r="F1111" s="29">
        <f>F1112</f>
        <v>2973967.83</v>
      </c>
      <c r="G1111" s="29"/>
    </row>
    <row r="1112" spans="1:7" ht="31.5">
      <c r="A1112" s="3" t="s">
        <v>62</v>
      </c>
      <c r="B1112" s="4" t="s">
        <v>880</v>
      </c>
      <c r="C1112" s="4" t="s">
        <v>680</v>
      </c>
      <c r="D1112" s="4" t="s">
        <v>51</v>
      </c>
      <c r="E1112" s="4"/>
      <c r="F1112" s="29">
        <f>F1113</f>
        <v>2973967.83</v>
      </c>
      <c r="G1112" s="29"/>
    </row>
    <row r="1113" spans="1:7" ht="31.5">
      <c r="A1113" s="3" t="s">
        <v>64</v>
      </c>
      <c r="B1113" s="4" t="s">
        <v>880</v>
      </c>
      <c r="C1113" s="4" t="s">
        <v>680</v>
      </c>
      <c r="D1113" s="4" t="s">
        <v>51</v>
      </c>
      <c r="E1113" s="4" t="s">
        <v>676</v>
      </c>
      <c r="F1113" s="29">
        <f>прил6!F452</f>
        <v>2973967.83</v>
      </c>
      <c r="G1113" s="29"/>
    </row>
    <row r="1114" spans="1:7" ht="47.25">
      <c r="A1114" s="3" t="s">
        <v>780</v>
      </c>
      <c r="B1114" s="4" t="s">
        <v>880</v>
      </c>
      <c r="C1114" s="4" t="s">
        <v>681</v>
      </c>
      <c r="D1114" s="4"/>
      <c r="E1114" s="4"/>
      <c r="F1114" s="29">
        <f>F1115</f>
        <v>101384.58</v>
      </c>
      <c r="G1114" s="29"/>
    </row>
    <row r="1115" spans="1:7" ht="31.5">
      <c r="A1115" s="3" t="s">
        <v>62</v>
      </c>
      <c r="B1115" s="4" t="s">
        <v>880</v>
      </c>
      <c r="C1115" s="4" t="s">
        <v>681</v>
      </c>
      <c r="D1115" s="4" t="s">
        <v>51</v>
      </c>
      <c r="E1115" s="4"/>
      <c r="F1115" s="29">
        <f>F1116</f>
        <v>101384.58</v>
      </c>
      <c r="G1115" s="29"/>
    </row>
    <row r="1116" spans="1:7" ht="31.5">
      <c r="A1116" s="3" t="s">
        <v>64</v>
      </c>
      <c r="B1116" s="4" t="s">
        <v>880</v>
      </c>
      <c r="C1116" s="4" t="s">
        <v>681</v>
      </c>
      <c r="D1116" s="4" t="s">
        <v>51</v>
      </c>
      <c r="E1116" s="4" t="s">
        <v>676</v>
      </c>
      <c r="F1116" s="29">
        <f>прил6!F453</f>
        <v>101384.58</v>
      </c>
      <c r="G1116" s="29"/>
    </row>
    <row r="1117" spans="1:7" ht="94.5">
      <c r="A1117" s="3" t="s">
        <v>659</v>
      </c>
      <c r="B1117" s="4" t="s">
        <v>881</v>
      </c>
      <c r="C1117" s="4"/>
      <c r="D1117" s="4"/>
      <c r="E1117" s="4"/>
      <c r="F1117" s="29">
        <f>F1118</f>
        <v>149250</v>
      </c>
      <c r="G1117" s="29"/>
    </row>
    <row r="1118" spans="1:7" ht="110.25">
      <c r="A1118" s="3" t="s">
        <v>575</v>
      </c>
      <c r="B1118" s="4" t="s">
        <v>881</v>
      </c>
      <c r="C1118" s="4" t="s">
        <v>680</v>
      </c>
      <c r="D1118" s="4"/>
      <c r="E1118" s="4"/>
      <c r="F1118" s="29">
        <f>F1119</f>
        <v>149250</v>
      </c>
      <c r="G1118" s="29"/>
    </row>
    <row r="1119" spans="1:7" ht="31.5">
      <c r="A1119" s="3" t="s">
        <v>62</v>
      </c>
      <c r="B1119" s="4" t="s">
        <v>881</v>
      </c>
      <c r="C1119" s="4" t="s">
        <v>680</v>
      </c>
      <c r="D1119" s="4" t="s">
        <v>51</v>
      </c>
      <c r="E1119" s="4"/>
      <c r="F1119" s="29">
        <f>F1120</f>
        <v>149250</v>
      </c>
      <c r="G1119" s="29"/>
    </row>
    <row r="1120" spans="1:7" ht="31.5">
      <c r="A1120" s="3" t="s">
        <v>64</v>
      </c>
      <c r="B1120" s="4" t="s">
        <v>881</v>
      </c>
      <c r="C1120" s="4" t="s">
        <v>680</v>
      </c>
      <c r="D1120" s="4" t="s">
        <v>51</v>
      </c>
      <c r="E1120" s="4" t="s">
        <v>676</v>
      </c>
      <c r="F1120" s="29">
        <f>прил6!F456</f>
        <v>149250</v>
      </c>
      <c r="G1120" s="29"/>
    </row>
    <row r="1121" spans="1:7" ht="141.75">
      <c r="A1121" s="3" t="s">
        <v>882</v>
      </c>
      <c r="B1121" s="4" t="s">
        <v>883</v>
      </c>
      <c r="C1121" s="4"/>
      <c r="D1121" s="4"/>
      <c r="E1121" s="4"/>
      <c r="F1121" s="29">
        <f>F1122</f>
        <v>3103946.14</v>
      </c>
      <c r="G1121" s="29"/>
    </row>
    <row r="1122" spans="1:7" ht="94.5">
      <c r="A1122" s="3" t="s">
        <v>842</v>
      </c>
      <c r="B1122" s="4" t="s">
        <v>884</v>
      </c>
      <c r="C1122" s="4"/>
      <c r="D1122" s="4"/>
      <c r="E1122" s="4"/>
      <c r="F1122" s="29">
        <f>F1123+F1126+F1129</f>
        <v>3103946.14</v>
      </c>
      <c r="G1122" s="29"/>
    </row>
    <row r="1123" spans="1:7" ht="110.25">
      <c r="A1123" s="3" t="s">
        <v>97</v>
      </c>
      <c r="B1123" s="4" t="s">
        <v>884</v>
      </c>
      <c r="C1123" s="4" t="s">
        <v>680</v>
      </c>
      <c r="D1123" s="4"/>
      <c r="E1123" s="4"/>
      <c r="F1123" s="29">
        <f>F1124</f>
        <v>2974801.15</v>
      </c>
      <c r="G1123" s="29"/>
    </row>
    <row r="1124" spans="1:7" ht="31.5">
      <c r="A1124" s="3" t="s">
        <v>62</v>
      </c>
      <c r="B1124" s="4" t="s">
        <v>884</v>
      </c>
      <c r="C1124" s="4" t="s">
        <v>680</v>
      </c>
      <c r="D1124" s="4" t="s">
        <v>51</v>
      </c>
      <c r="E1124" s="4"/>
      <c r="F1124" s="29">
        <f>F1125</f>
        <v>2974801.15</v>
      </c>
      <c r="G1124" s="29"/>
    </row>
    <row r="1125" spans="1:7" ht="31.5">
      <c r="A1125" s="3" t="s">
        <v>64</v>
      </c>
      <c r="B1125" s="4" t="s">
        <v>884</v>
      </c>
      <c r="C1125" s="4" t="s">
        <v>680</v>
      </c>
      <c r="D1125" s="4" t="s">
        <v>51</v>
      </c>
      <c r="E1125" s="4" t="s">
        <v>676</v>
      </c>
      <c r="F1125" s="29">
        <f>прил6!F459</f>
        <v>2974801.15</v>
      </c>
      <c r="G1125" s="29"/>
    </row>
    <row r="1126" spans="1:7" ht="47.25">
      <c r="A1126" s="3" t="s">
        <v>780</v>
      </c>
      <c r="B1126" s="4" t="s">
        <v>884</v>
      </c>
      <c r="C1126" s="4" t="s">
        <v>681</v>
      </c>
      <c r="D1126" s="4"/>
      <c r="E1126" s="4"/>
      <c r="F1126" s="29">
        <f>F1127</f>
        <v>119678.5</v>
      </c>
      <c r="G1126" s="29"/>
    </row>
    <row r="1127" spans="1:7" ht="31.5">
      <c r="A1127" s="3" t="s">
        <v>62</v>
      </c>
      <c r="B1127" s="4" t="s">
        <v>884</v>
      </c>
      <c r="C1127" s="4" t="s">
        <v>681</v>
      </c>
      <c r="D1127" s="4" t="s">
        <v>51</v>
      </c>
      <c r="E1127" s="4"/>
      <c r="F1127" s="29">
        <f>F1128</f>
        <v>119678.5</v>
      </c>
      <c r="G1127" s="29"/>
    </row>
    <row r="1128" spans="1:7" ht="31.5">
      <c r="A1128" s="3" t="s">
        <v>64</v>
      </c>
      <c r="B1128" s="4" t="s">
        <v>884</v>
      </c>
      <c r="C1128" s="4" t="s">
        <v>681</v>
      </c>
      <c r="D1128" s="4" t="s">
        <v>51</v>
      </c>
      <c r="E1128" s="4" t="s">
        <v>676</v>
      </c>
      <c r="F1128" s="29">
        <f>прил6!F460</f>
        <v>119678.5</v>
      </c>
      <c r="G1128" s="29"/>
    </row>
    <row r="1129" spans="1:7" ht="31.5">
      <c r="A1129" s="3" t="s">
        <v>1153</v>
      </c>
      <c r="B1129" s="4" t="s">
        <v>884</v>
      </c>
      <c r="C1129" s="4" t="s">
        <v>684</v>
      </c>
      <c r="D1129" s="4"/>
      <c r="E1129" s="4"/>
      <c r="F1129" s="29">
        <f>F1130</f>
        <v>9466.49</v>
      </c>
      <c r="G1129" s="29"/>
    </row>
    <row r="1130" spans="1:7" ht="31.5">
      <c r="A1130" s="3" t="s">
        <v>62</v>
      </c>
      <c r="B1130" s="4" t="s">
        <v>884</v>
      </c>
      <c r="C1130" s="4" t="s">
        <v>684</v>
      </c>
      <c r="D1130" s="4" t="s">
        <v>51</v>
      </c>
      <c r="E1130" s="4"/>
      <c r="F1130" s="29">
        <f>F1131</f>
        <v>9466.49</v>
      </c>
      <c r="G1130" s="29"/>
    </row>
    <row r="1131" spans="1:7" ht="31.5">
      <c r="A1131" s="3" t="s">
        <v>64</v>
      </c>
      <c r="B1131" s="4" t="s">
        <v>884</v>
      </c>
      <c r="C1131" s="4" t="s">
        <v>684</v>
      </c>
      <c r="D1131" s="4" t="s">
        <v>51</v>
      </c>
      <c r="E1131" s="4" t="s">
        <v>676</v>
      </c>
      <c r="F1131" s="29">
        <f>прил6!F461</f>
        <v>9466.49</v>
      </c>
      <c r="G1131" s="29"/>
    </row>
    <row r="1132" spans="1:7" ht="47.25">
      <c r="A1132" s="3" t="s">
        <v>140</v>
      </c>
      <c r="B1132" s="4" t="s">
        <v>789</v>
      </c>
      <c r="C1132" s="60"/>
      <c r="D1132" s="4"/>
      <c r="E1132" s="4"/>
      <c r="F1132" s="29">
        <f>F1133+F1141+F1150</f>
        <v>2064474.44</v>
      </c>
      <c r="G1132" s="29"/>
    </row>
    <row r="1133" spans="1:7" ht="78.75">
      <c r="A1133" s="3" t="s">
        <v>792</v>
      </c>
      <c r="B1133" s="4" t="s">
        <v>751</v>
      </c>
      <c r="C1133" s="60"/>
      <c r="D1133" s="4"/>
      <c r="E1133" s="4"/>
      <c r="F1133" s="29">
        <f>F1134</f>
        <v>911748.9400000001</v>
      </c>
      <c r="G1133" s="29"/>
    </row>
    <row r="1134" spans="1:7" ht="31.5">
      <c r="A1134" s="3" t="s">
        <v>593</v>
      </c>
      <c r="B1134" s="4" t="s">
        <v>793</v>
      </c>
      <c r="C1134" s="60"/>
      <c r="D1134" s="4"/>
      <c r="E1134" s="4"/>
      <c r="F1134" s="29">
        <f>F1135+F1138</f>
        <v>911748.9400000001</v>
      </c>
      <c r="G1134" s="29"/>
    </row>
    <row r="1135" spans="1:7" ht="110.25">
      <c r="A1135" s="3" t="s">
        <v>575</v>
      </c>
      <c r="B1135" s="4" t="s">
        <v>793</v>
      </c>
      <c r="C1135" s="60">
        <v>100</v>
      </c>
      <c r="D1135" s="4"/>
      <c r="E1135" s="4"/>
      <c r="F1135" s="29">
        <f>F1136</f>
        <v>395358.28</v>
      </c>
      <c r="G1135" s="29"/>
    </row>
    <row r="1136" spans="1:7" ht="31.5">
      <c r="A1136" s="3" t="s">
        <v>60</v>
      </c>
      <c r="B1136" s="4" t="s">
        <v>793</v>
      </c>
      <c r="C1136" s="4" t="s">
        <v>680</v>
      </c>
      <c r="D1136" s="4" t="s">
        <v>1028</v>
      </c>
      <c r="E1136" s="4"/>
      <c r="F1136" s="29">
        <f>F1137</f>
        <v>395358.28</v>
      </c>
      <c r="G1136" s="29"/>
    </row>
    <row r="1137" spans="1:7" ht="31.5">
      <c r="A1137" s="3" t="s">
        <v>833</v>
      </c>
      <c r="B1137" s="4" t="s">
        <v>793</v>
      </c>
      <c r="C1137" s="4" t="s">
        <v>680</v>
      </c>
      <c r="D1137" s="4" t="s">
        <v>1028</v>
      </c>
      <c r="E1137" s="4" t="s">
        <v>678</v>
      </c>
      <c r="F1137" s="29">
        <f>прил6!F304</f>
        <v>395358.28</v>
      </c>
      <c r="G1137" s="29"/>
    </row>
    <row r="1138" spans="1:7" ht="47.25">
      <c r="A1138" s="3" t="s">
        <v>780</v>
      </c>
      <c r="B1138" s="4" t="s">
        <v>793</v>
      </c>
      <c r="C1138" s="4" t="s">
        <v>681</v>
      </c>
      <c r="D1138" s="4"/>
      <c r="E1138" s="4"/>
      <c r="F1138" s="29">
        <f>F1139</f>
        <v>516390.66000000003</v>
      </c>
      <c r="G1138" s="33"/>
    </row>
    <row r="1139" spans="1:7" ht="31.5">
      <c r="A1139" s="3" t="s">
        <v>60</v>
      </c>
      <c r="B1139" s="4" t="s">
        <v>793</v>
      </c>
      <c r="C1139" s="4" t="s">
        <v>681</v>
      </c>
      <c r="D1139" s="4" t="s">
        <v>1028</v>
      </c>
      <c r="E1139" s="4"/>
      <c r="F1139" s="29">
        <f>F1140</f>
        <v>516390.66000000003</v>
      </c>
      <c r="G1139" s="29"/>
    </row>
    <row r="1140" spans="1:7" ht="31.5">
      <c r="A1140" s="3" t="s">
        <v>833</v>
      </c>
      <c r="B1140" s="4" t="s">
        <v>793</v>
      </c>
      <c r="C1140" s="4" t="s">
        <v>681</v>
      </c>
      <c r="D1140" s="4" t="s">
        <v>1028</v>
      </c>
      <c r="E1140" s="4" t="s">
        <v>678</v>
      </c>
      <c r="F1140" s="29">
        <f>прил6!F305</f>
        <v>516390.66000000003</v>
      </c>
      <c r="G1140" s="29"/>
    </row>
    <row r="1141" spans="1:7" ht="31.5">
      <c r="A1141" s="3" t="s">
        <v>245</v>
      </c>
      <c r="B1141" s="4" t="s">
        <v>246</v>
      </c>
      <c r="C1141" s="60"/>
      <c r="D1141" s="4"/>
      <c r="E1141" s="4"/>
      <c r="F1141" s="29">
        <f>F1142</f>
        <v>279325.5</v>
      </c>
      <c r="G1141" s="29"/>
    </row>
    <row r="1142" spans="1:7" ht="31.5">
      <c r="A1142" s="3" t="s">
        <v>593</v>
      </c>
      <c r="B1142" s="4" t="s">
        <v>247</v>
      </c>
      <c r="C1142" s="60"/>
      <c r="D1142" s="4"/>
      <c r="E1142" s="4"/>
      <c r="F1142" s="29">
        <f>F1143</f>
        <v>279325.5</v>
      </c>
      <c r="G1142" s="29"/>
    </row>
    <row r="1143" spans="1:7" ht="47.25">
      <c r="A1143" s="3" t="s">
        <v>780</v>
      </c>
      <c r="B1143" s="4" t="s">
        <v>247</v>
      </c>
      <c r="C1143" s="60">
        <v>200</v>
      </c>
      <c r="D1143" s="4"/>
      <c r="E1143" s="4"/>
      <c r="F1143" s="29">
        <f>F1148</f>
        <v>279325.5</v>
      </c>
      <c r="G1143" s="33"/>
    </row>
    <row r="1144" spans="1:7" ht="15.75" hidden="1">
      <c r="A1144" s="3"/>
      <c r="B1144" s="4"/>
      <c r="C1144" s="4"/>
      <c r="D1144" s="4"/>
      <c r="E1144" s="4"/>
      <c r="F1144" s="29"/>
      <c r="G1144" s="33"/>
    </row>
    <row r="1145" spans="1:7" ht="15.75" hidden="1">
      <c r="A1145" s="3"/>
      <c r="B1145" s="4"/>
      <c r="C1145" s="4"/>
      <c r="D1145" s="4"/>
      <c r="E1145" s="4"/>
      <c r="F1145" s="29"/>
      <c r="G1145" s="33"/>
    </row>
    <row r="1146" spans="1:7" ht="15.75" hidden="1">
      <c r="A1146" s="3"/>
      <c r="B1146" s="4"/>
      <c r="C1146" s="4"/>
      <c r="D1146" s="4"/>
      <c r="E1146" s="4"/>
      <c r="F1146" s="29"/>
      <c r="G1146" s="33"/>
    </row>
    <row r="1147" spans="1:7" ht="15.75" hidden="1">
      <c r="A1147" s="3"/>
      <c r="B1147" s="4"/>
      <c r="C1147" s="4"/>
      <c r="D1147" s="4"/>
      <c r="E1147" s="4"/>
      <c r="F1147" s="29"/>
      <c r="G1147" s="33"/>
    </row>
    <row r="1148" spans="1:7" ht="31.5">
      <c r="A1148" s="3" t="s">
        <v>60</v>
      </c>
      <c r="B1148" s="4" t="s">
        <v>247</v>
      </c>
      <c r="C1148" s="4" t="s">
        <v>681</v>
      </c>
      <c r="D1148" s="4" t="s">
        <v>1028</v>
      </c>
      <c r="E1148" s="4"/>
      <c r="F1148" s="29">
        <f>F1149</f>
        <v>279325.5</v>
      </c>
      <c r="G1148" s="33"/>
    </row>
    <row r="1149" spans="1:7" ht="31.5">
      <c r="A1149" s="3" t="s">
        <v>833</v>
      </c>
      <c r="B1149" s="4" t="s">
        <v>247</v>
      </c>
      <c r="C1149" s="4" t="s">
        <v>681</v>
      </c>
      <c r="D1149" s="4" t="s">
        <v>1028</v>
      </c>
      <c r="E1149" s="4" t="s">
        <v>678</v>
      </c>
      <c r="F1149" s="29">
        <f>прил6!F308</f>
        <v>279325.5</v>
      </c>
      <c r="G1149" s="33"/>
    </row>
    <row r="1150" spans="1:7" ht="63">
      <c r="A1150" s="3" t="s">
        <v>248</v>
      </c>
      <c r="B1150" s="4" t="s">
        <v>249</v>
      </c>
      <c r="C1150" s="60"/>
      <c r="D1150" s="4"/>
      <c r="E1150" s="4"/>
      <c r="F1150" s="29">
        <f>F1151</f>
        <v>873400</v>
      </c>
      <c r="G1150" s="33"/>
    </row>
    <row r="1151" spans="1:7" ht="31.5">
      <c r="A1151" s="3" t="s">
        <v>593</v>
      </c>
      <c r="B1151" s="4" t="s">
        <v>250</v>
      </c>
      <c r="C1151" s="60"/>
      <c r="D1151" s="4"/>
      <c r="E1151" s="4"/>
      <c r="F1151" s="29">
        <f>F1152+F1155</f>
        <v>873400</v>
      </c>
      <c r="G1151" s="33"/>
    </row>
    <row r="1152" spans="1:7" ht="110.25">
      <c r="A1152" s="3" t="s">
        <v>575</v>
      </c>
      <c r="B1152" s="4" t="s">
        <v>250</v>
      </c>
      <c r="C1152" s="60">
        <v>100</v>
      </c>
      <c r="D1152" s="4"/>
      <c r="E1152" s="4"/>
      <c r="F1152" s="29">
        <f>F1153</f>
        <v>401857</v>
      </c>
      <c r="G1152" s="33"/>
    </row>
    <row r="1153" spans="1:7" ht="31.5">
      <c r="A1153" s="3" t="s">
        <v>60</v>
      </c>
      <c r="B1153" s="4" t="s">
        <v>250</v>
      </c>
      <c r="C1153" s="4" t="s">
        <v>680</v>
      </c>
      <c r="D1153" s="4" t="s">
        <v>1028</v>
      </c>
      <c r="E1153" s="4"/>
      <c r="F1153" s="29">
        <f>F1154</f>
        <v>401857</v>
      </c>
      <c r="G1153" s="33"/>
    </row>
    <row r="1154" spans="1:7" ht="31.5">
      <c r="A1154" s="3" t="s">
        <v>833</v>
      </c>
      <c r="B1154" s="4" t="s">
        <v>250</v>
      </c>
      <c r="C1154" s="4" t="s">
        <v>680</v>
      </c>
      <c r="D1154" s="4" t="s">
        <v>1028</v>
      </c>
      <c r="E1154" s="4" t="s">
        <v>678</v>
      </c>
      <c r="F1154" s="29">
        <f>прил6!F311</f>
        <v>401857</v>
      </c>
      <c r="G1154" s="33"/>
    </row>
    <row r="1155" spans="1:7" ht="47.25">
      <c r="A1155" s="3" t="s">
        <v>780</v>
      </c>
      <c r="B1155" s="4" t="s">
        <v>250</v>
      </c>
      <c r="C1155" s="4" t="s">
        <v>681</v>
      </c>
      <c r="D1155" s="4"/>
      <c r="E1155" s="4"/>
      <c r="F1155" s="29">
        <f>F1156</f>
        <v>471543</v>
      </c>
      <c r="G1155" s="33"/>
    </row>
    <row r="1156" spans="1:7" ht="31.5">
      <c r="A1156" s="3" t="s">
        <v>60</v>
      </c>
      <c r="B1156" s="4" t="s">
        <v>250</v>
      </c>
      <c r="C1156" s="4" t="s">
        <v>681</v>
      </c>
      <c r="D1156" s="4" t="s">
        <v>1028</v>
      </c>
      <c r="E1156" s="4"/>
      <c r="F1156" s="29">
        <f>F1157</f>
        <v>471543</v>
      </c>
      <c r="G1156" s="29"/>
    </row>
    <row r="1157" spans="1:7" ht="31.5">
      <c r="A1157" s="3" t="s">
        <v>833</v>
      </c>
      <c r="B1157" s="4" t="s">
        <v>250</v>
      </c>
      <c r="C1157" s="4" t="s">
        <v>681</v>
      </c>
      <c r="D1157" s="4" t="s">
        <v>1028</v>
      </c>
      <c r="E1157" s="4" t="s">
        <v>678</v>
      </c>
      <c r="F1157" s="29">
        <f>прил6!F312</f>
        <v>471543</v>
      </c>
      <c r="G1157" s="29"/>
    </row>
    <row r="1158" spans="1:7" ht="27" customHeight="1">
      <c r="A1158" s="39" t="s">
        <v>96</v>
      </c>
      <c r="B1158" s="5" t="s">
        <v>826</v>
      </c>
      <c r="C1158" s="5"/>
      <c r="D1158" s="5"/>
      <c r="E1158" s="5"/>
      <c r="F1158" s="28">
        <f>F1159+F1163+F1167+F1171+F1179+F1184+F1190+F1198+F1202+F1206+F1175+F1210+F1194</f>
        <v>21938540.720000003</v>
      </c>
      <c r="G1158" s="28">
        <f>G1159+G1163+G1167+G1171+G1179+G1184+G1190+G1198+G1202+G1206</f>
        <v>38000</v>
      </c>
    </row>
    <row r="1159" spans="1:7" ht="113.25" customHeight="1">
      <c r="A1159" s="3" t="s">
        <v>842</v>
      </c>
      <c r="B1159" s="4" t="s">
        <v>618</v>
      </c>
      <c r="C1159" s="4"/>
      <c r="D1159" s="2"/>
      <c r="E1159" s="2"/>
      <c r="F1159" s="29">
        <f>F1160</f>
        <v>3146422.8</v>
      </c>
      <c r="G1159" s="33"/>
    </row>
    <row r="1160" spans="1:7" ht="64.5" customHeight="1">
      <c r="A1160" s="3" t="s">
        <v>595</v>
      </c>
      <c r="B1160" s="4" t="s">
        <v>618</v>
      </c>
      <c r="C1160" s="4" t="s">
        <v>685</v>
      </c>
      <c r="D1160" s="2"/>
      <c r="E1160" s="2"/>
      <c r="F1160" s="29">
        <f>F1161</f>
        <v>3146422.8</v>
      </c>
      <c r="G1160" s="33"/>
    </row>
    <row r="1161" spans="1:7" ht="37.5" customHeight="1">
      <c r="A1161" s="27" t="s">
        <v>50</v>
      </c>
      <c r="B1161" s="4" t="s">
        <v>618</v>
      </c>
      <c r="C1161" s="4" t="s">
        <v>685</v>
      </c>
      <c r="D1161" s="4" t="s">
        <v>43</v>
      </c>
      <c r="E1161" s="4"/>
      <c r="F1161" s="29">
        <f>F1162</f>
        <v>3146422.8</v>
      </c>
      <c r="G1161" s="33"/>
    </row>
    <row r="1162" spans="1:7" ht="58.5" customHeight="1">
      <c r="A1162" s="27" t="s">
        <v>831</v>
      </c>
      <c r="B1162" s="4" t="s">
        <v>618</v>
      </c>
      <c r="C1162" s="4" t="s">
        <v>685</v>
      </c>
      <c r="D1162" s="4" t="s">
        <v>43</v>
      </c>
      <c r="E1162" s="4" t="s">
        <v>43</v>
      </c>
      <c r="F1162" s="29">
        <f>прил6!F542</f>
        <v>3146422.8</v>
      </c>
      <c r="G1162" s="33"/>
    </row>
    <row r="1163" spans="1:7" ht="47.25">
      <c r="A1163" s="3" t="s">
        <v>658</v>
      </c>
      <c r="B1163" s="4" t="s">
        <v>827</v>
      </c>
      <c r="C1163" s="4"/>
      <c r="D1163" s="2"/>
      <c r="E1163" s="2"/>
      <c r="F1163" s="29">
        <f>F1164</f>
        <v>2173475</v>
      </c>
      <c r="G1163" s="33"/>
    </row>
    <row r="1164" spans="1:7" ht="126">
      <c r="A1164" s="3" t="s">
        <v>97</v>
      </c>
      <c r="B1164" s="4" t="s">
        <v>827</v>
      </c>
      <c r="C1164" s="4" t="s">
        <v>680</v>
      </c>
      <c r="D1164" s="4"/>
      <c r="E1164" s="4"/>
      <c r="F1164" s="29">
        <f>F1165</f>
        <v>2173475</v>
      </c>
      <c r="G1164" s="29"/>
    </row>
    <row r="1165" spans="1:7" ht="15.75">
      <c r="A1165" s="3" t="s">
        <v>60</v>
      </c>
      <c r="B1165" s="4" t="s">
        <v>827</v>
      </c>
      <c r="C1165" s="4" t="s">
        <v>680</v>
      </c>
      <c r="D1165" s="4" t="s">
        <v>1028</v>
      </c>
      <c r="E1165" s="4"/>
      <c r="F1165" s="29">
        <f>F1166</f>
        <v>2173475</v>
      </c>
      <c r="G1165" s="29"/>
    </row>
    <row r="1166" spans="1:7" ht="63">
      <c r="A1166" s="3" t="s">
        <v>923</v>
      </c>
      <c r="B1166" s="4" t="s">
        <v>827</v>
      </c>
      <c r="C1166" s="4" t="s">
        <v>680</v>
      </c>
      <c r="D1166" s="4" t="s">
        <v>1028</v>
      </c>
      <c r="E1166" s="4" t="s">
        <v>46</v>
      </c>
      <c r="F1166" s="29">
        <f>прил6!F13</f>
        <v>2173475</v>
      </c>
      <c r="G1166" s="29"/>
    </row>
    <row r="1167" spans="1:7" ht="63">
      <c r="A1167" s="3" t="s">
        <v>660</v>
      </c>
      <c r="B1167" s="4" t="s">
        <v>782</v>
      </c>
      <c r="C1167" s="4"/>
      <c r="D1167" s="4"/>
      <c r="E1167" s="4"/>
      <c r="F1167" s="29">
        <f>F1168</f>
        <v>1593645</v>
      </c>
      <c r="G1167" s="29"/>
    </row>
    <row r="1168" spans="1:7" ht="126">
      <c r="A1168" s="3" t="s">
        <v>97</v>
      </c>
      <c r="B1168" s="4" t="s">
        <v>782</v>
      </c>
      <c r="C1168" s="4" t="s">
        <v>680</v>
      </c>
      <c r="D1168" s="4"/>
      <c r="E1168" s="4"/>
      <c r="F1168" s="29">
        <f>F1169</f>
        <v>1593645</v>
      </c>
      <c r="G1168" s="29"/>
    </row>
    <row r="1169" spans="1:7" ht="15.75">
      <c r="A1169" s="3" t="s">
        <v>60</v>
      </c>
      <c r="B1169" s="4" t="s">
        <v>782</v>
      </c>
      <c r="C1169" s="4" t="s">
        <v>680</v>
      </c>
      <c r="D1169" s="4" t="s">
        <v>1028</v>
      </c>
      <c r="E1169" s="4"/>
      <c r="F1169" s="29">
        <f>F1170</f>
        <v>1593645</v>
      </c>
      <c r="G1169" s="29"/>
    </row>
    <row r="1170" spans="1:7" ht="94.5">
      <c r="A1170" s="3" t="s">
        <v>686</v>
      </c>
      <c r="B1170" s="4" t="s">
        <v>782</v>
      </c>
      <c r="C1170" s="4" t="s">
        <v>680</v>
      </c>
      <c r="D1170" s="4" t="s">
        <v>1028</v>
      </c>
      <c r="E1170" s="4" t="s">
        <v>48</v>
      </c>
      <c r="F1170" s="29">
        <f>прил6!F22</f>
        <v>1593645</v>
      </c>
      <c r="G1170" s="29"/>
    </row>
    <row r="1171" spans="1:7" ht="63">
      <c r="A1171" s="27" t="s">
        <v>668</v>
      </c>
      <c r="B1171" s="4" t="s">
        <v>840</v>
      </c>
      <c r="C1171" s="4"/>
      <c r="D1171" s="4"/>
      <c r="E1171" s="4"/>
      <c r="F1171" s="29">
        <f>F1172</f>
        <v>1213568</v>
      </c>
      <c r="G1171" s="29"/>
    </row>
    <row r="1172" spans="1:7" ht="126">
      <c r="A1172" s="27" t="s">
        <v>665</v>
      </c>
      <c r="B1172" s="4" t="s">
        <v>840</v>
      </c>
      <c r="C1172" s="4" t="s">
        <v>680</v>
      </c>
      <c r="D1172" s="4"/>
      <c r="E1172" s="4"/>
      <c r="F1172" s="29">
        <f>F1173</f>
        <v>1213568</v>
      </c>
      <c r="G1172" s="29"/>
    </row>
    <row r="1173" spans="1:7" ht="15.75">
      <c r="A1173" s="3" t="s">
        <v>60</v>
      </c>
      <c r="B1173" s="4" t="s">
        <v>840</v>
      </c>
      <c r="C1173" s="4" t="s">
        <v>680</v>
      </c>
      <c r="D1173" s="4" t="s">
        <v>1028</v>
      </c>
      <c r="E1173" s="4"/>
      <c r="F1173" s="29">
        <f>F1174</f>
        <v>1213568</v>
      </c>
      <c r="G1173" s="29"/>
    </row>
    <row r="1174" spans="1:7" ht="81.75" customHeight="1">
      <c r="A1174" s="3" t="s">
        <v>124</v>
      </c>
      <c r="B1174" s="4" t="s">
        <v>840</v>
      </c>
      <c r="C1174" s="4" t="s">
        <v>680</v>
      </c>
      <c r="D1174" s="4" t="s">
        <v>1028</v>
      </c>
      <c r="E1174" s="4" t="s">
        <v>42</v>
      </c>
      <c r="F1174" s="29">
        <f>прил6!F156</f>
        <v>1213568</v>
      </c>
      <c r="G1174" s="29"/>
    </row>
    <row r="1175" spans="1:7" ht="63.75" customHeight="1">
      <c r="A1175" s="3" t="s">
        <v>1186</v>
      </c>
      <c r="B1175" s="4" t="s">
        <v>1187</v>
      </c>
      <c r="C1175" s="4"/>
      <c r="D1175" s="4"/>
      <c r="E1175" s="4"/>
      <c r="F1175" s="29">
        <f>F1176</f>
        <v>650000</v>
      </c>
      <c r="G1175" s="29"/>
    </row>
    <row r="1176" spans="1:7" ht="63" customHeight="1">
      <c r="A1176" s="3" t="s">
        <v>780</v>
      </c>
      <c r="B1176" s="4" t="s">
        <v>1187</v>
      </c>
      <c r="C1176" s="4" t="s">
        <v>681</v>
      </c>
      <c r="D1176" s="4"/>
      <c r="E1176" s="4"/>
      <c r="F1176" s="29">
        <f>F1177</f>
        <v>650000</v>
      </c>
      <c r="G1176" s="29"/>
    </row>
    <row r="1177" spans="1:7" ht="24" customHeight="1">
      <c r="A1177" s="3" t="s">
        <v>60</v>
      </c>
      <c r="B1177" s="4" t="s">
        <v>1187</v>
      </c>
      <c r="C1177" s="4" t="s">
        <v>681</v>
      </c>
      <c r="D1177" s="4" t="s">
        <v>1028</v>
      </c>
      <c r="E1177" s="4"/>
      <c r="F1177" s="29">
        <f>F1178</f>
        <v>650000</v>
      </c>
      <c r="G1177" s="29"/>
    </row>
    <row r="1178" spans="1:7" ht="38.25" customHeight="1">
      <c r="A1178" s="3" t="s">
        <v>1185</v>
      </c>
      <c r="B1178" s="4" t="s">
        <v>1187</v>
      </c>
      <c r="C1178" s="4" t="s">
        <v>681</v>
      </c>
      <c r="D1178" s="4" t="s">
        <v>1028</v>
      </c>
      <c r="E1178" s="4" t="s">
        <v>44</v>
      </c>
      <c r="F1178" s="29">
        <f>прил6!F152</f>
        <v>650000</v>
      </c>
      <c r="G1178" s="29"/>
    </row>
    <row r="1179" spans="1:7" ht="47.25">
      <c r="A1179" s="3" t="s">
        <v>661</v>
      </c>
      <c r="B1179" s="4" t="s">
        <v>784</v>
      </c>
      <c r="C1179" s="4"/>
      <c r="D1179" s="4"/>
      <c r="E1179" s="4"/>
      <c r="F1179" s="29">
        <f>F1180</f>
        <v>4918841</v>
      </c>
      <c r="G1179" s="29"/>
    </row>
    <row r="1180" spans="1:7" ht="126">
      <c r="A1180" s="3" t="s">
        <v>97</v>
      </c>
      <c r="B1180" s="4" t="s">
        <v>784</v>
      </c>
      <c r="C1180" s="4" t="s">
        <v>680</v>
      </c>
      <c r="D1180" s="4"/>
      <c r="E1180" s="4"/>
      <c r="F1180" s="29">
        <f>F1181</f>
        <v>4918841</v>
      </c>
      <c r="G1180" s="29"/>
    </row>
    <row r="1181" spans="1:7" ht="15.75">
      <c r="A1181" s="3" t="s">
        <v>60</v>
      </c>
      <c r="B1181" s="4" t="s">
        <v>784</v>
      </c>
      <c r="C1181" s="4" t="s">
        <v>680</v>
      </c>
      <c r="D1181" s="4" t="s">
        <v>1028</v>
      </c>
      <c r="E1181" s="4"/>
      <c r="F1181" s="29">
        <f>F1182+F1183</f>
        <v>4918841</v>
      </c>
      <c r="G1181" s="29"/>
    </row>
    <row r="1182" spans="1:7" ht="94.5">
      <c r="A1182" s="3" t="s">
        <v>686</v>
      </c>
      <c r="B1182" s="4" t="s">
        <v>784</v>
      </c>
      <c r="C1182" s="4" t="s">
        <v>680</v>
      </c>
      <c r="D1182" s="4" t="s">
        <v>1028</v>
      </c>
      <c r="E1182" s="4" t="s">
        <v>48</v>
      </c>
      <c r="F1182" s="29">
        <f>прил6!F27</f>
        <v>2987578</v>
      </c>
      <c r="G1182" s="29"/>
    </row>
    <row r="1183" spans="1:7" ht="78.75">
      <c r="A1183" s="3" t="s">
        <v>124</v>
      </c>
      <c r="B1183" s="4" t="s">
        <v>784</v>
      </c>
      <c r="C1183" s="4" t="s">
        <v>680</v>
      </c>
      <c r="D1183" s="4" t="s">
        <v>1028</v>
      </c>
      <c r="E1183" s="4" t="s">
        <v>42</v>
      </c>
      <c r="F1183" s="29">
        <f>прил6!F160</f>
        <v>1931263</v>
      </c>
      <c r="G1183" s="29"/>
    </row>
    <row r="1184" spans="1:7" ht="110.25">
      <c r="A1184" s="3" t="s">
        <v>659</v>
      </c>
      <c r="B1184" s="4" t="s">
        <v>781</v>
      </c>
      <c r="C1184" s="4"/>
      <c r="D1184" s="4"/>
      <c r="E1184" s="4"/>
      <c r="F1184" s="29">
        <f>F1185</f>
        <v>269821</v>
      </c>
      <c r="G1184" s="29"/>
    </row>
    <row r="1185" spans="1:7" ht="126">
      <c r="A1185" s="3" t="s">
        <v>97</v>
      </c>
      <c r="B1185" s="4" t="s">
        <v>781</v>
      </c>
      <c r="C1185" s="4" t="s">
        <v>680</v>
      </c>
      <c r="D1185" s="4"/>
      <c r="E1185" s="4"/>
      <c r="F1185" s="29">
        <f>F1186</f>
        <v>269821</v>
      </c>
      <c r="G1185" s="29"/>
    </row>
    <row r="1186" spans="1:7" ht="30" customHeight="1">
      <c r="A1186" s="3" t="s">
        <v>60</v>
      </c>
      <c r="B1186" s="4" t="s">
        <v>781</v>
      </c>
      <c r="C1186" s="4" t="s">
        <v>680</v>
      </c>
      <c r="D1186" s="4" t="s">
        <v>1028</v>
      </c>
      <c r="E1186" s="4"/>
      <c r="F1186" s="29">
        <f>F1187+F1188+F1189</f>
        <v>269821</v>
      </c>
      <c r="G1186" s="29"/>
    </row>
    <row r="1187" spans="1:7" ht="63">
      <c r="A1187" s="3" t="s">
        <v>923</v>
      </c>
      <c r="B1187" s="4" t="s">
        <v>781</v>
      </c>
      <c r="C1187" s="4" t="s">
        <v>680</v>
      </c>
      <c r="D1187" s="4" t="s">
        <v>1028</v>
      </c>
      <c r="E1187" s="4" t="s">
        <v>46</v>
      </c>
      <c r="F1187" s="29">
        <f>прил6!F18</f>
        <v>25000</v>
      </c>
      <c r="G1187" s="29"/>
    </row>
    <row r="1188" spans="1:7" ht="94.5">
      <c r="A1188" s="3" t="s">
        <v>686</v>
      </c>
      <c r="B1188" s="4" t="s">
        <v>781</v>
      </c>
      <c r="C1188" s="4" t="s">
        <v>680</v>
      </c>
      <c r="D1188" s="4" t="s">
        <v>1028</v>
      </c>
      <c r="E1188" s="4" t="s">
        <v>48</v>
      </c>
      <c r="F1188" s="29">
        <f>прил6!F32</f>
        <v>133500</v>
      </c>
      <c r="G1188" s="29"/>
    </row>
    <row r="1189" spans="1:7" ht="78.75">
      <c r="A1189" s="3" t="s">
        <v>124</v>
      </c>
      <c r="B1189" s="4" t="s">
        <v>781</v>
      </c>
      <c r="C1189" s="4" t="s">
        <v>680</v>
      </c>
      <c r="D1189" s="4" t="s">
        <v>1028</v>
      </c>
      <c r="E1189" s="4" t="s">
        <v>42</v>
      </c>
      <c r="F1189" s="29">
        <f>прил6!F165</f>
        <v>111321</v>
      </c>
      <c r="G1189" s="29"/>
    </row>
    <row r="1190" spans="1:7" ht="31.5">
      <c r="A1190" s="3" t="s">
        <v>839</v>
      </c>
      <c r="B1190" s="4" t="s">
        <v>752</v>
      </c>
      <c r="C1190" s="4"/>
      <c r="D1190" s="4"/>
      <c r="E1190" s="4"/>
      <c r="F1190" s="29">
        <f>F1191</f>
        <v>438890</v>
      </c>
      <c r="G1190" s="29"/>
    </row>
    <row r="1191" spans="1:7" ht="15.75">
      <c r="A1191" s="3" t="s">
        <v>1153</v>
      </c>
      <c r="B1191" s="4" t="s">
        <v>752</v>
      </c>
      <c r="C1191" s="4" t="s">
        <v>684</v>
      </c>
      <c r="D1191" s="4"/>
      <c r="E1191" s="4"/>
      <c r="F1191" s="29">
        <f>F1192</f>
        <v>438890</v>
      </c>
      <c r="G1191" s="29"/>
    </row>
    <row r="1192" spans="1:7" ht="15.75">
      <c r="A1192" s="3" t="s">
        <v>60</v>
      </c>
      <c r="B1192" s="4" t="s">
        <v>752</v>
      </c>
      <c r="C1192" s="4" t="s">
        <v>684</v>
      </c>
      <c r="D1192" s="4" t="s">
        <v>1028</v>
      </c>
      <c r="E1192" s="4"/>
      <c r="F1192" s="29">
        <f>F1193</f>
        <v>438890</v>
      </c>
      <c r="G1192" s="29"/>
    </row>
    <row r="1193" spans="1:7" ht="31.5">
      <c r="A1193" s="3" t="s">
        <v>833</v>
      </c>
      <c r="B1193" s="4" t="s">
        <v>752</v>
      </c>
      <c r="C1193" s="4" t="s">
        <v>684</v>
      </c>
      <c r="D1193" s="4" t="s">
        <v>1028</v>
      </c>
      <c r="E1193" s="4" t="s">
        <v>678</v>
      </c>
      <c r="F1193" s="29">
        <f>прил6!F316</f>
        <v>438890</v>
      </c>
      <c r="G1193" s="29"/>
    </row>
    <row r="1194" spans="1:7" ht="31.5">
      <c r="A1194" s="3" t="s">
        <v>305</v>
      </c>
      <c r="B1194" s="4" t="s">
        <v>306</v>
      </c>
      <c r="C1194" s="4"/>
      <c r="D1194" s="4"/>
      <c r="E1194" s="4"/>
      <c r="F1194" s="29">
        <f>F1195</f>
        <v>300000</v>
      </c>
      <c r="G1194" s="29"/>
    </row>
    <row r="1195" spans="1:7" ht="15.75">
      <c r="A1195" s="3" t="s">
        <v>1153</v>
      </c>
      <c r="B1195" s="4" t="s">
        <v>306</v>
      </c>
      <c r="C1195" s="4" t="s">
        <v>684</v>
      </c>
      <c r="D1195" s="4"/>
      <c r="E1195" s="4"/>
      <c r="F1195" s="29">
        <f>F1196</f>
        <v>300000</v>
      </c>
      <c r="G1195" s="29"/>
    </row>
    <row r="1196" spans="1:7" ht="15.75">
      <c r="A1196" s="3" t="s">
        <v>60</v>
      </c>
      <c r="B1196" s="4" t="s">
        <v>306</v>
      </c>
      <c r="C1196" s="4" t="s">
        <v>684</v>
      </c>
      <c r="D1196" s="4" t="s">
        <v>1028</v>
      </c>
      <c r="E1196" s="4"/>
      <c r="F1196" s="29">
        <f>F1197</f>
        <v>300000</v>
      </c>
      <c r="G1196" s="29"/>
    </row>
    <row r="1197" spans="1:7" ht="31.5">
      <c r="A1197" s="3" t="s">
        <v>833</v>
      </c>
      <c r="B1197" s="4" t="s">
        <v>306</v>
      </c>
      <c r="C1197" s="4" t="s">
        <v>684</v>
      </c>
      <c r="D1197" s="4" t="s">
        <v>1028</v>
      </c>
      <c r="E1197" s="4" t="s">
        <v>678</v>
      </c>
      <c r="F1197" s="29">
        <f>прил6!F318</f>
        <v>300000</v>
      </c>
      <c r="G1197" s="29"/>
    </row>
    <row r="1198" spans="1:7" ht="31.5">
      <c r="A1198" s="3" t="s">
        <v>103</v>
      </c>
      <c r="B1198" s="4" t="s">
        <v>1166</v>
      </c>
      <c r="C1198" s="4"/>
      <c r="D1198" s="4"/>
      <c r="E1198" s="4"/>
      <c r="F1198" s="29">
        <f>F1199</f>
        <v>500000</v>
      </c>
      <c r="G1198" s="29"/>
    </row>
    <row r="1199" spans="1:7" ht="15.75">
      <c r="A1199" s="3" t="s">
        <v>1153</v>
      </c>
      <c r="B1199" s="4" t="s">
        <v>1166</v>
      </c>
      <c r="C1199" s="4" t="s">
        <v>684</v>
      </c>
      <c r="D1199" s="4"/>
      <c r="E1199" s="4"/>
      <c r="F1199" s="29">
        <f>F1200</f>
        <v>500000</v>
      </c>
      <c r="G1199" s="29"/>
    </row>
    <row r="1200" spans="1:7" ht="15.75">
      <c r="A1200" s="3" t="s">
        <v>60</v>
      </c>
      <c r="B1200" s="4" t="s">
        <v>1166</v>
      </c>
      <c r="C1200" s="4" t="s">
        <v>684</v>
      </c>
      <c r="D1200" s="4" t="s">
        <v>1028</v>
      </c>
      <c r="E1200" s="4"/>
      <c r="F1200" s="29">
        <f>F1201</f>
        <v>500000</v>
      </c>
      <c r="G1200" s="29"/>
    </row>
    <row r="1201" spans="1:7" ht="15.75">
      <c r="A1201" s="3" t="s">
        <v>832</v>
      </c>
      <c r="B1201" s="4" t="s">
        <v>1166</v>
      </c>
      <c r="C1201" s="4" t="s">
        <v>684</v>
      </c>
      <c r="D1201" s="4" t="s">
        <v>1028</v>
      </c>
      <c r="E1201" s="4" t="s">
        <v>154</v>
      </c>
      <c r="F1201" s="29">
        <f>прил6!F169</f>
        <v>500000</v>
      </c>
      <c r="G1201" s="29"/>
    </row>
    <row r="1202" spans="1:7" ht="94.5">
      <c r="A1202" s="3" t="s">
        <v>106</v>
      </c>
      <c r="B1202" s="4" t="s">
        <v>230</v>
      </c>
      <c r="C1202" s="4"/>
      <c r="D1202" s="4"/>
      <c r="E1202" s="4"/>
      <c r="F1202" s="29">
        <f>F1203</f>
        <v>38000</v>
      </c>
      <c r="G1202" s="29">
        <f>F1202</f>
        <v>38000</v>
      </c>
    </row>
    <row r="1203" spans="1:7" ht="47.25">
      <c r="A1203" s="3" t="s">
        <v>780</v>
      </c>
      <c r="B1203" s="4" t="s">
        <v>230</v>
      </c>
      <c r="C1203" s="4" t="s">
        <v>681</v>
      </c>
      <c r="D1203" s="4"/>
      <c r="E1203" s="4"/>
      <c r="F1203" s="29">
        <f>F1204</f>
        <v>38000</v>
      </c>
      <c r="G1203" s="29">
        <f>F1203</f>
        <v>38000</v>
      </c>
    </row>
    <row r="1204" spans="1:7" ht="26.25" customHeight="1">
      <c r="A1204" s="3" t="s">
        <v>60</v>
      </c>
      <c r="B1204" s="4" t="s">
        <v>230</v>
      </c>
      <c r="C1204" s="4" t="s">
        <v>681</v>
      </c>
      <c r="D1204" s="4" t="s">
        <v>1028</v>
      </c>
      <c r="E1204" s="4"/>
      <c r="F1204" s="29">
        <f>F1205</f>
        <v>38000</v>
      </c>
      <c r="G1204" s="29">
        <f>F1204</f>
        <v>38000</v>
      </c>
    </row>
    <row r="1205" spans="1:7" ht="15.75">
      <c r="A1205" s="3" t="s">
        <v>859</v>
      </c>
      <c r="B1205" s="4" t="s">
        <v>230</v>
      </c>
      <c r="C1205" s="4" t="s">
        <v>681</v>
      </c>
      <c r="D1205" s="4" t="s">
        <v>1028</v>
      </c>
      <c r="E1205" s="4" t="s">
        <v>43</v>
      </c>
      <c r="F1205" s="29">
        <f>прил6!F148</f>
        <v>38000</v>
      </c>
      <c r="G1205" s="29">
        <f>F1205</f>
        <v>38000</v>
      </c>
    </row>
    <row r="1206" spans="1:7" ht="157.5">
      <c r="A1206" s="3" t="s">
        <v>142</v>
      </c>
      <c r="B1206" s="4" t="s">
        <v>359</v>
      </c>
      <c r="C1206" s="4"/>
      <c r="D1206" s="4"/>
      <c r="E1206" s="4"/>
      <c r="F1206" s="29">
        <f>F1207</f>
        <v>6583330.62</v>
      </c>
      <c r="G1206" s="29"/>
    </row>
    <row r="1207" spans="1:7" ht="31.5">
      <c r="A1207" s="3" t="s">
        <v>637</v>
      </c>
      <c r="B1207" s="4" t="s">
        <v>359</v>
      </c>
      <c r="C1207" s="4" t="s">
        <v>638</v>
      </c>
      <c r="D1207" s="4"/>
      <c r="E1207" s="4"/>
      <c r="F1207" s="29">
        <f>F1208</f>
        <v>6583330.62</v>
      </c>
      <c r="G1207" s="29"/>
    </row>
    <row r="1208" spans="1:7" ht="15.75">
      <c r="A1208" s="3" t="s">
        <v>55</v>
      </c>
      <c r="B1208" s="4" t="s">
        <v>359</v>
      </c>
      <c r="C1208" s="4" t="s">
        <v>638</v>
      </c>
      <c r="D1208" s="4" t="s">
        <v>49</v>
      </c>
      <c r="E1208" s="4"/>
      <c r="F1208" s="29">
        <f>F1209</f>
        <v>6583330.62</v>
      </c>
      <c r="G1208" s="29"/>
    </row>
    <row r="1209" spans="1:7" ht="15.75">
      <c r="A1209" s="3" t="s">
        <v>836</v>
      </c>
      <c r="B1209" s="4" t="s">
        <v>359</v>
      </c>
      <c r="C1209" s="4" t="s">
        <v>638</v>
      </c>
      <c r="D1209" s="4" t="s">
        <v>49</v>
      </c>
      <c r="E1209" s="4" t="s">
        <v>1028</v>
      </c>
      <c r="F1209" s="29">
        <f>прил6!F773</f>
        <v>6583330.62</v>
      </c>
      <c r="G1209" s="29"/>
    </row>
    <row r="1210" spans="1:7" ht="33.75" customHeight="1">
      <c r="A1210" s="3" t="s">
        <v>1031</v>
      </c>
      <c r="B1210" s="4" t="s">
        <v>1032</v>
      </c>
      <c r="C1210" s="4"/>
      <c r="D1210" s="4"/>
      <c r="E1210" s="4"/>
      <c r="F1210" s="29">
        <f>F1214+F1211</f>
        <v>112547.29999999999</v>
      </c>
      <c r="G1210" s="29"/>
    </row>
    <row r="1211" spans="1:7" ht="53.25" customHeight="1">
      <c r="A1211" s="3" t="s">
        <v>780</v>
      </c>
      <c r="B1211" s="4" t="s">
        <v>1032</v>
      </c>
      <c r="C1211" s="4" t="s">
        <v>681</v>
      </c>
      <c r="D1211" s="4"/>
      <c r="E1211" s="4"/>
      <c r="F1211" s="29">
        <f>F1212</f>
        <v>32501.65</v>
      </c>
      <c r="G1211" s="29"/>
    </row>
    <row r="1212" spans="1:7" ht="33.75" customHeight="1">
      <c r="A1212" s="3" t="s">
        <v>60</v>
      </c>
      <c r="B1212" s="4" t="s">
        <v>1032</v>
      </c>
      <c r="C1212" s="4" t="s">
        <v>681</v>
      </c>
      <c r="D1212" s="4" t="s">
        <v>1028</v>
      </c>
      <c r="E1212" s="4"/>
      <c r="F1212" s="29">
        <f>F1213</f>
        <v>32501.65</v>
      </c>
      <c r="G1212" s="29"/>
    </row>
    <row r="1213" spans="1:7" ht="33.75" customHeight="1">
      <c r="A1213" s="3" t="s">
        <v>833</v>
      </c>
      <c r="B1213" s="4" t="s">
        <v>1032</v>
      </c>
      <c r="C1213" s="4" t="s">
        <v>681</v>
      </c>
      <c r="D1213" s="4" t="s">
        <v>1028</v>
      </c>
      <c r="E1213" s="4" t="s">
        <v>678</v>
      </c>
      <c r="F1213" s="29">
        <f>прил6!F320</f>
        <v>32501.65</v>
      </c>
      <c r="G1213" s="29"/>
    </row>
    <row r="1214" spans="1:7" ht="15.75">
      <c r="A1214" s="3" t="s">
        <v>1153</v>
      </c>
      <c r="B1214" s="4" t="s">
        <v>1032</v>
      </c>
      <c r="C1214" s="4" t="s">
        <v>684</v>
      </c>
      <c r="D1214" s="4"/>
      <c r="E1214" s="4"/>
      <c r="F1214" s="29">
        <f>F1215</f>
        <v>80045.65</v>
      </c>
      <c r="G1214" s="29"/>
    </row>
    <row r="1215" spans="1:7" ht="15.75">
      <c r="A1215" s="3" t="s">
        <v>60</v>
      </c>
      <c r="B1215" s="4" t="s">
        <v>1032</v>
      </c>
      <c r="C1215" s="4" t="s">
        <v>684</v>
      </c>
      <c r="D1215" s="4" t="s">
        <v>1028</v>
      </c>
      <c r="E1215" s="4"/>
      <c r="F1215" s="29">
        <f>F1216</f>
        <v>80045.65</v>
      </c>
      <c r="G1215" s="29"/>
    </row>
    <row r="1216" spans="1:7" ht="31.5">
      <c r="A1216" s="3" t="s">
        <v>833</v>
      </c>
      <c r="B1216" s="4" t="s">
        <v>1032</v>
      </c>
      <c r="C1216" s="4" t="s">
        <v>684</v>
      </c>
      <c r="D1216" s="4" t="s">
        <v>1028</v>
      </c>
      <c r="E1216" s="4" t="s">
        <v>678</v>
      </c>
      <c r="F1216" s="29">
        <f>прил6!F321</f>
        <v>80045.65</v>
      </c>
      <c r="G1216" s="29"/>
    </row>
    <row r="1217" spans="1:7" ht="15.75">
      <c r="A1217" s="53" t="s">
        <v>601</v>
      </c>
      <c r="B1217" s="55"/>
      <c r="C1217" s="55"/>
      <c r="D1217" s="55"/>
      <c r="E1217" s="55"/>
      <c r="F1217" s="57">
        <f>F9+F313+F341+F390+F522+F658+F705+F720+F739+F764+F775+F871+F1158+F893</f>
        <v>2113341339.08</v>
      </c>
      <c r="G1217" s="57">
        <f>G9+G313+G341+G390+G522+G658+G705+G720+G739+G764+G775+G871+G1158+G893</f>
        <v>731168579.6</v>
      </c>
    </row>
    <row r="1218" spans="1:7" ht="16.5" customHeight="1">
      <c r="A1218" s="17"/>
      <c r="B1218" s="18"/>
      <c r="C1218" s="18"/>
      <c r="D1218" s="18"/>
      <c r="E1218" s="18"/>
      <c r="F1218" s="44"/>
      <c r="G1218" s="44"/>
    </row>
    <row r="1219" spans="1:7" ht="15.75" hidden="1">
      <c r="A1219" s="17"/>
      <c r="B1219" s="18"/>
      <c r="C1219" s="18"/>
      <c r="D1219" s="18"/>
      <c r="E1219" s="18"/>
      <c r="F1219" s="44"/>
      <c r="G1219" s="44"/>
    </row>
    <row r="1220" spans="1:7" ht="15.75" hidden="1">
      <c r="A1220" s="17"/>
      <c r="B1220" s="18"/>
      <c r="C1220" s="18"/>
      <c r="D1220" s="271"/>
      <c r="E1220" s="271"/>
      <c r="F1220" s="44">
        <f>прил7!G925</f>
        <v>2113341339.0799997</v>
      </c>
      <c r="G1220" s="44">
        <f>прил7!H925</f>
        <v>731168579.6</v>
      </c>
    </row>
    <row r="1221" spans="1:7" ht="15.75" hidden="1">
      <c r="A1221" s="17"/>
      <c r="B1221" s="18"/>
      <c r="C1221" s="18"/>
      <c r="D1221" s="18"/>
      <c r="E1221" s="18"/>
      <c r="F1221" s="44"/>
      <c r="G1221" s="44"/>
    </row>
    <row r="1222" spans="1:7" ht="15.75" hidden="1">
      <c r="A1222" s="17"/>
      <c r="B1222" s="18"/>
      <c r="C1222" s="18"/>
      <c r="D1222" s="18"/>
      <c r="E1222" s="18"/>
      <c r="F1222" s="44">
        <f>F1217-F1220</f>
        <v>0</v>
      </c>
      <c r="G1222" s="44">
        <f>G1217-G1220</f>
        <v>0</v>
      </c>
    </row>
    <row r="1223" spans="1:7" ht="15.75" hidden="1">
      <c r="A1223" s="17"/>
      <c r="B1223" s="18"/>
      <c r="C1223" s="18"/>
      <c r="D1223" s="18"/>
      <c r="E1223" s="18"/>
      <c r="F1223" s="44"/>
      <c r="G1223" s="44"/>
    </row>
    <row r="1224" spans="1:7" ht="15.75">
      <c r="A1224" s="17"/>
      <c r="B1224" s="18"/>
      <c r="C1224" s="18"/>
      <c r="D1224" s="18"/>
      <c r="E1224" s="18"/>
      <c r="F1224" s="44"/>
      <c r="G1224" s="44"/>
    </row>
    <row r="1225" spans="1:7" ht="15.75">
      <c r="A1225" s="17"/>
      <c r="B1225" s="18"/>
      <c r="C1225" s="18"/>
      <c r="D1225" s="18"/>
      <c r="E1225" s="18"/>
      <c r="F1225" s="44"/>
      <c r="G1225" s="44"/>
    </row>
    <row r="1226" spans="1:7" ht="15.75">
      <c r="A1226" s="17"/>
      <c r="B1226" s="18"/>
      <c r="C1226" s="18"/>
      <c r="D1226" s="18"/>
      <c r="E1226" s="18"/>
      <c r="F1226" s="44"/>
      <c r="G1226" s="44"/>
    </row>
    <row r="1227" spans="1:7" ht="15.75">
      <c r="A1227" s="17"/>
      <c r="B1227" s="18"/>
      <c r="C1227" s="18"/>
      <c r="D1227" s="18"/>
      <c r="E1227" s="18"/>
      <c r="F1227" s="44"/>
      <c r="G1227" s="44"/>
    </row>
    <row r="1228" spans="1:7" ht="15.75">
      <c r="A1228" s="17"/>
      <c r="B1228" s="18"/>
      <c r="C1228" s="18"/>
      <c r="D1228" s="18"/>
      <c r="E1228" s="18"/>
      <c r="F1228" s="44"/>
      <c r="G1228" s="44"/>
    </row>
    <row r="1229" spans="1:7" ht="15.75">
      <c r="A1229" s="17"/>
      <c r="B1229" s="18"/>
      <c r="C1229" s="18"/>
      <c r="D1229" s="18"/>
      <c r="E1229" s="18"/>
      <c r="F1229" s="44"/>
      <c r="G1229" s="44"/>
    </row>
    <row r="1230" spans="1:7" ht="15.75">
      <c r="A1230" s="17"/>
      <c r="B1230" s="18"/>
      <c r="C1230" s="18"/>
      <c r="D1230" s="18"/>
      <c r="E1230" s="18"/>
      <c r="F1230" s="44"/>
      <c r="G1230" s="44"/>
    </row>
    <row r="1231" spans="1:7" ht="15.75">
      <c r="A1231" s="17"/>
      <c r="B1231" s="18"/>
      <c r="C1231" s="18"/>
      <c r="D1231" s="18"/>
      <c r="E1231" s="18"/>
      <c r="F1231" s="44"/>
      <c r="G1231" s="44"/>
    </row>
    <row r="1232" spans="1:7" ht="15.75">
      <c r="A1232" s="17"/>
      <c r="B1232" s="18"/>
      <c r="C1232" s="18"/>
      <c r="D1232" s="18"/>
      <c r="E1232" s="18"/>
      <c r="F1232" s="44"/>
      <c r="G1232" s="44"/>
    </row>
    <row r="1233" spans="1:7" ht="15.75">
      <c r="A1233" s="17"/>
      <c r="B1233" s="18"/>
      <c r="C1233" s="18"/>
      <c r="D1233" s="18"/>
      <c r="E1233" s="18"/>
      <c r="F1233" s="44"/>
      <c r="G1233" s="44"/>
    </row>
    <row r="1234" spans="1:7" ht="15.75">
      <c r="A1234" s="17"/>
      <c r="B1234" s="18"/>
      <c r="C1234" s="18"/>
      <c r="D1234" s="18"/>
      <c r="E1234" s="18"/>
      <c r="F1234" s="44"/>
      <c r="G1234" s="44"/>
    </row>
    <row r="1235" spans="1:7" ht="15.75">
      <c r="A1235" s="17"/>
      <c r="B1235" s="18"/>
      <c r="C1235" s="18"/>
      <c r="D1235" s="18"/>
      <c r="E1235" s="18"/>
      <c r="F1235" s="44"/>
      <c r="G1235" s="44"/>
    </row>
    <row r="1236" spans="1:7" ht="15.75">
      <c r="A1236" s="17"/>
      <c r="B1236" s="18"/>
      <c r="C1236" s="18"/>
      <c r="D1236" s="18"/>
      <c r="E1236" s="18"/>
      <c r="F1236" s="44"/>
      <c r="G1236" s="44"/>
    </row>
    <row r="1237" spans="1:7" ht="15.75">
      <c r="A1237" s="17"/>
      <c r="B1237" s="18"/>
      <c r="C1237" s="18"/>
      <c r="D1237" s="18"/>
      <c r="E1237" s="18"/>
      <c r="F1237" s="44"/>
      <c r="G1237" s="44"/>
    </row>
    <row r="1238" spans="1:7" ht="15.75">
      <c r="A1238" s="17"/>
      <c r="B1238" s="18"/>
      <c r="C1238" s="18"/>
      <c r="D1238" s="18"/>
      <c r="E1238" s="18"/>
      <c r="F1238" s="44"/>
      <c r="G1238" s="44"/>
    </row>
    <row r="1239" spans="1:7" ht="15.75">
      <c r="A1239" s="17"/>
      <c r="B1239" s="18"/>
      <c r="C1239" s="18"/>
      <c r="D1239" s="18"/>
      <c r="E1239" s="18"/>
      <c r="F1239" s="44"/>
      <c r="G1239" s="44"/>
    </row>
    <row r="1240" spans="1:7" ht="15.75">
      <c r="A1240" s="17"/>
      <c r="B1240" s="18"/>
      <c r="C1240" s="18"/>
      <c r="D1240" s="18"/>
      <c r="E1240" s="18"/>
      <c r="F1240" s="44"/>
      <c r="G1240" s="44"/>
    </row>
    <row r="1241" spans="1:7" ht="15.75">
      <c r="A1241" s="17"/>
      <c r="B1241" s="18"/>
      <c r="C1241" s="18"/>
      <c r="D1241" s="18"/>
      <c r="E1241" s="18"/>
      <c r="F1241" s="44"/>
      <c r="G1241" s="44"/>
    </row>
    <row r="1242" spans="1:7" ht="15.75">
      <c r="A1242" s="17"/>
      <c r="B1242" s="18"/>
      <c r="C1242" s="18"/>
      <c r="D1242" s="18"/>
      <c r="E1242" s="18"/>
      <c r="F1242" s="44"/>
      <c r="G1242" s="44"/>
    </row>
    <row r="1243" spans="1:7" ht="15.75">
      <c r="A1243" s="17"/>
      <c r="B1243" s="18"/>
      <c r="C1243" s="18"/>
      <c r="D1243" s="18"/>
      <c r="E1243" s="18"/>
      <c r="F1243" s="44"/>
      <c r="G1243" s="44"/>
    </row>
    <row r="1244" spans="1:7" ht="15.75">
      <c r="A1244" s="17"/>
      <c r="B1244" s="18"/>
      <c r="C1244" s="18"/>
      <c r="D1244" s="18"/>
      <c r="E1244" s="18"/>
      <c r="F1244" s="44"/>
      <c r="G1244" s="44"/>
    </row>
    <row r="1245" spans="1:7" ht="15.75">
      <c r="A1245" s="17"/>
      <c r="B1245" s="18"/>
      <c r="C1245" s="18"/>
      <c r="D1245" s="18"/>
      <c r="E1245" s="18"/>
      <c r="F1245" s="44"/>
      <c r="G1245" s="44"/>
    </row>
    <row r="1246" spans="1:7" ht="15.75">
      <c r="A1246" s="17"/>
      <c r="B1246" s="18"/>
      <c r="C1246" s="18"/>
      <c r="D1246" s="18"/>
      <c r="E1246" s="18"/>
      <c r="F1246" s="44"/>
      <c r="G1246" s="44"/>
    </row>
    <row r="1247" spans="1:7" ht="15.75">
      <c r="A1247" s="17"/>
      <c r="B1247" s="18"/>
      <c r="C1247" s="18"/>
      <c r="D1247" s="18"/>
      <c r="E1247" s="18"/>
      <c r="F1247" s="44"/>
      <c r="G1247" s="44"/>
    </row>
    <row r="1248" spans="1:7" ht="15.75">
      <c r="A1248" s="17"/>
      <c r="B1248" s="18"/>
      <c r="C1248" s="18"/>
      <c r="D1248" s="18"/>
      <c r="E1248" s="18"/>
      <c r="F1248" s="44"/>
      <c r="G1248" s="44"/>
    </row>
    <row r="1249" spans="1:7" ht="15.75">
      <c r="A1249" s="17"/>
      <c r="B1249" s="18"/>
      <c r="C1249" s="18"/>
      <c r="D1249" s="18"/>
      <c r="E1249" s="18"/>
      <c r="F1249" s="44"/>
      <c r="G1249" s="44"/>
    </row>
    <row r="1250" spans="1:7" ht="15.75">
      <c r="A1250" s="17"/>
      <c r="B1250" s="18"/>
      <c r="C1250" s="18"/>
      <c r="D1250" s="18"/>
      <c r="E1250" s="18"/>
      <c r="F1250" s="44"/>
      <c r="G1250" s="44"/>
    </row>
    <row r="1251" spans="1:7" ht="15.75">
      <c r="A1251" s="17"/>
      <c r="B1251" s="18"/>
      <c r="C1251" s="18"/>
      <c r="D1251" s="18"/>
      <c r="E1251" s="18"/>
      <c r="F1251" s="44"/>
      <c r="G1251" s="44"/>
    </row>
    <row r="1252" spans="1:7" ht="15.75">
      <c r="A1252" s="17"/>
      <c r="B1252" s="18"/>
      <c r="C1252" s="18"/>
      <c r="D1252" s="18"/>
      <c r="E1252" s="18"/>
      <c r="F1252" s="44"/>
      <c r="G1252" s="44"/>
    </row>
    <row r="1253" spans="1:7" ht="15.75">
      <c r="A1253" s="17"/>
      <c r="B1253" s="18"/>
      <c r="C1253" s="18"/>
      <c r="D1253" s="18"/>
      <c r="E1253" s="18"/>
      <c r="F1253" s="44"/>
      <c r="G1253" s="44"/>
    </row>
    <row r="1254" spans="1:7" ht="15.75">
      <c r="A1254" s="17"/>
      <c r="B1254" s="18"/>
      <c r="C1254" s="18"/>
      <c r="D1254" s="18"/>
      <c r="E1254" s="18"/>
      <c r="F1254" s="44"/>
      <c r="G1254" s="44"/>
    </row>
    <row r="1255" spans="1:7" ht="15.75">
      <c r="A1255" s="17"/>
      <c r="B1255" s="18"/>
      <c r="C1255" s="18"/>
      <c r="D1255" s="18"/>
      <c r="E1255" s="18"/>
      <c r="F1255" s="44"/>
      <c r="G1255" s="44"/>
    </row>
    <row r="1256" spans="1:7" ht="15.75">
      <c r="A1256" s="17"/>
      <c r="B1256" s="18"/>
      <c r="C1256" s="18"/>
      <c r="D1256" s="18"/>
      <c r="E1256" s="18"/>
      <c r="F1256" s="44"/>
      <c r="G1256" s="44"/>
    </row>
    <row r="1257" spans="1:7" ht="15.75">
      <c r="A1257" s="17"/>
      <c r="B1257" s="18"/>
      <c r="C1257" s="18"/>
      <c r="D1257" s="18"/>
      <c r="E1257" s="18"/>
      <c r="F1257" s="44"/>
      <c r="G1257" s="44"/>
    </row>
    <row r="1258" spans="1:7" ht="15.75">
      <c r="A1258" s="17"/>
      <c r="B1258" s="18"/>
      <c r="C1258" s="18"/>
      <c r="D1258" s="18"/>
      <c r="E1258" s="18"/>
      <c r="F1258" s="44"/>
      <c r="G1258" s="44"/>
    </row>
    <row r="1259" spans="1:7" ht="15.75">
      <c r="A1259" s="17"/>
      <c r="B1259" s="18"/>
      <c r="C1259" s="18"/>
      <c r="D1259" s="18"/>
      <c r="E1259" s="18"/>
      <c r="F1259" s="44"/>
      <c r="G1259" s="44"/>
    </row>
    <row r="1260" spans="1:7" ht="15.75">
      <c r="A1260" s="17"/>
      <c r="B1260" s="18"/>
      <c r="C1260" s="18"/>
      <c r="D1260" s="18"/>
      <c r="E1260" s="18"/>
      <c r="F1260" s="44"/>
      <c r="G1260" s="44"/>
    </row>
    <row r="1261" spans="1:7" ht="15.75">
      <c r="A1261" s="17"/>
      <c r="B1261" s="18"/>
      <c r="C1261" s="18"/>
      <c r="D1261" s="18"/>
      <c r="E1261" s="18"/>
      <c r="F1261" s="44"/>
      <c r="G1261" s="44"/>
    </row>
    <row r="1262" spans="1:7" ht="15.75">
      <c r="A1262" s="17"/>
      <c r="B1262" s="18"/>
      <c r="C1262" s="18"/>
      <c r="D1262" s="18"/>
      <c r="E1262" s="18"/>
      <c r="F1262" s="44"/>
      <c r="G1262" s="44"/>
    </row>
    <row r="1263" spans="1:7" ht="15.75">
      <c r="A1263" s="17"/>
      <c r="B1263" s="18"/>
      <c r="C1263" s="18"/>
      <c r="D1263" s="18"/>
      <c r="E1263" s="18"/>
      <c r="F1263" s="44"/>
      <c r="G1263" s="44"/>
    </row>
    <row r="1264" spans="1:7" ht="15.75">
      <c r="A1264" s="17"/>
      <c r="B1264" s="18"/>
      <c r="C1264" s="18"/>
      <c r="D1264" s="18"/>
      <c r="E1264" s="18"/>
      <c r="F1264" s="44"/>
      <c r="G1264" s="44"/>
    </row>
    <row r="1265" spans="1:7" ht="15.75">
      <c r="A1265" s="17"/>
      <c r="B1265" s="18"/>
      <c r="C1265" s="18"/>
      <c r="D1265" s="18"/>
      <c r="E1265" s="18"/>
      <c r="F1265" s="44"/>
      <c r="G1265" s="44"/>
    </row>
    <row r="1266" spans="1:7" ht="15.75">
      <c r="A1266" s="17"/>
      <c r="B1266" s="18"/>
      <c r="C1266" s="18"/>
      <c r="D1266" s="18"/>
      <c r="E1266" s="18"/>
      <c r="F1266" s="44"/>
      <c r="G1266" s="44"/>
    </row>
    <row r="1267" spans="1:7" ht="15.75">
      <c r="A1267" s="17"/>
      <c r="B1267" s="18"/>
      <c r="C1267" s="18"/>
      <c r="D1267" s="18"/>
      <c r="E1267" s="18"/>
      <c r="F1267" s="44"/>
      <c r="G1267" s="44"/>
    </row>
    <row r="1268" spans="1:7" ht="15.75">
      <c r="A1268" s="17"/>
      <c r="B1268" s="18"/>
      <c r="C1268" s="18"/>
      <c r="D1268" s="18"/>
      <c r="E1268" s="18"/>
      <c r="F1268" s="44"/>
      <c r="G1268" s="44"/>
    </row>
    <row r="1269" spans="1:7" ht="15.75">
      <c r="A1269" s="17"/>
      <c r="B1269" s="18"/>
      <c r="C1269" s="18"/>
      <c r="D1269" s="18"/>
      <c r="E1269" s="18"/>
      <c r="F1269" s="44"/>
      <c r="G1269" s="44"/>
    </row>
    <row r="1270" spans="1:7" ht="15.75">
      <c r="A1270" s="17"/>
      <c r="B1270" s="18"/>
      <c r="C1270" s="18"/>
      <c r="D1270" s="18"/>
      <c r="E1270" s="18"/>
      <c r="F1270" s="44"/>
      <c r="G1270" s="44"/>
    </row>
    <row r="1271" spans="1:7" ht="15.75">
      <c r="A1271" s="17"/>
      <c r="B1271" s="18"/>
      <c r="C1271" s="18"/>
      <c r="D1271" s="18"/>
      <c r="E1271" s="18"/>
      <c r="F1271" s="44"/>
      <c r="G1271" s="44"/>
    </row>
    <row r="1272" spans="1:7" ht="15.75">
      <c r="A1272" s="17"/>
      <c r="B1272" s="18"/>
      <c r="C1272" s="18"/>
      <c r="D1272" s="18"/>
      <c r="E1272" s="18"/>
      <c r="F1272" s="44"/>
      <c r="G1272" s="44"/>
    </row>
    <row r="1273" spans="1:7" ht="15.75">
      <c r="A1273" s="17"/>
      <c r="B1273" s="18"/>
      <c r="C1273" s="18"/>
      <c r="D1273" s="18"/>
      <c r="E1273" s="18"/>
      <c r="F1273" s="44"/>
      <c r="G1273" s="44"/>
    </row>
    <row r="1274" spans="1:7" ht="15.75">
      <c r="A1274" s="17"/>
      <c r="B1274" s="18"/>
      <c r="C1274" s="18"/>
      <c r="D1274" s="18"/>
      <c r="E1274" s="18"/>
      <c r="F1274" s="44"/>
      <c r="G1274" s="44"/>
    </row>
    <row r="1275" spans="1:7" ht="15.75">
      <c r="A1275" s="17"/>
      <c r="B1275" s="18"/>
      <c r="C1275" s="18"/>
      <c r="D1275" s="18"/>
      <c r="E1275" s="18"/>
      <c r="F1275" s="44"/>
      <c r="G1275" s="44"/>
    </row>
    <row r="1276" spans="1:7" ht="15.75">
      <c r="A1276" s="17"/>
      <c r="B1276" s="18"/>
      <c r="C1276" s="18"/>
      <c r="D1276" s="18"/>
      <c r="E1276" s="18"/>
      <c r="F1276" s="44"/>
      <c r="G1276" s="44"/>
    </row>
    <row r="1277" spans="1:7" ht="15.75">
      <c r="A1277" s="17"/>
      <c r="B1277" s="18"/>
      <c r="C1277" s="18"/>
      <c r="D1277" s="18"/>
      <c r="E1277" s="18"/>
      <c r="F1277" s="44"/>
      <c r="G1277" s="44"/>
    </row>
    <row r="1278" spans="1:7" ht="15.75">
      <c r="A1278" s="17"/>
      <c r="B1278" s="18"/>
      <c r="C1278" s="18"/>
      <c r="D1278" s="18"/>
      <c r="E1278" s="18"/>
      <c r="F1278" s="44"/>
      <c r="G1278" s="44"/>
    </row>
    <row r="1279" spans="1:7" ht="15.75">
      <c r="A1279" s="17"/>
      <c r="B1279" s="18"/>
      <c r="C1279" s="18"/>
      <c r="D1279" s="18"/>
      <c r="E1279" s="18"/>
      <c r="F1279" s="44"/>
      <c r="G1279" s="44"/>
    </row>
    <row r="1280" spans="1:7" ht="15.75">
      <c r="A1280" s="17"/>
      <c r="B1280" s="18"/>
      <c r="C1280" s="18"/>
      <c r="D1280" s="18"/>
      <c r="E1280" s="18"/>
      <c r="F1280" s="44"/>
      <c r="G1280" s="44"/>
    </row>
    <row r="1281" spans="1:7" ht="15.75">
      <c r="A1281" s="17"/>
      <c r="B1281" s="18"/>
      <c r="C1281" s="18"/>
      <c r="D1281" s="18"/>
      <c r="E1281" s="18"/>
      <c r="F1281" s="44"/>
      <c r="G1281" s="44"/>
    </row>
    <row r="1282" spans="1:7" ht="15.75">
      <c r="A1282" s="17"/>
      <c r="B1282" s="18"/>
      <c r="C1282" s="18"/>
      <c r="D1282" s="18"/>
      <c r="E1282" s="18"/>
      <c r="F1282" s="44"/>
      <c r="G1282" s="44"/>
    </row>
    <row r="1283" spans="1:7" ht="15.75">
      <c r="A1283" s="17"/>
      <c r="B1283" s="18"/>
      <c r="C1283" s="18"/>
      <c r="D1283" s="18"/>
      <c r="E1283" s="18"/>
      <c r="F1283" s="44"/>
      <c r="G1283" s="44"/>
    </row>
    <row r="1284" spans="1:7" ht="15.75">
      <c r="A1284" s="17"/>
      <c r="B1284" s="18"/>
      <c r="C1284" s="18"/>
      <c r="D1284" s="18"/>
      <c r="E1284" s="18"/>
      <c r="F1284" s="44"/>
      <c r="G1284" s="44"/>
    </row>
    <row r="1285" spans="1:7" ht="15.75">
      <c r="A1285" s="17"/>
      <c r="B1285" s="18"/>
      <c r="C1285" s="18"/>
      <c r="D1285" s="18"/>
      <c r="E1285" s="18"/>
      <c r="F1285" s="44"/>
      <c r="G1285" s="44"/>
    </row>
    <row r="1286" spans="1:7" ht="15.75">
      <c r="A1286" s="17"/>
      <c r="B1286" s="18"/>
      <c r="C1286" s="18"/>
      <c r="D1286" s="18"/>
      <c r="E1286" s="18"/>
      <c r="F1286" s="44"/>
      <c r="G1286" s="44"/>
    </row>
    <row r="1287" spans="1:7" ht="15.75">
      <c r="A1287" s="17"/>
      <c r="B1287" s="18"/>
      <c r="C1287" s="18"/>
      <c r="D1287" s="18"/>
      <c r="E1287" s="18"/>
      <c r="F1287" s="44"/>
      <c r="G1287" s="44"/>
    </row>
    <row r="1288" spans="1:7" ht="15.75">
      <c r="A1288" s="17"/>
      <c r="B1288" s="18"/>
      <c r="C1288" s="18"/>
      <c r="D1288" s="18"/>
      <c r="E1288" s="18"/>
      <c r="F1288" s="44"/>
      <c r="G1288" s="44"/>
    </row>
    <row r="1289" spans="1:7" ht="15.75">
      <c r="A1289" s="17"/>
      <c r="B1289" s="18"/>
      <c r="C1289" s="18"/>
      <c r="D1289" s="18"/>
      <c r="E1289" s="18"/>
      <c r="F1289" s="44"/>
      <c r="G1289" s="44"/>
    </row>
    <row r="1290" spans="1:7" ht="15.75">
      <c r="A1290" s="17"/>
      <c r="B1290" s="18"/>
      <c r="C1290" s="18"/>
      <c r="D1290" s="18"/>
      <c r="E1290" s="18"/>
      <c r="F1290" s="44"/>
      <c r="G1290" s="44"/>
    </row>
    <row r="1291" spans="1:7" ht="15.75">
      <c r="A1291" s="17"/>
      <c r="B1291" s="18"/>
      <c r="C1291" s="18"/>
      <c r="D1291" s="18"/>
      <c r="E1291" s="18"/>
      <c r="F1291" s="44"/>
      <c r="G1291" s="44"/>
    </row>
    <row r="1292" spans="1:7" ht="15.75">
      <c r="A1292" s="17"/>
      <c r="B1292" s="18"/>
      <c r="C1292" s="18"/>
      <c r="D1292" s="18"/>
      <c r="E1292" s="18"/>
      <c r="F1292" s="44"/>
      <c r="G1292" s="44"/>
    </row>
    <row r="1293" spans="1:7" ht="15.75">
      <c r="A1293" s="17"/>
      <c r="B1293" s="18"/>
      <c r="C1293" s="18"/>
      <c r="D1293" s="18"/>
      <c r="E1293" s="18"/>
      <c r="F1293" s="44"/>
      <c r="G1293" s="44"/>
    </row>
    <row r="1294" spans="1:7" ht="15.75">
      <c r="A1294" s="17"/>
      <c r="B1294" s="18"/>
      <c r="C1294" s="18"/>
      <c r="D1294" s="18"/>
      <c r="E1294" s="18"/>
      <c r="F1294" s="44"/>
      <c r="G1294" s="44"/>
    </row>
    <row r="1295" spans="1:7" ht="15.75">
      <c r="A1295" s="17"/>
      <c r="B1295" s="18"/>
      <c r="C1295" s="18"/>
      <c r="D1295" s="18"/>
      <c r="E1295" s="18"/>
      <c r="F1295" s="44"/>
      <c r="G1295" s="44"/>
    </row>
    <row r="1296" spans="1:7" ht="15.75">
      <c r="A1296" s="17"/>
      <c r="B1296" s="18"/>
      <c r="C1296" s="18"/>
      <c r="D1296" s="18"/>
      <c r="E1296" s="18"/>
      <c r="F1296" s="44"/>
      <c r="G1296" s="44"/>
    </row>
    <row r="1297" spans="1:7" ht="15.75">
      <c r="A1297" s="17"/>
      <c r="B1297" s="18"/>
      <c r="C1297" s="18"/>
      <c r="D1297" s="18"/>
      <c r="E1297" s="18"/>
      <c r="F1297" s="44"/>
      <c r="G1297" s="44"/>
    </row>
    <row r="1298" spans="1:7" ht="15.75">
      <c r="A1298" s="17"/>
      <c r="B1298" s="18"/>
      <c r="C1298" s="18"/>
      <c r="D1298" s="18"/>
      <c r="E1298" s="18"/>
      <c r="F1298" s="44"/>
      <c r="G1298" s="44"/>
    </row>
    <row r="1299" spans="1:7" ht="15.75">
      <c r="A1299" s="17"/>
      <c r="B1299" s="18"/>
      <c r="C1299" s="18"/>
      <c r="D1299" s="18"/>
      <c r="E1299" s="18"/>
      <c r="F1299" s="44"/>
      <c r="G1299" s="44"/>
    </row>
    <row r="1300" spans="1:7" ht="15.75">
      <c r="A1300" s="17"/>
      <c r="B1300" s="18"/>
      <c r="C1300" s="18"/>
      <c r="D1300" s="18"/>
      <c r="E1300" s="18"/>
      <c r="F1300" s="44"/>
      <c r="G1300" s="44"/>
    </row>
    <row r="1301" spans="1:7" ht="15.75">
      <c r="A1301" s="17"/>
      <c r="B1301" s="18"/>
      <c r="C1301" s="18"/>
      <c r="D1301" s="18"/>
      <c r="E1301" s="18"/>
      <c r="F1301" s="44"/>
      <c r="G1301" s="44"/>
    </row>
    <row r="1302" spans="1:7" ht="15.75">
      <c r="A1302" s="17"/>
      <c r="B1302" s="18"/>
      <c r="C1302" s="18"/>
      <c r="D1302" s="18"/>
      <c r="E1302" s="18"/>
      <c r="F1302" s="44"/>
      <c r="G1302" s="44"/>
    </row>
    <row r="1303" spans="1:7" ht="15.75">
      <c r="A1303" s="17"/>
      <c r="B1303" s="18"/>
      <c r="C1303" s="18"/>
      <c r="D1303" s="18"/>
      <c r="E1303" s="18"/>
      <c r="F1303" s="44"/>
      <c r="G1303" s="44"/>
    </row>
    <row r="1304" spans="1:7" ht="15.75">
      <c r="A1304" s="17"/>
      <c r="B1304" s="18"/>
      <c r="C1304" s="18"/>
      <c r="D1304" s="18"/>
      <c r="E1304" s="18"/>
      <c r="F1304" s="44"/>
      <c r="G1304" s="44"/>
    </row>
    <row r="1305" spans="1:7" ht="15.75">
      <c r="A1305" s="17"/>
      <c r="B1305" s="18"/>
      <c r="C1305" s="18"/>
      <c r="D1305" s="18"/>
      <c r="E1305" s="18"/>
      <c r="F1305" s="44"/>
      <c r="G1305" s="44"/>
    </row>
    <row r="1306" spans="1:7" ht="15.75">
      <c r="A1306" s="17"/>
      <c r="B1306" s="18"/>
      <c r="C1306" s="18"/>
      <c r="D1306" s="18"/>
      <c r="E1306" s="18"/>
      <c r="F1306" s="44"/>
      <c r="G1306" s="44"/>
    </row>
    <row r="1307" spans="1:7" ht="15.75">
      <c r="A1307" s="17"/>
      <c r="B1307" s="18"/>
      <c r="C1307" s="18"/>
      <c r="D1307" s="18"/>
      <c r="E1307" s="18"/>
      <c r="F1307" s="44"/>
      <c r="G1307" s="44"/>
    </row>
    <row r="1308" spans="1:7" ht="15.75">
      <c r="A1308" s="17"/>
      <c r="B1308" s="18"/>
      <c r="C1308" s="18"/>
      <c r="D1308" s="18"/>
      <c r="E1308" s="18"/>
      <c r="F1308" s="44"/>
      <c r="G1308" s="44"/>
    </row>
    <row r="1309" spans="1:7" ht="15.75">
      <c r="A1309" s="17"/>
      <c r="B1309" s="18"/>
      <c r="C1309" s="18"/>
      <c r="D1309" s="18"/>
      <c r="E1309" s="18"/>
      <c r="F1309" s="44"/>
      <c r="G1309" s="44"/>
    </row>
    <row r="1310" spans="1:7" ht="15.75">
      <c r="A1310" s="17"/>
      <c r="B1310" s="18"/>
      <c r="C1310" s="18"/>
      <c r="D1310" s="18"/>
      <c r="E1310" s="18"/>
      <c r="F1310" s="44"/>
      <c r="G1310" s="44"/>
    </row>
    <row r="1311" spans="1:7" ht="15.75">
      <c r="A1311" s="17"/>
      <c r="B1311" s="18"/>
      <c r="C1311" s="18"/>
      <c r="D1311" s="18"/>
      <c r="E1311" s="18"/>
      <c r="F1311" s="44"/>
      <c r="G1311" s="44"/>
    </row>
    <row r="1312" spans="1:7" ht="15.75">
      <c r="A1312" s="17"/>
      <c r="B1312" s="18"/>
      <c r="C1312" s="18"/>
      <c r="D1312" s="18"/>
      <c r="E1312" s="18"/>
      <c r="F1312" s="44"/>
      <c r="G1312" s="44"/>
    </row>
    <row r="1313" spans="1:7" ht="15.75">
      <c r="A1313" s="17"/>
      <c r="B1313" s="18"/>
      <c r="C1313" s="18"/>
      <c r="D1313" s="18"/>
      <c r="E1313" s="18"/>
      <c r="F1313" s="44"/>
      <c r="G1313" s="44"/>
    </row>
    <row r="1314" spans="1:7" ht="15.75">
      <c r="A1314" s="17"/>
      <c r="B1314" s="18"/>
      <c r="C1314" s="18"/>
      <c r="D1314" s="18"/>
      <c r="E1314" s="18"/>
      <c r="F1314" s="44"/>
      <c r="G1314" s="44"/>
    </row>
    <row r="1315" spans="1:7" ht="15.75">
      <c r="A1315" s="17"/>
      <c r="B1315" s="18"/>
      <c r="C1315" s="18"/>
      <c r="D1315" s="18"/>
      <c r="E1315" s="18"/>
      <c r="F1315" s="44"/>
      <c r="G1315" s="44"/>
    </row>
    <row r="1316" spans="1:7" ht="15.75">
      <c r="A1316" s="17"/>
      <c r="B1316" s="18"/>
      <c r="C1316" s="18"/>
      <c r="D1316" s="18"/>
      <c r="E1316" s="18"/>
      <c r="F1316" s="44"/>
      <c r="G1316" s="44"/>
    </row>
    <row r="1317" spans="1:7" ht="15.75">
      <c r="A1317" s="17"/>
      <c r="B1317" s="18"/>
      <c r="C1317" s="18"/>
      <c r="D1317" s="18"/>
      <c r="E1317" s="18"/>
      <c r="F1317" s="44"/>
      <c r="G1317" s="44"/>
    </row>
    <row r="1318" spans="1:7" ht="15.75">
      <c r="A1318" s="17"/>
      <c r="B1318" s="18"/>
      <c r="C1318" s="18"/>
      <c r="D1318" s="18"/>
      <c r="E1318" s="18"/>
      <c r="F1318" s="44"/>
      <c r="G1318" s="44"/>
    </row>
    <row r="1319" spans="1:7" ht="15.75">
      <c r="A1319" s="17"/>
      <c r="B1319" s="18"/>
      <c r="C1319" s="18"/>
      <c r="D1319" s="18"/>
      <c r="E1319" s="18"/>
      <c r="F1319" s="44"/>
      <c r="G1319" s="44"/>
    </row>
    <row r="1320" spans="1:7" ht="15.75">
      <c r="A1320" s="17"/>
      <c r="B1320" s="18"/>
      <c r="C1320" s="18"/>
      <c r="D1320" s="18"/>
      <c r="E1320" s="18"/>
      <c r="F1320" s="44"/>
      <c r="G1320" s="44"/>
    </row>
    <row r="1321" spans="1:7" ht="15.75">
      <c r="A1321" s="17"/>
      <c r="B1321" s="18"/>
      <c r="C1321" s="18"/>
      <c r="D1321" s="18"/>
      <c r="E1321" s="18"/>
      <c r="F1321" s="44"/>
      <c r="G1321" s="44"/>
    </row>
    <row r="1322" spans="1:7" ht="15.75">
      <c r="A1322" s="17"/>
      <c r="B1322" s="18"/>
      <c r="C1322" s="18"/>
      <c r="D1322" s="18"/>
      <c r="E1322" s="18"/>
      <c r="F1322" s="44"/>
      <c r="G1322" s="44"/>
    </row>
    <row r="1323" spans="1:7" ht="15.75">
      <c r="A1323" s="17"/>
      <c r="B1323" s="18"/>
      <c r="C1323" s="18"/>
      <c r="D1323" s="18"/>
      <c r="E1323" s="18"/>
      <c r="F1323" s="44"/>
      <c r="G1323" s="44"/>
    </row>
    <row r="1324" spans="1:7" ht="15.75">
      <c r="A1324" s="17"/>
      <c r="B1324" s="18"/>
      <c r="C1324" s="18"/>
      <c r="D1324" s="18"/>
      <c r="E1324" s="18"/>
      <c r="F1324" s="44"/>
      <c r="G1324" s="44"/>
    </row>
    <row r="1325" spans="1:7" ht="15.75">
      <c r="A1325" s="17"/>
      <c r="B1325" s="18"/>
      <c r="C1325" s="18"/>
      <c r="D1325" s="18"/>
      <c r="E1325" s="18"/>
      <c r="F1325" s="44"/>
      <c r="G1325" s="44"/>
    </row>
    <row r="1326" spans="1:7" ht="15.75">
      <c r="A1326" s="17"/>
      <c r="B1326" s="18"/>
      <c r="C1326" s="18"/>
      <c r="D1326" s="18"/>
      <c r="E1326" s="18"/>
      <c r="F1326" s="44"/>
      <c r="G1326" s="44"/>
    </row>
    <row r="1327" spans="1:7" ht="15.75">
      <c r="A1327" s="17"/>
      <c r="B1327" s="18"/>
      <c r="C1327" s="18"/>
      <c r="D1327" s="18"/>
      <c r="E1327" s="18"/>
      <c r="F1327" s="44"/>
      <c r="G1327" s="44"/>
    </row>
    <row r="1328" spans="1:7" ht="15.75">
      <c r="A1328" s="17"/>
      <c r="B1328" s="18"/>
      <c r="C1328" s="18"/>
      <c r="D1328" s="18"/>
      <c r="E1328" s="18"/>
      <c r="F1328" s="44"/>
      <c r="G1328" s="44"/>
    </row>
    <row r="1329" spans="1:7" ht="15.75">
      <c r="A1329" s="17"/>
      <c r="B1329" s="18"/>
      <c r="C1329" s="18"/>
      <c r="D1329" s="18"/>
      <c r="E1329" s="18"/>
      <c r="F1329" s="44"/>
      <c r="G1329" s="44"/>
    </row>
    <row r="1330" spans="1:7" ht="15.75">
      <c r="A1330" s="17"/>
      <c r="B1330" s="18"/>
      <c r="C1330" s="18"/>
      <c r="D1330" s="18"/>
      <c r="E1330" s="18"/>
      <c r="F1330" s="44"/>
      <c r="G1330" s="44"/>
    </row>
    <row r="1331" spans="1:7" ht="15.75">
      <c r="A1331" s="17"/>
      <c r="B1331" s="18"/>
      <c r="C1331" s="18"/>
      <c r="D1331" s="18"/>
      <c r="E1331" s="18"/>
      <c r="F1331" s="44"/>
      <c r="G1331" s="44"/>
    </row>
    <row r="1332" spans="1:7" ht="15.75">
      <c r="A1332" s="17"/>
      <c r="B1332" s="18"/>
      <c r="C1332" s="18"/>
      <c r="D1332" s="18"/>
      <c r="E1332" s="18"/>
      <c r="F1332" s="44"/>
      <c r="G1332" s="44"/>
    </row>
    <row r="1333" spans="1:7" ht="15.75">
      <c r="A1333" s="17"/>
      <c r="B1333" s="18"/>
      <c r="C1333" s="18"/>
      <c r="D1333" s="18"/>
      <c r="E1333" s="18"/>
      <c r="F1333" s="44"/>
      <c r="G1333" s="44"/>
    </row>
    <row r="1334" spans="1:7" ht="15.75">
      <c r="A1334" s="17"/>
      <c r="B1334" s="18"/>
      <c r="C1334" s="18"/>
      <c r="D1334" s="18"/>
      <c r="E1334" s="18"/>
      <c r="F1334" s="44"/>
      <c r="G1334" s="44"/>
    </row>
    <row r="1335" spans="1:7" ht="15.75">
      <c r="A1335" s="17"/>
      <c r="B1335" s="18"/>
      <c r="C1335" s="18"/>
      <c r="D1335" s="18"/>
      <c r="E1335" s="18"/>
      <c r="F1335" s="44"/>
      <c r="G1335" s="44"/>
    </row>
    <row r="1336" spans="1:7" ht="15.75">
      <c r="A1336" s="17"/>
      <c r="B1336" s="18"/>
      <c r="C1336" s="18"/>
      <c r="D1336" s="18"/>
      <c r="E1336" s="18"/>
      <c r="F1336" s="44"/>
      <c r="G1336" s="44"/>
    </row>
    <row r="1337" spans="1:7" ht="15.75">
      <c r="A1337" s="17"/>
      <c r="B1337" s="18"/>
      <c r="C1337" s="18"/>
      <c r="D1337" s="18"/>
      <c r="E1337" s="18"/>
      <c r="F1337" s="44"/>
      <c r="G1337" s="44"/>
    </row>
    <row r="1338" spans="1:7" ht="15.75">
      <c r="A1338" s="17"/>
      <c r="B1338" s="18"/>
      <c r="C1338" s="18"/>
      <c r="D1338" s="18"/>
      <c r="E1338" s="18"/>
      <c r="F1338" s="44"/>
      <c r="G1338" s="44"/>
    </row>
    <row r="1339" spans="1:7" ht="15.75">
      <c r="A1339" s="17"/>
      <c r="B1339" s="18"/>
      <c r="C1339" s="18"/>
      <c r="D1339" s="18"/>
      <c r="E1339" s="18"/>
      <c r="F1339" s="44"/>
      <c r="G1339" s="44"/>
    </row>
    <row r="1340" spans="1:7" ht="15.75">
      <c r="A1340" s="17"/>
      <c r="B1340" s="18"/>
      <c r="C1340" s="18"/>
      <c r="D1340" s="18"/>
      <c r="E1340" s="18"/>
      <c r="F1340" s="44"/>
      <c r="G1340" s="44"/>
    </row>
    <row r="1341" spans="1:7" ht="15.75">
      <c r="A1341" s="17"/>
      <c r="B1341" s="18"/>
      <c r="C1341" s="18"/>
      <c r="D1341" s="18"/>
      <c r="E1341" s="18"/>
      <c r="F1341" s="44"/>
      <c r="G1341" s="44"/>
    </row>
    <row r="1342" spans="1:7" ht="15.75">
      <c r="A1342" s="17"/>
      <c r="B1342" s="18"/>
      <c r="C1342" s="18"/>
      <c r="D1342" s="18"/>
      <c r="E1342" s="18"/>
      <c r="F1342" s="44"/>
      <c r="G1342" s="44"/>
    </row>
    <row r="1343" spans="1:7" ht="15.75">
      <c r="A1343" s="17"/>
      <c r="B1343" s="18"/>
      <c r="C1343" s="18"/>
      <c r="D1343" s="18"/>
      <c r="E1343" s="18"/>
      <c r="F1343" s="44"/>
      <c r="G1343" s="44"/>
    </row>
    <row r="1344" spans="1:7" ht="15.75">
      <c r="A1344" s="17"/>
      <c r="B1344" s="18"/>
      <c r="C1344" s="18"/>
      <c r="D1344" s="18"/>
      <c r="E1344" s="18"/>
      <c r="F1344" s="44"/>
      <c r="G1344" s="44"/>
    </row>
    <row r="1345" spans="1:7" ht="15.75">
      <c r="A1345" s="17"/>
      <c r="B1345" s="18"/>
      <c r="C1345" s="18"/>
      <c r="D1345" s="18"/>
      <c r="E1345" s="18"/>
      <c r="F1345" s="44"/>
      <c r="G1345" s="44"/>
    </row>
    <row r="1346" spans="1:7" ht="15.75">
      <c r="A1346" s="17"/>
      <c r="B1346" s="18"/>
      <c r="C1346" s="18"/>
      <c r="D1346" s="18"/>
      <c r="E1346" s="18"/>
      <c r="F1346" s="44"/>
      <c r="G1346" s="44"/>
    </row>
    <row r="1347" spans="1:7" ht="15.75">
      <c r="A1347" s="17"/>
      <c r="B1347" s="18"/>
      <c r="C1347" s="18"/>
      <c r="D1347" s="18"/>
      <c r="E1347" s="18"/>
      <c r="F1347" s="44"/>
      <c r="G1347" s="44"/>
    </row>
    <row r="1348" spans="1:7" ht="15.75">
      <c r="A1348" s="17"/>
      <c r="B1348" s="18"/>
      <c r="C1348" s="18"/>
      <c r="D1348" s="18"/>
      <c r="E1348" s="18"/>
      <c r="F1348" s="44"/>
      <c r="G1348" s="44"/>
    </row>
    <row r="1349" spans="1:7" ht="15.75">
      <c r="A1349" s="17"/>
      <c r="B1349" s="18"/>
      <c r="C1349" s="18"/>
      <c r="D1349" s="18"/>
      <c r="E1349" s="18"/>
      <c r="F1349" s="44"/>
      <c r="G1349" s="44"/>
    </row>
    <row r="1350" spans="1:7" ht="15.75">
      <c r="A1350" s="17"/>
      <c r="B1350" s="18"/>
      <c r="C1350" s="18"/>
      <c r="D1350" s="18"/>
      <c r="E1350" s="18"/>
      <c r="F1350" s="44"/>
      <c r="G1350" s="44"/>
    </row>
    <row r="1351" spans="1:7" ht="15.75">
      <c r="A1351" s="17"/>
      <c r="B1351" s="18"/>
      <c r="C1351" s="18"/>
      <c r="D1351" s="18"/>
      <c r="E1351" s="18"/>
      <c r="F1351" s="44"/>
      <c r="G1351" s="44"/>
    </row>
    <row r="1352" spans="1:7" ht="15.75">
      <c r="A1352" s="17"/>
      <c r="B1352" s="18"/>
      <c r="C1352" s="18"/>
      <c r="D1352" s="18"/>
      <c r="E1352" s="18"/>
      <c r="F1352" s="44"/>
      <c r="G1352" s="44"/>
    </row>
    <row r="1353" spans="1:7" ht="15.75">
      <c r="A1353" s="17"/>
      <c r="B1353" s="18"/>
      <c r="C1353" s="18"/>
      <c r="D1353" s="18"/>
      <c r="E1353" s="18"/>
      <c r="F1353" s="44"/>
      <c r="G1353" s="44"/>
    </row>
    <row r="1354" spans="1:7" ht="15.75">
      <c r="A1354" s="17"/>
      <c r="B1354" s="18"/>
      <c r="C1354" s="18"/>
      <c r="D1354" s="18"/>
      <c r="E1354" s="18"/>
      <c r="F1354" s="44"/>
      <c r="G1354" s="44"/>
    </row>
    <row r="1355" spans="1:7" ht="15.75">
      <c r="A1355" s="17"/>
      <c r="B1355" s="18"/>
      <c r="C1355" s="18"/>
      <c r="D1355" s="18"/>
      <c r="E1355" s="18"/>
      <c r="F1355" s="44"/>
      <c r="G1355" s="44"/>
    </row>
    <row r="1356" spans="1:7" ht="15.75">
      <c r="A1356" s="17"/>
      <c r="B1356" s="18"/>
      <c r="C1356" s="18"/>
      <c r="D1356" s="18"/>
      <c r="E1356" s="18"/>
      <c r="F1356" s="44"/>
      <c r="G1356" s="44"/>
    </row>
    <row r="1357" spans="1:7" ht="15.75">
      <c r="A1357" s="17"/>
      <c r="B1357" s="18"/>
      <c r="C1357" s="18"/>
      <c r="D1357" s="18"/>
      <c r="E1357" s="18"/>
      <c r="F1357" s="44"/>
      <c r="G1357" s="44"/>
    </row>
    <row r="1358" spans="1:7" ht="15.75">
      <c r="A1358" s="17"/>
      <c r="B1358" s="18"/>
      <c r="C1358" s="18"/>
      <c r="D1358" s="18"/>
      <c r="E1358" s="18"/>
      <c r="F1358" s="44"/>
      <c r="G1358" s="44"/>
    </row>
    <row r="1359" spans="1:7" ht="15.75">
      <c r="A1359" s="17"/>
      <c r="B1359" s="18"/>
      <c r="C1359" s="18"/>
      <c r="D1359" s="18"/>
      <c r="E1359" s="18"/>
      <c r="F1359" s="44"/>
      <c r="G1359" s="44"/>
    </row>
    <row r="1360" spans="1:7" ht="15.75">
      <c r="A1360" s="17"/>
      <c r="B1360" s="18"/>
      <c r="C1360" s="18"/>
      <c r="D1360" s="18"/>
      <c r="E1360" s="18"/>
      <c r="F1360" s="44"/>
      <c r="G1360" s="44"/>
    </row>
    <row r="1361" spans="1:7" ht="15.75">
      <c r="A1361" s="17"/>
      <c r="B1361" s="18"/>
      <c r="C1361" s="18"/>
      <c r="D1361" s="18"/>
      <c r="E1361" s="18"/>
      <c r="F1361" s="44"/>
      <c r="G1361" s="44"/>
    </row>
    <row r="1362" spans="1:7" ht="15.75">
      <c r="A1362" s="17"/>
      <c r="B1362" s="18"/>
      <c r="C1362" s="18"/>
      <c r="D1362" s="18"/>
      <c r="E1362" s="18"/>
      <c r="F1362" s="44"/>
      <c r="G1362" s="44"/>
    </row>
    <row r="1363" spans="1:7" ht="15.75">
      <c r="A1363" s="17"/>
      <c r="B1363" s="18"/>
      <c r="C1363" s="18"/>
      <c r="D1363" s="18"/>
      <c r="E1363" s="18"/>
      <c r="F1363" s="44"/>
      <c r="G1363" s="44"/>
    </row>
    <row r="1364" spans="1:7" ht="15.75">
      <c r="A1364" s="17"/>
      <c r="B1364" s="18"/>
      <c r="C1364" s="18"/>
      <c r="D1364" s="18"/>
      <c r="E1364" s="18"/>
      <c r="F1364" s="44"/>
      <c r="G1364" s="44"/>
    </row>
    <row r="1365" spans="1:7" ht="15.75">
      <c r="A1365" s="17"/>
      <c r="B1365" s="18"/>
      <c r="C1365" s="18"/>
      <c r="D1365" s="18"/>
      <c r="E1365" s="18"/>
      <c r="F1365" s="44"/>
      <c r="G1365" s="44"/>
    </row>
    <row r="1366" spans="1:7" ht="15.75">
      <c r="A1366" s="17"/>
      <c r="B1366" s="18"/>
      <c r="C1366" s="18"/>
      <c r="D1366" s="18"/>
      <c r="E1366" s="18"/>
      <c r="F1366" s="44"/>
      <c r="G1366" s="44"/>
    </row>
    <row r="1367" spans="1:7" ht="15.75">
      <c r="A1367" s="17"/>
      <c r="B1367" s="18"/>
      <c r="C1367" s="18"/>
      <c r="D1367" s="18"/>
      <c r="E1367" s="18"/>
      <c r="F1367" s="44"/>
      <c r="G1367" s="44"/>
    </row>
    <row r="1368" spans="1:7" ht="15.75">
      <c r="A1368" s="17"/>
      <c r="B1368" s="18"/>
      <c r="C1368" s="18"/>
      <c r="D1368" s="18"/>
      <c r="E1368" s="18"/>
      <c r="F1368" s="44"/>
      <c r="G1368" s="44"/>
    </row>
    <row r="1369" spans="1:7" ht="15.75">
      <c r="A1369" s="17"/>
      <c r="B1369" s="18"/>
      <c r="C1369" s="18"/>
      <c r="D1369" s="18"/>
      <c r="E1369" s="18"/>
      <c r="F1369" s="44"/>
      <c r="G1369" s="44"/>
    </row>
    <row r="1370" spans="1:7" ht="15.75">
      <c r="A1370" s="17"/>
      <c r="B1370" s="18"/>
      <c r="C1370" s="18"/>
      <c r="D1370" s="18"/>
      <c r="E1370" s="18"/>
      <c r="F1370" s="44"/>
      <c r="G1370" s="44"/>
    </row>
    <row r="1371" spans="1:7" ht="15.75">
      <c r="A1371" s="17"/>
      <c r="B1371" s="18"/>
      <c r="C1371" s="18"/>
      <c r="D1371" s="18"/>
      <c r="E1371" s="18"/>
      <c r="F1371" s="44"/>
      <c r="G1371" s="44"/>
    </row>
    <row r="1372" spans="1:7" ht="15.75">
      <c r="A1372" s="17"/>
      <c r="B1372" s="18"/>
      <c r="C1372" s="18"/>
      <c r="D1372" s="18"/>
      <c r="E1372" s="18"/>
      <c r="F1372" s="44"/>
      <c r="G1372" s="44"/>
    </row>
    <row r="1373" spans="1:7" ht="15.75">
      <c r="A1373" s="17"/>
      <c r="B1373" s="18"/>
      <c r="C1373" s="18"/>
      <c r="D1373" s="18"/>
      <c r="E1373" s="18"/>
      <c r="F1373" s="44"/>
      <c r="G1373" s="44"/>
    </row>
    <row r="1374" spans="1:7" ht="15.75">
      <c r="A1374" s="17"/>
      <c r="B1374" s="18"/>
      <c r="C1374" s="18"/>
      <c r="D1374" s="18"/>
      <c r="E1374" s="18"/>
      <c r="F1374" s="44"/>
      <c r="G1374" s="44"/>
    </row>
    <row r="1375" spans="1:7" ht="15.75">
      <c r="A1375" s="17"/>
      <c r="B1375" s="18"/>
      <c r="C1375" s="18"/>
      <c r="D1375" s="18"/>
      <c r="E1375" s="18"/>
      <c r="F1375" s="44"/>
      <c r="G1375" s="44"/>
    </row>
    <row r="1376" spans="1:7" ht="15.75">
      <c r="A1376" s="17"/>
      <c r="B1376" s="18"/>
      <c r="C1376" s="18"/>
      <c r="D1376" s="18"/>
      <c r="E1376" s="18"/>
      <c r="F1376" s="44"/>
      <c r="G1376" s="44"/>
    </row>
    <row r="1377" spans="1:7" ht="15.75">
      <c r="A1377" s="17"/>
      <c r="B1377" s="18"/>
      <c r="C1377" s="18"/>
      <c r="D1377" s="18"/>
      <c r="E1377" s="18"/>
      <c r="F1377" s="44"/>
      <c r="G1377" s="44"/>
    </row>
    <row r="1378" spans="1:7" ht="15.75">
      <c r="A1378" s="17"/>
      <c r="B1378" s="18"/>
      <c r="C1378" s="18"/>
      <c r="D1378" s="18"/>
      <c r="E1378" s="18"/>
      <c r="F1378" s="44"/>
      <c r="G1378" s="44"/>
    </row>
    <row r="1379" spans="1:7" ht="15.75">
      <c r="A1379" s="17"/>
      <c r="B1379" s="18"/>
      <c r="C1379" s="18"/>
      <c r="D1379" s="18"/>
      <c r="E1379" s="18"/>
      <c r="F1379" s="44"/>
      <c r="G1379" s="44"/>
    </row>
    <row r="1380" spans="1:7" ht="15.75">
      <c r="A1380" s="17"/>
      <c r="B1380" s="18"/>
      <c r="C1380" s="18"/>
      <c r="D1380" s="18"/>
      <c r="E1380" s="18"/>
      <c r="F1380" s="44"/>
      <c r="G1380" s="44"/>
    </row>
    <row r="1381" spans="1:7" ht="15.75">
      <c r="A1381" s="17"/>
      <c r="B1381" s="18"/>
      <c r="C1381" s="18"/>
      <c r="D1381" s="18"/>
      <c r="E1381" s="18"/>
      <c r="F1381" s="44"/>
      <c r="G1381" s="44"/>
    </row>
    <row r="1382" spans="1:7" ht="15.75">
      <c r="A1382" s="17"/>
      <c r="B1382" s="18"/>
      <c r="C1382" s="18"/>
      <c r="D1382" s="18"/>
      <c r="E1382" s="18"/>
      <c r="F1382" s="44"/>
      <c r="G1382" s="44"/>
    </row>
    <row r="1383" spans="1:7" ht="15.75">
      <c r="A1383" s="17"/>
      <c r="B1383" s="18"/>
      <c r="C1383" s="18"/>
      <c r="D1383" s="18"/>
      <c r="E1383" s="18"/>
      <c r="F1383" s="44"/>
      <c r="G1383" s="44"/>
    </row>
    <row r="1384" spans="1:7" ht="15.75">
      <c r="A1384" s="17"/>
      <c r="B1384" s="18"/>
      <c r="C1384" s="18"/>
      <c r="D1384" s="18"/>
      <c r="E1384" s="18"/>
      <c r="F1384" s="44"/>
      <c r="G1384" s="44"/>
    </row>
    <row r="1385" spans="1:7" ht="15.75">
      <c r="A1385" s="17"/>
      <c r="B1385" s="18"/>
      <c r="C1385" s="18"/>
      <c r="D1385" s="18"/>
      <c r="E1385" s="18"/>
      <c r="F1385" s="44"/>
      <c r="G1385" s="44"/>
    </row>
    <row r="1386" spans="1:7" ht="15.75">
      <c r="A1386" s="17"/>
      <c r="B1386" s="18"/>
      <c r="C1386" s="18"/>
      <c r="D1386" s="18"/>
      <c r="E1386" s="18"/>
      <c r="F1386" s="44"/>
      <c r="G1386" s="44"/>
    </row>
    <row r="1387" spans="1:7" ht="15.75">
      <c r="A1387" s="17"/>
      <c r="B1387" s="18"/>
      <c r="C1387" s="18"/>
      <c r="D1387" s="18"/>
      <c r="E1387" s="18"/>
      <c r="F1387" s="44"/>
      <c r="G1387" s="44"/>
    </row>
    <row r="1388" spans="1:7" ht="15.75">
      <c r="A1388" s="17"/>
      <c r="B1388" s="18"/>
      <c r="C1388" s="18"/>
      <c r="D1388" s="18"/>
      <c r="E1388" s="18"/>
      <c r="F1388" s="44"/>
      <c r="G1388" s="44"/>
    </row>
    <row r="1389" spans="1:7" ht="15.75">
      <c r="A1389" s="17"/>
      <c r="B1389" s="18"/>
      <c r="C1389" s="18"/>
      <c r="D1389" s="18"/>
      <c r="E1389" s="18"/>
      <c r="F1389" s="44"/>
      <c r="G1389" s="44"/>
    </row>
    <row r="1390" spans="1:7" ht="15.75">
      <c r="A1390" s="17"/>
      <c r="B1390" s="18"/>
      <c r="C1390" s="18"/>
      <c r="D1390" s="18"/>
      <c r="E1390" s="18"/>
      <c r="F1390" s="44"/>
      <c r="G1390" s="44"/>
    </row>
    <row r="1391" spans="1:7" ht="15.75">
      <c r="A1391" s="17"/>
      <c r="B1391" s="18"/>
      <c r="C1391" s="18"/>
      <c r="D1391" s="18"/>
      <c r="E1391" s="18"/>
      <c r="F1391" s="44"/>
      <c r="G1391" s="44"/>
    </row>
    <row r="1392" spans="1:7" ht="15.75">
      <c r="A1392" s="17"/>
      <c r="B1392" s="18"/>
      <c r="C1392" s="18"/>
      <c r="D1392" s="18"/>
      <c r="E1392" s="18"/>
      <c r="F1392" s="44"/>
      <c r="G1392" s="44"/>
    </row>
    <row r="1393" spans="1:7" ht="15.75">
      <c r="A1393" s="17"/>
      <c r="B1393" s="18"/>
      <c r="C1393" s="18"/>
      <c r="D1393" s="18"/>
      <c r="E1393" s="18"/>
      <c r="F1393" s="44"/>
      <c r="G1393" s="44"/>
    </row>
    <row r="1394" spans="1:7" ht="15.75">
      <c r="A1394" s="17"/>
      <c r="B1394" s="18"/>
      <c r="C1394" s="18"/>
      <c r="D1394" s="18"/>
      <c r="E1394" s="18"/>
      <c r="F1394" s="44"/>
      <c r="G1394" s="44"/>
    </row>
    <row r="1395" spans="1:7" ht="15.75">
      <c r="A1395" s="17"/>
      <c r="B1395" s="18"/>
      <c r="C1395" s="18"/>
      <c r="D1395" s="18"/>
      <c r="E1395" s="18"/>
      <c r="F1395" s="44"/>
      <c r="G1395" s="44"/>
    </row>
    <row r="1396" spans="1:7" ht="15.75">
      <c r="A1396" s="17"/>
      <c r="B1396" s="18"/>
      <c r="C1396" s="18"/>
      <c r="D1396" s="18"/>
      <c r="E1396" s="18"/>
      <c r="F1396" s="44"/>
      <c r="G1396" s="44"/>
    </row>
    <row r="1397" spans="1:7" ht="15.75">
      <c r="A1397" s="17"/>
      <c r="B1397" s="18"/>
      <c r="C1397" s="18"/>
      <c r="D1397" s="18"/>
      <c r="E1397" s="18"/>
      <c r="F1397" s="44"/>
      <c r="G1397" s="44"/>
    </row>
    <row r="1398" spans="1:7" ht="15.75">
      <c r="A1398" s="17"/>
      <c r="B1398" s="18"/>
      <c r="C1398" s="18"/>
      <c r="D1398" s="18"/>
      <c r="E1398" s="18"/>
      <c r="F1398" s="44"/>
      <c r="G1398" s="44"/>
    </row>
    <row r="1399" spans="1:7" ht="15.75">
      <c r="A1399" s="17"/>
      <c r="B1399" s="18"/>
      <c r="C1399" s="18"/>
      <c r="D1399" s="18"/>
      <c r="E1399" s="18"/>
      <c r="F1399" s="44"/>
      <c r="G1399" s="44"/>
    </row>
    <row r="1400" spans="1:7" ht="15.75">
      <c r="A1400" s="17"/>
      <c r="B1400" s="18"/>
      <c r="C1400" s="18"/>
      <c r="D1400" s="18"/>
      <c r="E1400" s="18"/>
      <c r="F1400" s="44"/>
      <c r="G1400" s="44"/>
    </row>
    <row r="1401" spans="2:5" ht="15.75">
      <c r="B1401" s="19"/>
      <c r="C1401" s="19"/>
      <c r="D1401" s="19"/>
      <c r="E1401" s="19"/>
    </row>
    <row r="1402" spans="2:5" ht="15.75">
      <c r="B1402" s="19"/>
      <c r="C1402" s="19"/>
      <c r="D1402" s="19"/>
      <c r="E1402" s="19"/>
    </row>
    <row r="1403" spans="2:5" ht="15.75">
      <c r="B1403" s="19"/>
      <c r="C1403" s="19"/>
      <c r="D1403" s="19"/>
      <c r="E1403" s="19"/>
    </row>
    <row r="1404" spans="2:5" ht="15.75">
      <c r="B1404" s="19"/>
      <c r="C1404" s="19"/>
      <c r="D1404" s="19"/>
      <c r="E1404" s="19"/>
    </row>
    <row r="1405" spans="2:5" ht="15.75">
      <c r="B1405" s="19"/>
      <c r="C1405" s="19"/>
      <c r="D1405" s="19"/>
      <c r="E1405" s="19"/>
    </row>
    <row r="1406" spans="2:5" ht="15.75">
      <c r="B1406" s="19"/>
      <c r="C1406" s="19"/>
      <c r="D1406" s="19"/>
      <c r="E1406" s="19"/>
    </row>
    <row r="1407" spans="2:5" ht="15.75">
      <c r="B1407" s="19"/>
      <c r="C1407" s="19"/>
      <c r="D1407" s="19"/>
      <c r="E1407" s="19"/>
    </row>
    <row r="1408" spans="2:5" ht="15.75">
      <c r="B1408" s="19"/>
      <c r="C1408" s="19"/>
      <c r="D1408" s="19"/>
      <c r="E1408" s="19"/>
    </row>
    <row r="1409" spans="2:5" ht="15.75">
      <c r="B1409" s="19"/>
      <c r="C1409" s="19"/>
      <c r="D1409" s="19"/>
      <c r="E1409" s="19"/>
    </row>
    <row r="1410" spans="2:5" ht="15.75">
      <c r="B1410" s="19"/>
      <c r="C1410" s="19"/>
      <c r="D1410" s="19"/>
      <c r="E1410" s="19"/>
    </row>
    <row r="1411" spans="2:5" ht="15.75">
      <c r="B1411" s="19"/>
      <c r="C1411" s="19"/>
      <c r="D1411" s="19"/>
      <c r="E1411" s="19"/>
    </row>
    <row r="1412" spans="2:5" ht="15.75">
      <c r="B1412" s="19"/>
      <c r="C1412" s="19"/>
      <c r="D1412" s="19"/>
      <c r="E1412" s="19"/>
    </row>
    <row r="1413" spans="2:5" ht="15.75">
      <c r="B1413" s="19"/>
      <c r="C1413" s="19"/>
      <c r="D1413" s="19"/>
      <c r="E1413" s="19"/>
    </row>
    <row r="1414" spans="2:5" ht="15.75">
      <c r="B1414" s="19"/>
      <c r="C1414" s="19"/>
      <c r="D1414" s="19"/>
      <c r="E1414" s="19"/>
    </row>
    <row r="1415" spans="2:5" ht="15.75">
      <c r="B1415" s="19"/>
      <c r="C1415" s="19"/>
      <c r="D1415" s="19"/>
      <c r="E1415" s="19"/>
    </row>
    <row r="1416" spans="2:5" ht="15.75">
      <c r="B1416" s="19"/>
      <c r="C1416" s="19"/>
      <c r="D1416" s="19"/>
      <c r="E1416" s="19"/>
    </row>
    <row r="1417" spans="2:5" ht="15.75">
      <c r="B1417" s="19"/>
      <c r="C1417" s="19"/>
      <c r="D1417" s="19"/>
      <c r="E1417" s="19"/>
    </row>
    <row r="1418" spans="2:5" ht="15.75">
      <c r="B1418" s="19"/>
      <c r="C1418" s="19"/>
      <c r="D1418" s="19"/>
      <c r="E1418" s="19"/>
    </row>
    <row r="1419" spans="2:5" ht="15.75">
      <c r="B1419" s="19"/>
      <c r="C1419" s="19"/>
      <c r="D1419" s="19"/>
      <c r="E1419" s="19"/>
    </row>
    <row r="1420" spans="2:5" ht="15.75">
      <c r="B1420" s="19"/>
      <c r="C1420" s="19"/>
      <c r="D1420" s="19"/>
      <c r="E1420" s="19"/>
    </row>
    <row r="1421" spans="2:5" ht="15.75">
      <c r="B1421" s="19"/>
      <c r="C1421" s="19"/>
      <c r="D1421" s="19"/>
      <c r="E1421" s="19"/>
    </row>
    <row r="1422" spans="2:5" ht="15.75">
      <c r="B1422" s="19"/>
      <c r="C1422" s="19"/>
      <c r="D1422" s="19"/>
      <c r="E1422" s="19"/>
    </row>
    <row r="1423" spans="2:5" ht="15.75">
      <c r="B1423" s="19"/>
      <c r="C1423" s="19"/>
      <c r="D1423" s="19"/>
      <c r="E1423" s="19"/>
    </row>
    <row r="1424" spans="2:5" ht="15.75">
      <c r="B1424" s="19"/>
      <c r="C1424" s="19"/>
      <c r="D1424" s="19"/>
      <c r="E1424" s="19"/>
    </row>
    <row r="1425" spans="2:5" ht="15.75">
      <c r="B1425" s="19"/>
      <c r="C1425" s="19"/>
      <c r="D1425" s="19"/>
      <c r="E1425" s="19"/>
    </row>
    <row r="1426" spans="2:5" ht="15.75">
      <c r="B1426" s="19"/>
      <c r="C1426" s="19"/>
      <c r="D1426" s="19"/>
      <c r="E1426" s="19"/>
    </row>
    <row r="1427" spans="2:5" ht="15.75">
      <c r="B1427" s="19"/>
      <c r="C1427" s="19"/>
      <c r="D1427" s="19"/>
      <c r="E1427" s="19"/>
    </row>
    <row r="1428" spans="2:5" ht="15.75">
      <c r="B1428" s="19"/>
      <c r="C1428" s="19"/>
      <c r="D1428" s="19"/>
      <c r="E1428" s="19"/>
    </row>
    <row r="1429" spans="2:5" ht="15.75">
      <c r="B1429" s="19"/>
      <c r="C1429" s="19"/>
      <c r="D1429" s="19"/>
      <c r="E1429" s="19"/>
    </row>
    <row r="1430" spans="2:5" ht="15.75">
      <c r="B1430" s="19"/>
      <c r="C1430" s="19"/>
      <c r="D1430" s="19"/>
      <c r="E1430" s="19"/>
    </row>
    <row r="1431" spans="2:5" ht="15.75">
      <c r="B1431" s="19"/>
      <c r="C1431" s="19"/>
      <c r="D1431" s="19"/>
      <c r="E1431" s="19"/>
    </row>
    <row r="1432" spans="2:5" ht="15.75">
      <c r="B1432" s="19"/>
      <c r="C1432" s="19"/>
      <c r="D1432" s="19"/>
      <c r="E1432" s="19"/>
    </row>
    <row r="1433" spans="2:5" ht="15.75">
      <c r="B1433" s="19"/>
      <c r="C1433" s="19"/>
      <c r="D1433" s="19"/>
      <c r="E1433" s="19"/>
    </row>
    <row r="1434" spans="2:5" ht="15.75">
      <c r="B1434" s="19"/>
      <c r="C1434" s="19"/>
      <c r="D1434" s="19"/>
      <c r="E1434" s="19"/>
    </row>
    <row r="1435" spans="2:5" ht="15.75">
      <c r="B1435" s="19"/>
      <c r="C1435" s="19"/>
      <c r="D1435" s="19"/>
      <c r="E1435" s="19"/>
    </row>
    <row r="1436" spans="2:5" ht="15.75">
      <c r="B1436" s="19"/>
      <c r="C1436" s="19"/>
      <c r="D1436" s="19"/>
      <c r="E1436" s="19"/>
    </row>
    <row r="1437" spans="2:5" ht="15.75">
      <c r="B1437" s="19"/>
      <c r="C1437" s="19"/>
      <c r="D1437" s="19"/>
      <c r="E1437" s="19"/>
    </row>
    <row r="1438" spans="2:5" ht="15.75">
      <c r="B1438" s="19"/>
      <c r="C1438" s="19"/>
      <c r="D1438" s="19"/>
      <c r="E1438" s="19"/>
    </row>
    <row r="1439" spans="2:5" ht="15.75">
      <c r="B1439" s="19"/>
      <c r="C1439" s="19"/>
      <c r="D1439" s="19"/>
      <c r="E1439" s="19"/>
    </row>
    <row r="1440" spans="2:5" ht="15.75">
      <c r="B1440" s="19"/>
      <c r="C1440" s="19"/>
      <c r="D1440" s="19"/>
      <c r="E1440" s="19"/>
    </row>
    <row r="1441" spans="2:5" ht="15.75">
      <c r="B1441" s="19"/>
      <c r="C1441" s="19"/>
      <c r="D1441" s="19"/>
      <c r="E1441" s="19"/>
    </row>
    <row r="1442" spans="2:5" ht="15.75">
      <c r="B1442" s="19"/>
      <c r="C1442" s="19"/>
      <c r="D1442" s="19"/>
      <c r="E1442" s="19"/>
    </row>
    <row r="1443" spans="2:5" ht="15.75">
      <c r="B1443" s="19"/>
      <c r="C1443" s="19"/>
      <c r="D1443" s="19"/>
      <c r="E1443" s="19"/>
    </row>
    <row r="1444" spans="2:5" ht="15.75">
      <c r="B1444" s="19"/>
      <c r="C1444" s="19"/>
      <c r="D1444" s="19"/>
      <c r="E1444" s="19"/>
    </row>
    <row r="1445" spans="2:5" ht="15.75">
      <c r="B1445" s="19"/>
      <c r="C1445" s="19"/>
      <c r="D1445" s="19"/>
      <c r="E1445" s="19"/>
    </row>
    <row r="1446" spans="2:5" ht="15.75">
      <c r="B1446" s="19"/>
      <c r="C1446" s="19"/>
      <c r="D1446" s="19"/>
      <c r="E1446" s="19"/>
    </row>
    <row r="1447" spans="2:5" ht="15.75">
      <c r="B1447" s="19"/>
      <c r="C1447" s="19"/>
      <c r="D1447" s="19"/>
      <c r="E1447" s="19"/>
    </row>
    <row r="1448" spans="2:5" ht="15.75">
      <c r="B1448" s="19"/>
      <c r="C1448" s="19"/>
      <c r="D1448" s="19"/>
      <c r="E1448" s="19"/>
    </row>
    <row r="1449" spans="2:5" ht="15.75">
      <c r="B1449" s="19"/>
      <c r="C1449" s="19"/>
      <c r="D1449" s="19"/>
      <c r="E1449" s="19"/>
    </row>
    <row r="1450" spans="2:5" ht="15.75">
      <c r="B1450" s="19"/>
      <c r="C1450" s="19"/>
      <c r="D1450" s="19"/>
      <c r="E1450" s="19"/>
    </row>
    <row r="1451" spans="2:5" ht="15.75">
      <c r="B1451" s="19"/>
      <c r="C1451" s="19"/>
      <c r="D1451" s="19"/>
      <c r="E1451" s="19"/>
    </row>
    <row r="1452" spans="2:5" ht="15.75">
      <c r="B1452" s="19"/>
      <c r="C1452" s="19"/>
      <c r="D1452" s="19"/>
      <c r="E1452" s="19"/>
    </row>
    <row r="1453" spans="2:5" ht="15.75">
      <c r="B1453" s="19"/>
      <c r="C1453" s="19"/>
      <c r="D1453" s="19"/>
      <c r="E1453" s="19"/>
    </row>
    <row r="1454" spans="2:5" ht="15.75">
      <c r="B1454" s="19"/>
      <c r="C1454" s="19"/>
      <c r="D1454" s="19"/>
      <c r="E1454" s="19"/>
    </row>
    <row r="1455" spans="2:5" ht="15.75">
      <c r="B1455" s="19"/>
      <c r="C1455" s="19"/>
      <c r="D1455" s="19"/>
      <c r="E1455" s="19"/>
    </row>
    <row r="1456" spans="2:5" ht="15.75">
      <c r="B1456" s="19"/>
      <c r="C1456" s="19"/>
      <c r="D1456" s="19"/>
      <c r="E1456" s="19"/>
    </row>
    <row r="1457" spans="2:5" ht="15.75">
      <c r="B1457" s="19"/>
      <c r="C1457" s="19"/>
      <c r="D1457" s="19"/>
      <c r="E1457" s="19"/>
    </row>
    <row r="1458" spans="2:5" ht="15.75">
      <c r="B1458" s="19"/>
      <c r="C1458" s="19"/>
      <c r="D1458" s="19"/>
      <c r="E1458" s="19"/>
    </row>
    <row r="1459" spans="2:5" ht="15.75">
      <c r="B1459" s="19"/>
      <c r="C1459" s="19"/>
      <c r="D1459" s="19"/>
      <c r="E1459" s="19"/>
    </row>
    <row r="1460" spans="2:5" ht="15.75">
      <c r="B1460" s="19"/>
      <c r="C1460" s="19"/>
      <c r="D1460" s="19"/>
      <c r="E1460" s="19"/>
    </row>
    <row r="1461" spans="2:5" ht="15.75">
      <c r="B1461" s="19"/>
      <c r="C1461" s="19"/>
      <c r="D1461" s="19"/>
      <c r="E1461" s="19"/>
    </row>
    <row r="1462" spans="2:5" ht="15.75">
      <c r="B1462" s="19"/>
      <c r="C1462" s="19"/>
      <c r="D1462" s="19"/>
      <c r="E1462" s="19"/>
    </row>
    <row r="1463" spans="2:5" ht="15.75">
      <c r="B1463" s="19"/>
      <c r="C1463" s="19"/>
      <c r="D1463" s="19"/>
      <c r="E1463" s="19"/>
    </row>
    <row r="1464" spans="2:5" ht="15.75">
      <c r="B1464" s="19"/>
      <c r="C1464" s="19"/>
      <c r="D1464" s="19"/>
      <c r="E1464" s="19"/>
    </row>
    <row r="1465" spans="2:5" ht="15.75">
      <c r="B1465" s="19"/>
      <c r="C1465" s="19"/>
      <c r="D1465" s="19"/>
      <c r="E1465" s="19"/>
    </row>
    <row r="1466" spans="2:5" ht="15.75">
      <c r="B1466" s="19"/>
      <c r="C1466" s="19"/>
      <c r="D1466" s="19"/>
      <c r="E1466" s="19"/>
    </row>
    <row r="1467" spans="2:5" ht="15.75">
      <c r="B1467" s="19"/>
      <c r="C1467" s="19"/>
      <c r="D1467" s="19"/>
      <c r="E1467" s="19"/>
    </row>
  </sheetData>
  <sheetProtection/>
  <mergeCells count="47">
    <mergeCell ref="F183:F184"/>
    <mergeCell ref="G183:G184"/>
    <mergeCell ref="B185:B186"/>
    <mergeCell ref="C185:C186"/>
    <mergeCell ref="D185:D186"/>
    <mergeCell ref="E185:E186"/>
    <mergeCell ref="F185:F186"/>
    <mergeCell ref="G185:G186"/>
    <mergeCell ref="F167:F168"/>
    <mergeCell ref="G167:G168"/>
    <mergeCell ref="B169:B170"/>
    <mergeCell ref="C169:C170"/>
    <mergeCell ref="D169:D170"/>
    <mergeCell ref="E169:E170"/>
    <mergeCell ref="F169:F170"/>
    <mergeCell ref="G169:G170"/>
    <mergeCell ref="F101:F102"/>
    <mergeCell ref="G101:G102"/>
    <mergeCell ref="B159:B160"/>
    <mergeCell ref="F159:F160"/>
    <mergeCell ref="G159:G160"/>
    <mergeCell ref="B101:B102"/>
    <mergeCell ref="C101:C102"/>
    <mergeCell ref="D101:D102"/>
    <mergeCell ref="E101:E102"/>
    <mergeCell ref="D1220:E1220"/>
    <mergeCell ref="B167:B168"/>
    <mergeCell ref="C167:C168"/>
    <mergeCell ref="D167:D168"/>
    <mergeCell ref="E167:E168"/>
    <mergeCell ref="B183:B184"/>
    <mergeCell ref="C183:C184"/>
    <mergeCell ref="D183:D184"/>
    <mergeCell ref="E183:E184"/>
    <mergeCell ref="A5:G5"/>
    <mergeCell ref="B56:B57"/>
    <mergeCell ref="C56:C57"/>
    <mergeCell ref="D56:D57"/>
    <mergeCell ref="E56:E57"/>
    <mergeCell ref="F56:F57"/>
    <mergeCell ref="G56:G57"/>
    <mergeCell ref="D1:E1"/>
    <mergeCell ref="F1:G1"/>
    <mergeCell ref="D2:G2"/>
    <mergeCell ref="D3:E3"/>
    <mergeCell ref="F3:G3"/>
    <mergeCell ref="B4:G4"/>
  </mergeCells>
  <printOptions horizontalCentered="1"/>
  <pageMargins left="0.7874015748031497" right="0.5905511811023623" top="0.5511811023622047" bottom="0.5511811023622047" header="0.5118110236220472" footer="0.2362204724409449"/>
  <pageSetup fitToHeight="59" fitToWidth="1" horizontalDpi="600" verticalDpi="600" orientation="portrait" paperSize="9" scale="63" r:id="rId3"/>
  <headerFooter alignWithMargins="0">
    <oddFooter>&amp;CСтраница &amp;P&amp;R&amp;A</oddFooter>
  </headerFooter>
  <rowBreaks count="12" manualBreakCount="12">
    <brk id="48" max="255" man="1"/>
    <brk id="266" max="255" man="1"/>
    <brk id="283" max="255" man="1"/>
    <brk id="306" max="255" man="1"/>
    <brk id="543" max="255" man="1"/>
    <brk id="568" max="255" man="1"/>
    <brk id="663" max="255" man="1"/>
    <brk id="693" max="255" man="1"/>
    <brk id="735" max="255" man="1"/>
    <brk id="880" max="255" man="1"/>
    <brk id="1079" max="255" man="1"/>
    <brk id="1134" max="255" man="1"/>
  </row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H110"/>
  <sheetViews>
    <sheetView zoomScalePageLayoutView="0" workbookViewId="0" topLeftCell="A1">
      <selection activeCell="A5" sqref="A5:C5"/>
    </sheetView>
  </sheetViews>
  <sheetFormatPr defaultColWidth="9.00390625" defaultRowHeight="12.75"/>
  <cols>
    <col min="1" max="1" width="11.375" style="22" customWidth="1"/>
    <col min="2" max="2" width="33.25390625" style="62" customWidth="1"/>
    <col min="3" max="3" width="54.25390625" style="12" customWidth="1"/>
    <col min="4" max="4" width="19.75390625" style="26" hidden="1" customWidth="1"/>
    <col min="5" max="5" width="18.75390625" style="12" hidden="1" customWidth="1"/>
    <col min="6" max="6" width="0" style="12" hidden="1" customWidth="1"/>
    <col min="7" max="7" width="24.625" style="12" hidden="1" customWidth="1"/>
    <col min="8" max="8" width="16.125" style="12" hidden="1" customWidth="1"/>
    <col min="9" max="20" width="0" style="12" hidden="1" customWidth="1"/>
    <col min="21" max="16384" width="9.125" style="12" customWidth="1"/>
  </cols>
  <sheetData>
    <row r="1" spans="2:3" ht="15.75">
      <c r="B1" s="248" t="s">
        <v>563</v>
      </c>
      <c r="C1" s="248"/>
    </row>
    <row r="2" spans="2:3" ht="15.75">
      <c r="B2" s="248" t="s">
        <v>642</v>
      </c>
      <c r="C2" s="248"/>
    </row>
    <row r="3" spans="2:3" ht="15.75">
      <c r="B3" s="248" t="s">
        <v>1029</v>
      </c>
      <c r="C3" s="248"/>
    </row>
    <row r="4" spans="2:3" ht="15.75">
      <c r="B4" s="248" t="s">
        <v>1197</v>
      </c>
      <c r="C4" s="270"/>
    </row>
    <row r="5" spans="1:3" ht="35.25" customHeight="1">
      <c r="A5" s="266" t="s">
        <v>561</v>
      </c>
      <c r="B5" s="267"/>
      <c r="C5" s="267"/>
    </row>
    <row r="7" spans="1:3" ht="31.5" customHeight="1">
      <c r="A7" s="277" t="s">
        <v>689</v>
      </c>
      <c r="B7" s="275" t="s">
        <v>1026</v>
      </c>
      <c r="C7" s="279" t="s">
        <v>562</v>
      </c>
    </row>
    <row r="8" spans="1:3" ht="15.75">
      <c r="A8" s="278"/>
      <c r="B8" s="276"/>
      <c r="C8" s="280"/>
    </row>
    <row r="9" spans="1:3" ht="15.75">
      <c r="A9" s="15">
        <v>1</v>
      </c>
      <c r="B9" s="15">
        <v>2</v>
      </c>
      <c r="C9" s="15">
        <v>3</v>
      </c>
    </row>
    <row r="10" spans="1:7" s="43" customFormat="1" ht="54" customHeight="1">
      <c r="A10" s="285" t="s">
        <v>107</v>
      </c>
      <c r="B10" s="286"/>
      <c r="C10" s="46">
        <f>C11+C12</f>
        <v>1350784739.7099998</v>
      </c>
      <c r="D10" s="26">
        <f>'прил 8'!H9</f>
        <v>1350784739.7099996</v>
      </c>
      <c r="E10" s="26"/>
      <c r="G10" s="75"/>
    </row>
    <row r="11" spans="1:5" s="43" customFormat="1" ht="54" customHeight="1">
      <c r="A11" s="58">
        <v>915</v>
      </c>
      <c r="B11" s="54" t="s">
        <v>1022</v>
      </c>
      <c r="C11" s="64">
        <f>прил7!G460+прил7!G473</f>
        <v>54173744.68</v>
      </c>
      <c r="D11" s="26"/>
      <c r="E11" s="26"/>
    </row>
    <row r="12" spans="1:5" s="43" customFormat="1" ht="47.25">
      <c r="A12" s="15">
        <v>918</v>
      </c>
      <c r="B12" s="65" t="s">
        <v>607</v>
      </c>
      <c r="C12" s="64">
        <f>прил7!G544+прил7!G593+прил7!G613+прил7!G650+прил7!G661+прил7!G690+прил7!G720</f>
        <v>1296610995.0299997</v>
      </c>
      <c r="D12" s="26"/>
      <c r="E12" s="26"/>
    </row>
    <row r="13" spans="1:7" s="43" customFormat="1" ht="70.5" customHeight="1">
      <c r="A13" s="281" t="s">
        <v>110</v>
      </c>
      <c r="B13" s="282"/>
      <c r="C13" s="66">
        <f>C14+C15+C16</f>
        <v>2463088</v>
      </c>
      <c r="D13" s="26">
        <f>'прил 8'!F313</f>
        <v>2463088</v>
      </c>
      <c r="E13" s="26">
        <f>C13-D13</f>
        <v>0</v>
      </c>
      <c r="G13" s="75"/>
    </row>
    <row r="14" spans="1:5" s="43" customFormat="1" ht="94.5">
      <c r="A14" s="15">
        <v>914</v>
      </c>
      <c r="B14" s="65" t="s">
        <v>1021</v>
      </c>
      <c r="C14" s="64">
        <f>прил7!G66</f>
        <v>1463000</v>
      </c>
      <c r="D14" s="26"/>
      <c r="E14" s="26"/>
    </row>
    <row r="15" spans="1:5" s="43" customFormat="1" ht="63">
      <c r="A15" s="58">
        <v>915</v>
      </c>
      <c r="B15" s="54" t="s">
        <v>1022</v>
      </c>
      <c r="C15" s="64">
        <f>прил7!G249</f>
        <v>485450</v>
      </c>
      <c r="D15" s="26"/>
      <c r="E15" s="26"/>
    </row>
    <row r="16" spans="1:5" s="43" customFormat="1" ht="63">
      <c r="A16" s="15">
        <v>919</v>
      </c>
      <c r="B16" s="65" t="s">
        <v>504</v>
      </c>
      <c r="C16" s="64">
        <f>прил7!G811</f>
        <v>514638</v>
      </c>
      <c r="D16" s="26"/>
      <c r="E16" s="26"/>
    </row>
    <row r="17" spans="1:7" s="43" customFormat="1" ht="75" customHeight="1">
      <c r="A17" s="281" t="s">
        <v>111</v>
      </c>
      <c r="B17" s="282"/>
      <c r="C17" s="66">
        <f>C20+C19</f>
        <v>20934906</v>
      </c>
      <c r="D17" s="26">
        <f>'прил 8'!F341</f>
        <v>20934906</v>
      </c>
      <c r="E17" s="26">
        <f>D17-C17</f>
        <v>0</v>
      </c>
      <c r="G17" s="75"/>
    </row>
    <row r="18" spans="1:5" s="16" customFormat="1" ht="47.25" hidden="1">
      <c r="A18" s="15">
        <v>918</v>
      </c>
      <c r="B18" s="65" t="s">
        <v>607</v>
      </c>
      <c r="C18" s="64"/>
      <c r="D18" s="48"/>
      <c r="E18" s="26"/>
    </row>
    <row r="19" spans="1:5" s="16" customFormat="1" ht="63">
      <c r="A19" s="58">
        <v>915</v>
      </c>
      <c r="B19" s="54" t="s">
        <v>1022</v>
      </c>
      <c r="C19" s="64">
        <f>прил7!G485</f>
        <v>385087</v>
      </c>
      <c r="D19" s="48"/>
      <c r="E19" s="26"/>
    </row>
    <row r="20" spans="1:5" ht="63">
      <c r="A20" s="15">
        <v>919</v>
      </c>
      <c r="B20" s="65" t="s">
        <v>504</v>
      </c>
      <c r="C20" s="64">
        <f>прил7!G788+прил7!G889</f>
        <v>20549819</v>
      </c>
      <c r="E20" s="26"/>
    </row>
    <row r="21" spans="1:7" ht="72.75" customHeight="1">
      <c r="A21" s="273" t="s">
        <v>112</v>
      </c>
      <c r="B21" s="274"/>
      <c r="C21" s="66">
        <f>C22</f>
        <v>233352091</v>
      </c>
      <c r="D21" s="26">
        <f>'прил 8'!H390</f>
        <v>233352091</v>
      </c>
      <c r="E21" s="26">
        <f>D21-C22</f>
        <v>0</v>
      </c>
      <c r="G21" s="26"/>
    </row>
    <row r="22" spans="1:5" ht="63">
      <c r="A22" s="15">
        <v>919</v>
      </c>
      <c r="B22" s="65" t="s">
        <v>504</v>
      </c>
      <c r="C22" s="64">
        <f>прил7!G875+прил7!G817+прил7!G775</f>
        <v>233352091</v>
      </c>
      <c r="D22" s="109"/>
      <c r="E22" s="26"/>
    </row>
    <row r="23" spans="1:7" ht="83.25" customHeight="1">
      <c r="A23" s="273" t="s">
        <v>1148</v>
      </c>
      <c r="B23" s="274"/>
      <c r="C23" s="66">
        <f>C24+C25</f>
        <v>129229954.45</v>
      </c>
      <c r="D23" s="26">
        <f>'прил 8'!F522</f>
        <v>129229954.45</v>
      </c>
      <c r="E23" s="26"/>
      <c r="G23" s="26"/>
    </row>
    <row r="24" spans="1:5" ht="94.5">
      <c r="A24" s="15">
        <v>914</v>
      </c>
      <c r="B24" s="65" t="s">
        <v>1021</v>
      </c>
      <c r="C24" s="64">
        <f>прил7!G159</f>
        <v>29502479</v>
      </c>
      <c r="D24" s="26">
        <f>D23-C23</f>
        <v>0</v>
      </c>
      <c r="E24" s="26"/>
    </row>
    <row r="25" spans="1:5" ht="63">
      <c r="A25" s="58">
        <v>915</v>
      </c>
      <c r="B25" s="54" t="s">
        <v>1022</v>
      </c>
      <c r="C25" s="64">
        <f>прил7!G322+прил7!G373+прил7!G392+прил7!G407+прил7!G427+прил7!G492</f>
        <v>99727475.45</v>
      </c>
      <c r="E25" s="26"/>
    </row>
    <row r="26" spans="1:7" ht="63" customHeight="1">
      <c r="A26" s="281" t="s">
        <v>113</v>
      </c>
      <c r="B26" s="282"/>
      <c r="C26" s="66">
        <f>C27+C28+C29</f>
        <v>39699572</v>
      </c>
      <c r="D26" s="26">
        <f>'прил 8'!H658</f>
        <v>39599572</v>
      </c>
      <c r="E26" s="26"/>
      <c r="G26" s="26"/>
    </row>
    <row r="27" spans="1:5" ht="94.5">
      <c r="A27" s="15">
        <v>914</v>
      </c>
      <c r="B27" s="65" t="s">
        <v>1021</v>
      </c>
      <c r="C27" s="64">
        <f>прил7!G142</f>
        <v>36699572</v>
      </c>
      <c r="D27" s="26">
        <f>D26-C26</f>
        <v>-100000</v>
      </c>
      <c r="E27" s="26"/>
    </row>
    <row r="28" spans="1:5" ht="57" customHeight="1">
      <c r="A28" s="58">
        <v>915</v>
      </c>
      <c r="B28" s="54" t="s">
        <v>1022</v>
      </c>
      <c r="C28" s="64">
        <f>прил7!G253</f>
        <v>2900000</v>
      </c>
      <c r="E28" s="26"/>
    </row>
    <row r="29" spans="1:5" ht="47.25">
      <c r="A29" s="15">
        <v>918</v>
      </c>
      <c r="B29" s="65" t="s">
        <v>607</v>
      </c>
      <c r="C29" s="64">
        <f>прил7!G575</f>
        <v>100000</v>
      </c>
      <c r="E29" s="26"/>
    </row>
    <row r="30" spans="1:7" ht="54.75" customHeight="1">
      <c r="A30" s="273" t="s">
        <v>1150</v>
      </c>
      <c r="B30" s="274"/>
      <c r="C30" s="66">
        <f>C31</f>
        <v>12295613.49</v>
      </c>
      <c r="D30" s="26">
        <f>'прил 8'!F705</f>
        <v>12295613.49</v>
      </c>
      <c r="E30" s="26"/>
      <c r="G30" s="26"/>
    </row>
    <row r="31" spans="1:5" ht="63">
      <c r="A31" s="58">
        <v>915</v>
      </c>
      <c r="B31" s="54" t="s">
        <v>1022</v>
      </c>
      <c r="C31" s="64">
        <f>прил7!G450</f>
        <v>12295613.49</v>
      </c>
      <c r="D31" s="26">
        <f>D30-C30</f>
        <v>0</v>
      </c>
      <c r="E31" s="26"/>
    </row>
    <row r="32" spans="1:5" ht="60" customHeight="1">
      <c r="A32" s="273" t="s">
        <v>1149</v>
      </c>
      <c r="B32" s="274"/>
      <c r="C32" s="66">
        <f>C33</f>
        <v>104671607.16000001</v>
      </c>
      <c r="E32" s="26"/>
    </row>
    <row r="33" spans="1:5" ht="63">
      <c r="A33" s="58">
        <v>915</v>
      </c>
      <c r="B33" s="54" t="s">
        <v>1022</v>
      </c>
      <c r="C33" s="64">
        <f>прил7!G330</f>
        <v>104671607.16000001</v>
      </c>
      <c r="E33" s="26"/>
    </row>
    <row r="34" spans="1:5" s="16" customFormat="1" ht="49.5" customHeight="1">
      <c r="A34" s="273" t="s">
        <v>94</v>
      </c>
      <c r="B34" s="274"/>
      <c r="C34" s="66">
        <f>C35</f>
        <v>686480</v>
      </c>
      <c r="D34" s="26"/>
      <c r="E34" s="26"/>
    </row>
    <row r="35" spans="1:5" ht="63">
      <c r="A35" s="58">
        <v>915</v>
      </c>
      <c r="B35" s="54" t="s">
        <v>1022</v>
      </c>
      <c r="C35" s="64">
        <f>прил7!G387</f>
        <v>686480</v>
      </c>
      <c r="E35" s="26"/>
    </row>
    <row r="36" spans="1:5" ht="47.25" hidden="1">
      <c r="A36" s="15">
        <v>918</v>
      </c>
      <c r="B36" s="65" t="s">
        <v>607</v>
      </c>
      <c r="C36" s="64"/>
      <c r="E36" s="26"/>
    </row>
    <row r="37" spans="1:5" ht="63" hidden="1">
      <c r="A37" s="15">
        <v>919</v>
      </c>
      <c r="B37" s="65" t="s">
        <v>504</v>
      </c>
      <c r="C37" s="64"/>
      <c r="E37" s="26"/>
    </row>
    <row r="38" spans="1:5" ht="71.25" customHeight="1">
      <c r="A38" s="273" t="s">
        <v>95</v>
      </c>
      <c r="B38" s="274"/>
      <c r="C38" s="66">
        <f>C39</f>
        <v>182875</v>
      </c>
      <c r="E38" s="26"/>
    </row>
    <row r="39" spans="1:5" ht="63">
      <c r="A39" s="58">
        <v>915</v>
      </c>
      <c r="B39" s="54" t="s">
        <v>1022</v>
      </c>
      <c r="C39" s="64">
        <f>прил7!G261</f>
        <v>182875</v>
      </c>
      <c r="E39" s="26"/>
    </row>
    <row r="40" spans="1:5" ht="54" customHeight="1">
      <c r="A40" s="273" t="s">
        <v>1147</v>
      </c>
      <c r="B40" s="274"/>
      <c r="C40" s="66">
        <f>C41+C42+C43+C44+C45+C46+C47</f>
        <v>46580233.309999995</v>
      </c>
      <c r="D40" s="26">
        <f>'прил 8'!H775</f>
        <v>46580233.31</v>
      </c>
      <c r="E40" s="26">
        <f>C40-D40</f>
        <v>0</v>
      </c>
    </row>
    <row r="41" spans="1:5" ht="94.5">
      <c r="A41" s="15">
        <v>913</v>
      </c>
      <c r="B41" s="65" t="s">
        <v>1020</v>
      </c>
      <c r="C41" s="64">
        <f>прил7!G37</f>
        <v>274558</v>
      </c>
      <c r="E41" s="26"/>
    </row>
    <row r="42" spans="1:5" ht="94.5">
      <c r="A42" s="15">
        <v>914</v>
      </c>
      <c r="B42" s="65" t="s">
        <v>1021</v>
      </c>
      <c r="C42" s="64">
        <f>прил7!G74+прил7!G169+прил7!G231</f>
        <v>34592302.65</v>
      </c>
      <c r="E42" s="26"/>
    </row>
    <row r="43" spans="1:5" ht="63">
      <c r="A43" s="58">
        <v>915</v>
      </c>
      <c r="B43" s="54" t="s">
        <v>1022</v>
      </c>
      <c r="C43" s="64">
        <f>прил7!G340</f>
        <v>2113499.15</v>
      </c>
      <c r="E43" s="26"/>
    </row>
    <row r="44" spans="1:5" ht="47.25">
      <c r="A44" s="58">
        <v>916</v>
      </c>
      <c r="B44" s="54" t="s">
        <v>641</v>
      </c>
      <c r="C44" s="64">
        <f>прил7!G529</f>
        <v>980183.39</v>
      </c>
      <c r="E44" s="26"/>
    </row>
    <row r="45" spans="1:5" ht="47.25">
      <c r="A45" s="15">
        <v>918</v>
      </c>
      <c r="B45" s="65" t="s">
        <v>607</v>
      </c>
      <c r="C45" s="64">
        <f>прил7!G583</f>
        <v>6220050.29</v>
      </c>
      <c r="E45" s="26"/>
    </row>
    <row r="46" spans="1:5" ht="63">
      <c r="A46" s="15">
        <v>919</v>
      </c>
      <c r="B46" s="65" t="s">
        <v>504</v>
      </c>
      <c r="C46" s="64">
        <f>прил7!G765</f>
        <v>2221922.83</v>
      </c>
      <c r="E46" s="26"/>
    </row>
    <row r="47" spans="1:5" ht="31.5">
      <c r="A47" s="67">
        <v>924</v>
      </c>
      <c r="B47" s="65" t="s">
        <v>159</v>
      </c>
      <c r="C47" s="64">
        <f>прил7!G916</f>
        <v>177717</v>
      </c>
      <c r="E47" s="26"/>
    </row>
    <row r="48" spans="1:7" s="16" customFormat="1" ht="102.75" customHeight="1">
      <c r="A48" s="244" t="s">
        <v>108</v>
      </c>
      <c r="B48" s="245"/>
      <c r="C48" s="66">
        <f>C49</f>
        <v>21423557.97</v>
      </c>
      <c r="D48" s="26"/>
      <c r="E48" s="26"/>
      <c r="F48" s="12"/>
      <c r="G48" s="12"/>
    </row>
    <row r="49" spans="1:5" ht="47.25">
      <c r="A49" s="58">
        <v>916</v>
      </c>
      <c r="B49" s="54" t="s">
        <v>641</v>
      </c>
      <c r="C49" s="64">
        <f>прил7!G500+прил7!G535</f>
        <v>21423557.97</v>
      </c>
      <c r="D49" s="26">
        <f>'прил 8'!F871</f>
        <v>21423557.97</v>
      </c>
      <c r="E49" s="26">
        <f>D49-C49</f>
        <v>0</v>
      </c>
    </row>
    <row r="50" spans="1:8" ht="69.75" customHeight="1">
      <c r="A50" s="244" t="s">
        <v>109</v>
      </c>
      <c r="B50" s="245"/>
      <c r="C50" s="66">
        <f>C51+C52+C53+C54+C55+C56+C57</f>
        <v>129098080.27</v>
      </c>
      <c r="D50" s="26">
        <f>'прил 8'!H893</f>
        <v>129098080.27000001</v>
      </c>
      <c r="E50" s="26"/>
      <c r="G50" s="26"/>
      <c r="H50" s="26"/>
    </row>
    <row r="51" spans="1:5" ht="99.75" customHeight="1">
      <c r="A51" s="15">
        <v>913</v>
      </c>
      <c r="B51" s="65" t="s">
        <v>1020</v>
      </c>
      <c r="C51" s="64">
        <f>прил7!G26</f>
        <v>429258.49</v>
      </c>
      <c r="D51" s="26">
        <f>D50-C50</f>
        <v>0</v>
      </c>
      <c r="E51" s="26"/>
    </row>
    <row r="52" spans="1:5" ht="94.5">
      <c r="A52" s="15">
        <v>914</v>
      </c>
      <c r="B52" s="65" t="s">
        <v>1021</v>
      </c>
      <c r="C52" s="64">
        <f>прил7!G46+прил7!G79+прил7!G136+прил7!G209+прил7!G220</f>
        <v>71667625.35</v>
      </c>
      <c r="E52" s="26"/>
    </row>
    <row r="53" spans="1:5" ht="63">
      <c r="A53" s="58">
        <v>915</v>
      </c>
      <c r="B53" s="54" t="s">
        <v>1022</v>
      </c>
      <c r="C53" s="64">
        <f>прил7!G239+прил7!G268+прил7!G349</f>
        <v>49450720.980000004</v>
      </c>
      <c r="E53" s="26"/>
    </row>
    <row r="54" spans="1:5" ht="47.25">
      <c r="A54" s="58">
        <v>916</v>
      </c>
      <c r="B54" s="54" t="s">
        <v>641</v>
      </c>
      <c r="C54" s="64">
        <f>прил7!G516</f>
        <v>136945</v>
      </c>
      <c r="E54" s="26"/>
    </row>
    <row r="55" spans="1:5" ht="47.25">
      <c r="A55" s="58">
        <v>918</v>
      </c>
      <c r="B55" s="65" t="s">
        <v>607</v>
      </c>
      <c r="C55" s="64">
        <f>прил7!G568</f>
        <v>165338</v>
      </c>
      <c r="E55" s="26"/>
    </row>
    <row r="56" spans="1:5" ht="63">
      <c r="A56" s="15">
        <v>919</v>
      </c>
      <c r="B56" s="65" t="s">
        <v>504</v>
      </c>
      <c r="C56" s="64">
        <f>прил7!G747+прил7!G754</f>
        <v>7151669.95</v>
      </c>
      <c r="E56" s="26"/>
    </row>
    <row r="57" spans="1:5" ht="31.5">
      <c r="A57" s="58">
        <v>924</v>
      </c>
      <c r="B57" s="65" t="s">
        <v>159</v>
      </c>
      <c r="C57" s="64">
        <f>прил7!G909</f>
        <v>96522.5</v>
      </c>
      <c r="E57" s="26"/>
    </row>
    <row r="58" spans="1:5" s="16" customFormat="1" ht="15.75">
      <c r="A58" s="283" t="s">
        <v>601</v>
      </c>
      <c r="B58" s="284"/>
      <c r="C58" s="66">
        <f>C10+C13+C17+C21+C23+C26+C30+C32+C34+C38+C40+C48+C50</f>
        <v>2091402798.36</v>
      </c>
      <c r="D58" s="26"/>
      <c r="E58" s="26"/>
    </row>
    <row r="59" spans="2:5" ht="21.75" customHeight="1" hidden="1">
      <c r="B59" s="63"/>
      <c r="C59" s="19"/>
      <c r="E59" s="26"/>
    </row>
    <row r="60" spans="2:5" ht="15.75" hidden="1">
      <c r="B60" s="63"/>
      <c r="C60" s="79"/>
      <c r="E60" s="26"/>
    </row>
    <row r="61" spans="2:5" ht="15.75" hidden="1">
      <c r="B61" s="63"/>
      <c r="C61" s="79">
        <f>2477165350.44</f>
        <v>2477165350.44</v>
      </c>
      <c r="E61" s="26"/>
    </row>
    <row r="62" spans="2:5" ht="15.75" hidden="1">
      <c r="B62" s="63"/>
      <c r="C62" s="79">
        <f>C58-C61</f>
        <v>-385762552.08000016</v>
      </c>
      <c r="E62" s="26"/>
    </row>
    <row r="63" spans="2:3" ht="15.75" hidden="1">
      <c r="B63" s="63"/>
      <c r="C63" s="79"/>
    </row>
    <row r="64" spans="2:3" ht="15.75" hidden="1">
      <c r="B64" s="63"/>
      <c r="C64" s="79"/>
    </row>
    <row r="65" spans="2:3" ht="15.75" hidden="1">
      <c r="B65" s="63"/>
      <c r="C65" s="79"/>
    </row>
    <row r="66" spans="2:3" ht="15.75" hidden="1">
      <c r="B66" s="63"/>
      <c r="C66" s="79">
        <v>-180006774.87</v>
      </c>
    </row>
    <row r="67" spans="2:3" ht="15.75" hidden="1">
      <c r="B67" s="63"/>
      <c r="C67" s="79"/>
    </row>
    <row r="68" spans="2:3" ht="15.75" hidden="1">
      <c r="B68" s="63"/>
      <c r="C68" s="79">
        <f>C62-C66</f>
        <v>-205755777.21000016</v>
      </c>
    </row>
    <row r="69" ht="15.75" hidden="1">
      <c r="C69" s="26"/>
    </row>
    <row r="70" ht="15.75" hidden="1">
      <c r="C70" s="26">
        <f>10000+10000+10000</f>
        <v>30000</v>
      </c>
    </row>
    <row r="71" ht="15.75" hidden="1">
      <c r="C71" s="26">
        <f>418000-20000-20000-92000</f>
        <v>286000</v>
      </c>
    </row>
    <row r="72" ht="15.75" hidden="1">
      <c r="C72" s="26">
        <f>C70+C71</f>
        <v>316000</v>
      </c>
    </row>
    <row r="73" ht="15.75" hidden="1">
      <c r="C73" s="26">
        <f>C66+C72</f>
        <v>-179690774.87</v>
      </c>
    </row>
    <row r="74" ht="15.75" hidden="1">
      <c r="C74" s="26">
        <f>C62-C73</f>
        <v>-206071777.21000016</v>
      </c>
    </row>
    <row r="75" ht="15.75" hidden="1">
      <c r="C75" s="109"/>
    </row>
    <row r="76" ht="15.75" hidden="1">
      <c r="C76" s="26"/>
    </row>
    <row r="77" ht="15.75" hidden="1">
      <c r="C77" s="26"/>
    </row>
    <row r="78" ht="15.75" hidden="1">
      <c r="C78" s="26"/>
    </row>
    <row r="79" spans="2:3" ht="15.75" hidden="1">
      <c r="B79" s="168"/>
      <c r="C79" s="26"/>
    </row>
    <row r="80" ht="15.75" hidden="1">
      <c r="C80" s="26"/>
    </row>
    <row r="81" ht="15.75" hidden="1">
      <c r="C81" s="26"/>
    </row>
    <row r="82" ht="15.75" hidden="1">
      <c r="C82" s="26"/>
    </row>
    <row r="83" ht="15.75" hidden="1">
      <c r="C83" s="26"/>
    </row>
    <row r="84" ht="15.75" hidden="1">
      <c r="C84" s="26"/>
    </row>
    <row r="85" ht="15.75" hidden="1">
      <c r="C85" s="26"/>
    </row>
    <row r="86" ht="15.75" hidden="1">
      <c r="C86" s="26"/>
    </row>
    <row r="87" ht="15.75" hidden="1">
      <c r="C87" s="26"/>
    </row>
    <row r="88" ht="15.75" hidden="1">
      <c r="C88" s="26"/>
    </row>
    <row r="89" ht="15.75" hidden="1">
      <c r="C89" s="26"/>
    </row>
    <row r="90" ht="15.75" hidden="1"/>
    <row r="91" ht="15.75" hidden="1"/>
    <row r="92" ht="15.75" hidden="1"/>
    <row r="93" ht="15.75" hidden="1"/>
    <row r="94" ht="15.75" hidden="1"/>
    <row r="95" ht="15.75" hidden="1"/>
    <row r="96" ht="15.75" hidden="1"/>
    <row r="97" ht="15.75" hidden="1"/>
    <row r="98" ht="15.75" hidden="1"/>
    <row r="99" ht="15.75" hidden="1"/>
    <row r="100" ht="15.75" hidden="1"/>
    <row r="103" ht="15.75">
      <c r="C103" s="26"/>
    </row>
    <row r="104" ht="15.75">
      <c r="C104" s="26"/>
    </row>
    <row r="105" ht="15.75">
      <c r="C105" s="26"/>
    </row>
    <row r="107" ht="15.75">
      <c r="C107" s="26"/>
    </row>
    <row r="108" ht="15.75">
      <c r="C108" s="26"/>
    </row>
    <row r="109" ht="15.75">
      <c r="C109" s="26"/>
    </row>
    <row r="110" ht="15.75">
      <c r="C110" s="26"/>
    </row>
  </sheetData>
  <sheetProtection/>
  <mergeCells count="22">
    <mergeCell ref="A58:B58"/>
    <mergeCell ref="A40:B40"/>
    <mergeCell ref="A10:B10"/>
    <mergeCell ref="A13:B13"/>
    <mergeCell ref="A21:B21"/>
    <mergeCell ref="A34:B34"/>
    <mergeCell ref="A50:B50"/>
    <mergeCell ref="A48:B48"/>
    <mergeCell ref="A17:B17"/>
    <mergeCell ref="B1:C1"/>
    <mergeCell ref="A32:B32"/>
    <mergeCell ref="B3:C3"/>
    <mergeCell ref="C7:C8"/>
    <mergeCell ref="A26:B26"/>
    <mergeCell ref="B2:C2"/>
    <mergeCell ref="A23:B23"/>
    <mergeCell ref="A5:C5"/>
    <mergeCell ref="A30:B30"/>
    <mergeCell ref="B4:C4"/>
    <mergeCell ref="B7:B8"/>
    <mergeCell ref="A7:A8"/>
    <mergeCell ref="A38:B38"/>
  </mergeCells>
  <printOptions horizontalCentered="1"/>
  <pageMargins left="0.7874015748031497" right="0.3937007874015748" top="0.33" bottom="0.42" header="0.28" footer="0.17"/>
  <pageSetup fitToHeight="4" fitToWidth="1" horizontalDpi="600" verticalDpi="600" orientation="portrait" paperSize="9" scale="91" r:id="rId1"/>
  <headerFooter alignWithMargins="0">
    <oddFooter>&amp;CСтраница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SNEG</dc:creator>
  <cp:keywords/>
  <dc:description/>
  <cp:lastModifiedBy>Полянина Александра Александровна</cp:lastModifiedBy>
  <cp:lastPrinted>2016-02-20T12:29:33Z</cp:lastPrinted>
  <dcterms:created xsi:type="dcterms:W3CDTF">2003-08-14T15:25:08Z</dcterms:created>
  <dcterms:modified xsi:type="dcterms:W3CDTF">2016-03-01T12:40:52Z</dcterms:modified>
  <cp:category/>
  <cp:version/>
  <cp:contentType/>
  <cp:contentStatus/>
</cp:coreProperties>
</file>