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5570" windowHeight="1198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<sst xmlns="http://schemas.openxmlformats.org/spreadsheetml/2006/main" count="199" uniqueCount="86">
  <si>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</si>
  <si>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</si>
  <si>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</si>
  <si>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</si>
  <si>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</si>
  <si>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</si>
  <si>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</si>
  <si>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</si>
  <si>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</si>
  <si>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</si>
  <si>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</si>
  <si>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</si>
  <si>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</si>
  <si>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</si>
  <si>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</si>
  <si>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</si>
  <si>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</si>
  <si>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</si>
  <si>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</si>
  <si>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</si>
  <si>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</si>
  <si>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</si>
  <si>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</si>
  <si>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</si>
  <si>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</si>
  <si>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</si>
  <si>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</si>
  <si>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</si>
  <si>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</si>
  <si>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</si>
  <si>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</si>
  <si>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</si>
  <si>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</si>
  <si>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</si>
  <si>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</si>
  <si>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</si>
  <si>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</si>
  <si>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</si>
  <si>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</si>
  <si>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</si>
  <si>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</si>
  <si>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</si>
  <si>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</si>
  <si>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</si>
  <si>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</si>
  <si>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</si>
  <si>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</si>
  <si>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</si>
  <si>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</si>
  <si>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Количество клубных формирований, ед.</t>
  </si>
  <si>
    <t>Учреждения культурно-досугового типа, подведомственные  УКС и МП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</si>
  <si>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</si>
  <si>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</si>
  <si>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</si>
  <si>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</si>
  <si>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</si>
  <si>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</si>
  <si>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</si>
  <si>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</si>
  <si>
    <t>2.3.</t>
  </si>
  <si>
    <t>2.4.</t>
  </si>
  <si>
    <t>Организация деятельности клубных формирований и формирований самодеятельного народного творчества</t>
  </si>
  <si>
    <t xml:space="preserve">2017 -2020 </t>
  </si>
  <si>
    <t xml:space="preserve">2014 -2016 </t>
  </si>
  <si>
    <t xml:space="preserve">Организация и проведение  культурно – массовых мероприятий </t>
  </si>
  <si>
    <t>2017-2020</t>
  </si>
  <si>
    <t>Реализация дополнительных общеразвивающих  программ</t>
  </si>
  <si>
    <t>Количество мероприятий, ед.</t>
  </si>
  <si>
    <t>Количество человеко-часов, человеко-час.</t>
  </si>
  <si>
    <t>2.5.</t>
  </si>
  <si>
    <t>Предоставление социальных гарантий работникам</t>
  </si>
  <si>
    <t>76</t>
  </si>
  <si>
    <t>72</t>
  </si>
  <si>
    <t>81</t>
  </si>
  <si>
    <t>3.3.</t>
  </si>
  <si>
    <t>Количество работников, чел.</t>
  </si>
  <si>
    <t>45118</t>
  </si>
  <si>
    <t>35020</t>
  </si>
  <si>
    <t>32844</t>
  </si>
  <si>
    <t>21930</t>
  </si>
  <si>
    <t>21386</t>
  </si>
  <si>
    <t>24514</t>
  </si>
  <si>
    <t>Реализация дополнительных общеобразовательных предпрофессиональных программ в области искусств</t>
  </si>
  <si>
    <t>не менее 30%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</si>
  <si>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</si>
  <si>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Сохранность контингента участников клубного формирования от первоначального формирования,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</si>
</sst>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2" fontId="7" fillId="0" borderId="16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2" fontId="7" fillId="30" borderId="16" xfId="0" applyNumberFormat="1" applyFont="1" applyFill="1" applyBorder="1" applyAlignment="1">
      <alignment horizontal="center" vertical="center"/>
    </xf>
    <xf numFmtId="2" fontId="7" fillId="30" borderId="17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4" fontId="8" fillId="30" borderId="16" xfId="0" applyNumberFormat="1" applyFont="1" applyFill="1" applyBorder="1" applyAlignment="1">
      <alignment horizontal="center" vertical="center" wrapText="1"/>
    </xf>
    <xf numFmtId="4" fontId="8" fillId="30" borderId="17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6" xfId="0" applyNumberFormat="1" applyFont="1" applyFill="1" applyBorder="1" applyAlignment="1">
      <alignment horizontal="left" vertical="center" wrapText="1"/>
    </xf>
    <xf numFmtId="2" fontId="12" fillId="30" borderId="17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0" fontId="12" fillId="30" borderId="14" xfId="0" applyFont="1" applyFill="1" applyBorder="1" applyAlignment="1">
      <alignment horizontal="left" vertical="center"/>
    </xf>
    <xf numFmtId="0" fontId="12" fillId="30" borderId="15" xfId="0" applyFont="1" applyFill="1" applyBorder="1" applyAlignment="1">
      <alignment horizontal="left" vertical="center"/>
    </xf>
    <xf numFmtId="0" fontId="12" fillId="3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B1">
      <selection activeCell="C19" sqref="C19"/>
    </sheetView>
  </sheetViews>
  <sheetFormatPr defaultColWidth="9.140625" defaultRowHeight="15"/>
  <cols>
    <col min="1" max="1" width="32.7109375" style="24" customWidth="1"/>
    <col min="2" max="2" width="18.28125" style="24" customWidth="1"/>
    <col min="3" max="8" width="15.28125" style="24" customWidth="1"/>
    <col min="9" max="9" width="15.140625" style="24" customWidth="1"/>
    <col min="10" max="16384" width="9.140625" style="24" customWidth="1"/>
  </cols>
  <sheetData>
    <row r="1" spans="5:10" ht="15.75">
      <c r="E1" s="25"/>
      <c r="G1" s="44" t="s">
        <v>54</v>
      </c>
      <c r="H1" s="44"/>
      <c r="I1" s="44"/>
      <c r="J1" s="26"/>
    </row>
    <row r="3" spans="1:9" ht="15.75">
      <c r="A3" s="45" t="s">
        <v>55</v>
      </c>
      <c r="B3" s="45"/>
      <c r="C3" s="45"/>
      <c r="D3" s="45"/>
      <c r="E3" s="45"/>
      <c r="F3" s="45"/>
      <c r="G3" s="45"/>
      <c r="H3" s="45"/>
      <c r="I3" s="45"/>
    </row>
    <row r="5" spans="1:9" ht="15.75">
      <c r="A5" s="46" t="s">
        <v>10</v>
      </c>
      <c r="B5" s="48" t="s">
        <v>11</v>
      </c>
      <c r="C5" s="50" t="s">
        <v>12</v>
      </c>
      <c r="D5" s="50"/>
      <c r="E5" s="50"/>
      <c r="F5" s="50"/>
      <c r="G5" s="50"/>
      <c r="H5" s="50"/>
      <c r="I5" s="50"/>
    </row>
    <row r="6" spans="1:9" ht="15.75">
      <c r="A6" s="47"/>
      <c r="B6" s="49"/>
      <c r="C6" s="29">
        <v>2014</v>
      </c>
      <c r="D6" s="29">
        <v>2015</v>
      </c>
      <c r="E6" s="29">
        <v>2016</v>
      </c>
      <c r="F6" s="29">
        <v>2017</v>
      </c>
      <c r="G6" s="29">
        <v>2018</v>
      </c>
      <c r="H6" s="29">
        <v>2019</v>
      </c>
      <c r="I6" s="30">
        <v>2020</v>
      </c>
    </row>
    <row r="7" spans="1:9" ht="15.75">
      <c r="A7" s="27">
        <v>1</v>
      </c>
      <c r="B7" s="28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0">
        <v>9</v>
      </c>
    </row>
    <row r="8" spans="1:9" ht="30" customHeight="1">
      <c r="A8" s="31" t="s">
        <v>36</v>
      </c>
      <c r="B8" s="32">
        <f>B10+B11+B12+B13</f>
        <v>1240450267.2099998</v>
      </c>
      <c r="C8" s="32">
        <f aca="true" t="shared" si="0" ref="C8:I8">C10+C11+C12+C13</f>
        <v>169671123.63000003</v>
      </c>
      <c r="D8" s="32">
        <f t="shared" si="0"/>
        <v>166832058.4</v>
      </c>
      <c r="E8" s="32">
        <f t="shared" si="0"/>
        <v>178151552.88</v>
      </c>
      <c r="F8" s="32">
        <f t="shared" si="0"/>
        <v>195676791.26</v>
      </c>
      <c r="G8" s="32">
        <f t="shared" si="0"/>
        <v>182765558.54000002</v>
      </c>
      <c r="H8" s="32">
        <f t="shared" si="0"/>
        <v>173705091.25</v>
      </c>
      <c r="I8" s="32">
        <f t="shared" si="0"/>
        <v>173648091.25</v>
      </c>
    </row>
    <row r="9" spans="1:9" ht="30" customHeight="1">
      <c r="A9" s="38" t="s">
        <v>13</v>
      </c>
      <c r="B9" s="39"/>
      <c r="C9" s="39"/>
      <c r="D9" s="39"/>
      <c r="E9" s="39"/>
      <c r="F9" s="39"/>
      <c r="G9" s="39"/>
      <c r="H9" s="39"/>
      <c r="I9" s="40"/>
    </row>
    <row r="10" spans="1:9" ht="30" customHeight="1">
      <c r="A10" s="33" t="s">
        <v>14</v>
      </c>
      <c r="B10" s="32">
        <f>C10+D10+E10+F10+G10+H10+I10</f>
        <v>1149261989.35</v>
      </c>
      <c r="C10" s="34">
        <f>C17</f>
        <v>160117960.24</v>
      </c>
      <c r="D10" s="34">
        <f aca="true" t="shared" si="1" ref="D10:I10">D17</f>
        <v>154661265.49</v>
      </c>
      <c r="E10" s="34">
        <f t="shared" si="1"/>
        <v>163350077.13</v>
      </c>
      <c r="F10" s="34">
        <f t="shared" si="1"/>
        <v>174852204.76</v>
      </c>
      <c r="G10" s="34">
        <f t="shared" si="1"/>
        <v>164905074.27</v>
      </c>
      <c r="H10" s="34">
        <f t="shared" si="1"/>
        <v>165716203.73</v>
      </c>
      <c r="I10" s="34">
        <f t="shared" si="1"/>
        <v>165659203.73</v>
      </c>
    </row>
    <row r="11" spans="1:9" ht="30" customHeight="1">
      <c r="A11" s="33" t="s">
        <v>15</v>
      </c>
      <c r="B11" s="32">
        <f>C11+D11+E11+F11+G11+H11+I11</f>
        <v>44191049.83000001</v>
      </c>
      <c r="C11" s="34">
        <f>C18</f>
        <v>4344894.3100000005</v>
      </c>
      <c r="D11" s="34">
        <f aca="true" t="shared" si="2" ref="D11:I11">D18</f>
        <v>5597215</v>
      </c>
      <c r="E11" s="34">
        <f t="shared" si="2"/>
        <v>6483560.13</v>
      </c>
      <c r="F11" s="34">
        <f t="shared" si="2"/>
        <v>12823941.08</v>
      </c>
      <c r="G11" s="34">
        <f t="shared" si="2"/>
        <v>11574884.27</v>
      </c>
      <c r="H11" s="34">
        <f t="shared" si="2"/>
        <v>1683277.52</v>
      </c>
      <c r="I11" s="34">
        <f t="shared" si="2"/>
        <v>1683277.52</v>
      </c>
    </row>
    <row r="12" spans="1:9" ht="30" customHeight="1">
      <c r="A12" s="33" t="s">
        <v>16</v>
      </c>
      <c r="B12" s="32">
        <f>C12+D12+E12+F12+G12+H12+I12</f>
        <v>50000</v>
      </c>
      <c r="C12" s="34">
        <f>C19</f>
        <v>0</v>
      </c>
      <c r="D12" s="34">
        <f aca="true" t="shared" si="3" ref="D12:I12">D19</f>
        <v>0</v>
      </c>
      <c r="E12" s="34">
        <f t="shared" si="3"/>
        <v>0</v>
      </c>
      <c r="F12" s="34">
        <f t="shared" si="3"/>
        <v>50000</v>
      </c>
      <c r="G12" s="34">
        <f t="shared" si="3"/>
        <v>0</v>
      </c>
      <c r="H12" s="34">
        <f t="shared" si="3"/>
        <v>0</v>
      </c>
      <c r="I12" s="34">
        <f t="shared" si="3"/>
        <v>0</v>
      </c>
    </row>
    <row r="13" spans="1:9" ht="30" customHeight="1">
      <c r="A13" s="33" t="s">
        <v>17</v>
      </c>
      <c r="B13" s="32">
        <f>C13+D13+E13+F13+G13+H13+I13</f>
        <v>46947228.03</v>
      </c>
      <c r="C13" s="34">
        <f>+C20</f>
        <v>5208269.08</v>
      </c>
      <c r="D13" s="34">
        <f aca="true" t="shared" si="4" ref="D13:I13">+D20</f>
        <v>6573577.91</v>
      </c>
      <c r="E13" s="34">
        <f t="shared" si="4"/>
        <v>8317915.62</v>
      </c>
      <c r="F13" s="34">
        <f t="shared" si="4"/>
        <v>7950645.42</v>
      </c>
      <c r="G13" s="34">
        <f t="shared" si="4"/>
        <v>6285600</v>
      </c>
      <c r="H13" s="34">
        <f t="shared" si="4"/>
        <v>6305610</v>
      </c>
      <c r="I13" s="34">
        <f t="shared" si="4"/>
        <v>6305610</v>
      </c>
    </row>
    <row r="14" spans="1:9" ht="30" customHeight="1">
      <c r="A14" s="41" t="s">
        <v>18</v>
      </c>
      <c r="B14" s="42"/>
      <c r="C14" s="42"/>
      <c r="D14" s="42"/>
      <c r="E14" s="42"/>
      <c r="F14" s="42"/>
      <c r="G14" s="42"/>
      <c r="H14" s="42"/>
      <c r="I14" s="43"/>
    </row>
    <row r="15" spans="1:9" ht="63" customHeight="1">
      <c r="A15" s="35" t="s">
        <v>30</v>
      </c>
      <c r="B15" s="32">
        <f>B17+B18+B19+B20</f>
        <v>1240450267.2099998</v>
      </c>
      <c r="C15" s="32">
        <f aca="true" t="shared" si="5" ref="C15:I15">C17+C18+C19+C20</f>
        <v>169671123.63000003</v>
      </c>
      <c r="D15" s="32">
        <f t="shared" si="5"/>
        <v>166832058.4</v>
      </c>
      <c r="E15" s="32">
        <f t="shared" si="5"/>
        <v>178151552.88</v>
      </c>
      <c r="F15" s="32">
        <f t="shared" si="5"/>
        <v>195676791.26</v>
      </c>
      <c r="G15" s="32">
        <f t="shared" si="5"/>
        <v>182765558.54000002</v>
      </c>
      <c r="H15" s="32">
        <f t="shared" si="5"/>
        <v>173705091.25</v>
      </c>
      <c r="I15" s="32">
        <f t="shared" si="5"/>
        <v>173648091.25</v>
      </c>
    </row>
    <row r="16" spans="1:9" ht="30" customHeight="1">
      <c r="A16" s="38" t="s">
        <v>13</v>
      </c>
      <c r="B16" s="39"/>
      <c r="C16" s="39"/>
      <c r="D16" s="39"/>
      <c r="E16" s="39"/>
      <c r="F16" s="39"/>
      <c r="G16" s="39"/>
      <c r="H16" s="39"/>
      <c r="I16" s="40"/>
    </row>
    <row r="17" spans="1:9" ht="30" customHeight="1">
      <c r="A17" s="33" t="s">
        <v>14</v>
      </c>
      <c r="B17" s="32">
        <f>C17+D17+E17+F17+G17+H17+I17</f>
        <v>1149261989.35</v>
      </c>
      <c r="C17" s="34">
        <f>'табл.3'!F84</f>
        <v>160117960.24</v>
      </c>
      <c r="D17" s="34">
        <f>'табл.3'!G84</f>
        <v>154661265.49</v>
      </c>
      <c r="E17" s="34">
        <f>'табл.3'!H84</f>
        <v>163350077.13</v>
      </c>
      <c r="F17" s="34">
        <f>'табл.3'!I84</f>
        <v>174852204.76</v>
      </c>
      <c r="G17" s="34">
        <f>'табл.3'!J84</f>
        <v>164905074.27</v>
      </c>
      <c r="H17" s="34">
        <f>'табл.3'!K84</f>
        <v>165716203.73</v>
      </c>
      <c r="I17" s="34">
        <f>'табл.3'!L84</f>
        <v>165659203.73</v>
      </c>
    </row>
    <row r="18" spans="1:9" ht="30" customHeight="1">
      <c r="A18" s="33" t="s">
        <v>15</v>
      </c>
      <c r="B18" s="32">
        <f>C18+D18+E18+F18+G18+H18+I18</f>
        <v>44191049.83000001</v>
      </c>
      <c r="C18" s="34">
        <f>'табл.3'!F85</f>
        <v>4344894.3100000005</v>
      </c>
      <c r="D18" s="34">
        <f>'табл.3'!G85</f>
        <v>5597215</v>
      </c>
      <c r="E18" s="34">
        <f>'табл.3'!H85</f>
        <v>6483560.13</v>
      </c>
      <c r="F18" s="34">
        <f>'табл.3'!I85</f>
        <v>12823941.08</v>
      </c>
      <c r="G18" s="34">
        <f>'табл.3'!J85</f>
        <v>11574884.27</v>
      </c>
      <c r="H18" s="34">
        <f>'табл.3'!K85</f>
        <v>1683277.52</v>
      </c>
      <c r="I18" s="34">
        <f>'табл.3'!L85</f>
        <v>1683277.52</v>
      </c>
    </row>
    <row r="19" spans="1:9" ht="30" customHeight="1">
      <c r="A19" s="33" t="s">
        <v>16</v>
      </c>
      <c r="B19" s="32">
        <f>C19+D19+E19+F19+G19+H19+I19</f>
        <v>50000</v>
      </c>
      <c r="C19" s="34">
        <v>0</v>
      </c>
      <c r="D19" s="34">
        <v>0</v>
      </c>
      <c r="E19" s="34">
        <v>0</v>
      </c>
      <c r="F19" s="34">
        <f>'табл.3'!I86</f>
        <v>50000</v>
      </c>
      <c r="G19" s="34">
        <v>0</v>
      </c>
      <c r="H19" s="34">
        <v>0</v>
      </c>
      <c r="I19" s="34">
        <v>0</v>
      </c>
    </row>
    <row r="20" spans="1:9" ht="30" customHeight="1">
      <c r="A20" s="33" t="s">
        <v>17</v>
      </c>
      <c r="B20" s="32">
        <f>C20+D20+E20+F20+G20+H20+I20</f>
        <v>46947228.03</v>
      </c>
      <c r="C20" s="34">
        <f>'табл.3'!F87</f>
        <v>5208269.08</v>
      </c>
      <c r="D20" s="34">
        <f>'табл.3'!G87</f>
        <v>6573577.91</v>
      </c>
      <c r="E20" s="34">
        <f>'табл.3'!H87</f>
        <v>8317915.62</v>
      </c>
      <c r="F20" s="34">
        <f>'табл.3'!I87</f>
        <v>7950645.42</v>
      </c>
      <c r="G20" s="34">
        <f>'табл.3'!J87</f>
        <v>6285600</v>
      </c>
      <c r="H20" s="34">
        <f>'табл.3'!K87</f>
        <v>6305610</v>
      </c>
      <c r="I20" s="34">
        <f>'табл.3'!L87</f>
        <v>6305610</v>
      </c>
    </row>
    <row r="22" ht="15.75">
      <c r="A22" s="36"/>
    </row>
    <row r="23" ht="15.75">
      <c r="A23" s="37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SheetLayoutView="115" zoomScalePageLayoutView="0" workbookViewId="0" topLeftCell="C61">
      <selection activeCell="I90" sqref="I90"/>
    </sheetView>
  </sheetViews>
  <sheetFormatPr defaultColWidth="9.140625" defaultRowHeight="15"/>
  <cols>
    <col min="1" max="1" width="9.140625" style="10" customWidth="1"/>
    <col min="2" max="2" width="36.140625" style="10" customWidth="1"/>
    <col min="3" max="3" width="10.8515625" style="10" customWidth="1"/>
    <col min="4" max="4" width="10.00390625" style="10" customWidth="1"/>
    <col min="5" max="5" width="15.421875" style="10" bestFit="1" customWidth="1"/>
    <col min="6" max="12" width="14.00390625" style="10" bestFit="1" customWidth="1"/>
    <col min="13" max="13" width="25.421875" style="10" customWidth="1"/>
    <col min="14" max="14" width="8.8515625" style="10" customWidth="1"/>
    <col min="15" max="15" width="8.57421875" style="10" customWidth="1"/>
    <col min="16" max="16" width="8.28125" style="10" customWidth="1"/>
    <col min="17" max="17" width="8.421875" style="10" customWidth="1"/>
    <col min="18" max="18" width="8.57421875" style="10" customWidth="1"/>
    <col min="19" max="19" width="8.28125" style="10" customWidth="1"/>
    <col min="20" max="20" width="8.8515625" style="10" customWidth="1"/>
    <col min="21" max="21" width="24.28125" style="10" customWidth="1"/>
    <col min="22" max="16384" width="9.140625" style="10" customWidth="1"/>
  </cols>
  <sheetData>
    <row r="1" s="8" customFormat="1" ht="14.25" customHeight="1">
      <c r="U1" s="9" t="s">
        <v>51</v>
      </c>
    </row>
    <row r="2" spans="1:21" s="8" customFormat="1" ht="12.7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31.5" customHeight="1">
      <c r="A3" s="112" t="s">
        <v>7</v>
      </c>
      <c r="B3" s="107" t="s">
        <v>19</v>
      </c>
      <c r="C3" s="107" t="s">
        <v>20</v>
      </c>
      <c r="D3" s="107" t="s">
        <v>10</v>
      </c>
      <c r="E3" s="107" t="s">
        <v>27</v>
      </c>
      <c r="F3" s="107"/>
      <c r="G3" s="107"/>
      <c r="H3" s="107"/>
      <c r="I3" s="107"/>
      <c r="J3" s="107"/>
      <c r="K3" s="107"/>
      <c r="L3" s="107"/>
      <c r="M3" s="112" t="s">
        <v>58</v>
      </c>
      <c r="N3" s="112"/>
      <c r="O3" s="112"/>
      <c r="P3" s="112"/>
      <c r="Q3" s="112"/>
      <c r="R3" s="112"/>
      <c r="S3" s="112"/>
      <c r="T3" s="112"/>
      <c r="U3" s="116" t="s">
        <v>28</v>
      </c>
    </row>
    <row r="4" spans="1:21" ht="21" customHeight="1">
      <c r="A4" s="112"/>
      <c r="B4" s="107"/>
      <c r="C4" s="107"/>
      <c r="D4" s="107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17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113" t="s">
        <v>37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1:21" ht="12.75">
      <c r="A7" s="12">
        <v>1</v>
      </c>
      <c r="B7" s="118" t="s">
        <v>38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</row>
    <row r="8" spans="1:21" ht="12.75">
      <c r="A8" s="87" t="s">
        <v>5</v>
      </c>
      <c r="B8" s="108" t="s">
        <v>52</v>
      </c>
      <c r="C8" s="72" t="s">
        <v>57</v>
      </c>
      <c r="D8" s="13" t="s">
        <v>4</v>
      </c>
      <c r="E8" s="14">
        <f>E10+E11+E12+E13</f>
        <v>15835395.07</v>
      </c>
      <c r="F8" s="14">
        <f aca="true" t="shared" si="0" ref="F8:L8">F10+F11+F12+F13</f>
        <v>1729980</v>
      </c>
      <c r="G8" s="14">
        <f t="shared" si="0"/>
        <v>1670815.07</v>
      </c>
      <c r="H8" s="14">
        <f t="shared" si="0"/>
        <v>2299220</v>
      </c>
      <c r="I8" s="14">
        <f t="shared" si="0"/>
        <v>4923720</v>
      </c>
      <c r="J8" s="14">
        <f t="shared" si="0"/>
        <v>1756220</v>
      </c>
      <c r="K8" s="14">
        <f t="shared" si="0"/>
        <v>1756220</v>
      </c>
      <c r="L8" s="14">
        <f t="shared" si="0"/>
        <v>1699220</v>
      </c>
      <c r="M8" s="78" t="s">
        <v>47</v>
      </c>
      <c r="N8" s="51" t="s">
        <v>33</v>
      </c>
      <c r="O8" s="51" t="s">
        <v>33</v>
      </c>
      <c r="P8" s="51" t="s">
        <v>33</v>
      </c>
      <c r="Q8" s="51" t="s">
        <v>33</v>
      </c>
      <c r="R8" s="51" t="s">
        <v>33</v>
      </c>
      <c r="S8" s="51" t="s">
        <v>33</v>
      </c>
      <c r="T8" s="51" t="s">
        <v>33</v>
      </c>
      <c r="U8" s="61" t="s">
        <v>31</v>
      </c>
    </row>
    <row r="9" spans="1:21" ht="12.75">
      <c r="A9" s="87"/>
      <c r="B9" s="108"/>
      <c r="C9" s="73"/>
      <c r="D9" s="75" t="s">
        <v>29</v>
      </c>
      <c r="E9" s="76"/>
      <c r="F9" s="76"/>
      <c r="G9" s="76"/>
      <c r="H9" s="76"/>
      <c r="I9" s="76"/>
      <c r="J9" s="76"/>
      <c r="K9" s="76"/>
      <c r="L9" s="77"/>
      <c r="M9" s="79"/>
      <c r="N9" s="64"/>
      <c r="O9" s="64"/>
      <c r="P9" s="64"/>
      <c r="Q9" s="64"/>
      <c r="R9" s="64"/>
      <c r="S9" s="64"/>
      <c r="T9" s="64"/>
      <c r="U9" s="62"/>
    </row>
    <row r="10" spans="1:21" ht="12.75">
      <c r="A10" s="87"/>
      <c r="B10" s="108"/>
      <c r="C10" s="73"/>
      <c r="D10" s="15" t="s">
        <v>2</v>
      </c>
      <c r="E10" s="16">
        <f>F10+G10+H10+I10+J10+K10+L10</f>
        <v>15835395.07</v>
      </c>
      <c r="F10" s="16">
        <v>1729980</v>
      </c>
      <c r="G10" s="16">
        <v>1670815.07</v>
      </c>
      <c r="H10" s="16">
        <v>2299220</v>
      </c>
      <c r="I10" s="16">
        <f>4866720+57000</f>
        <v>4923720</v>
      </c>
      <c r="J10" s="16">
        <f>1699220+57000</f>
        <v>1756220</v>
      </c>
      <c r="K10" s="16">
        <f>1699220+57000</f>
        <v>1756220</v>
      </c>
      <c r="L10" s="16">
        <f>L16</f>
        <v>1699220</v>
      </c>
      <c r="M10" s="79"/>
      <c r="N10" s="64"/>
      <c r="O10" s="64"/>
      <c r="P10" s="64"/>
      <c r="Q10" s="64"/>
      <c r="R10" s="64"/>
      <c r="S10" s="64"/>
      <c r="T10" s="64"/>
      <c r="U10" s="62"/>
    </row>
    <row r="11" spans="1:21" ht="12.75">
      <c r="A11" s="87"/>
      <c r="B11" s="108"/>
      <c r="C11" s="73"/>
      <c r="D11" s="15" t="s">
        <v>0</v>
      </c>
      <c r="E11" s="16">
        <f>F11+G11+H11+I11+J11+K11+L11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79"/>
      <c r="N11" s="64"/>
      <c r="O11" s="64"/>
      <c r="P11" s="64"/>
      <c r="Q11" s="64"/>
      <c r="R11" s="64"/>
      <c r="S11" s="64"/>
      <c r="T11" s="64"/>
      <c r="U11" s="62"/>
    </row>
    <row r="12" spans="1:21" ht="12.75">
      <c r="A12" s="87"/>
      <c r="B12" s="108"/>
      <c r="C12" s="73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79"/>
      <c r="N12" s="64"/>
      <c r="O12" s="64"/>
      <c r="P12" s="64"/>
      <c r="Q12" s="64"/>
      <c r="R12" s="64"/>
      <c r="S12" s="64"/>
      <c r="T12" s="64"/>
      <c r="U12" s="62"/>
    </row>
    <row r="13" spans="1:21" ht="12.75">
      <c r="A13" s="87"/>
      <c r="B13" s="108"/>
      <c r="C13" s="74"/>
      <c r="D13" s="15" t="s">
        <v>3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80"/>
      <c r="N13" s="65"/>
      <c r="O13" s="65"/>
      <c r="P13" s="65"/>
      <c r="Q13" s="65"/>
      <c r="R13" s="65"/>
      <c r="S13" s="65"/>
      <c r="T13" s="65"/>
      <c r="U13" s="63"/>
    </row>
    <row r="14" spans="1:21" ht="12.75">
      <c r="A14" s="66"/>
      <c r="B14" s="88" t="s">
        <v>39</v>
      </c>
      <c r="C14" s="72"/>
      <c r="D14" s="13" t="s">
        <v>4</v>
      </c>
      <c r="E14" s="14">
        <f>E16+E17+E18+E19</f>
        <v>15835395.07</v>
      </c>
      <c r="F14" s="14">
        <f aca="true" t="shared" si="1" ref="F14:L14">F16+F17+F18+F19</f>
        <v>1729980</v>
      </c>
      <c r="G14" s="14">
        <f t="shared" si="1"/>
        <v>1670815.07</v>
      </c>
      <c r="H14" s="14">
        <f t="shared" si="1"/>
        <v>2299220</v>
      </c>
      <c r="I14" s="14">
        <f t="shared" si="1"/>
        <v>4923720</v>
      </c>
      <c r="J14" s="14">
        <f t="shared" si="1"/>
        <v>1756220</v>
      </c>
      <c r="K14" s="14">
        <f t="shared" si="1"/>
        <v>1756220</v>
      </c>
      <c r="L14" s="14">
        <f t="shared" si="1"/>
        <v>1699220</v>
      </c>
      <c r="M14" s="78"/>
      <c r="N14" s="51"/>
      <c r="O14" s="51"/>
      <c r="P14" s="51"/>
      <c r="Q14" s="51"/>
      <c r="R14" s="51"/>
      <c r="S14" s="51"/>
      <c r="T14" s="51"/>
      <c r="U14" s="61"/>
    </row>
    <row r="15" spans="1:21" ht="12.75">
      <c r="A15" s="67"/>
      <c r="B15" s="89"/>
      <c r="C15" s="73"/>
      <c r="D15" s="75" t="s">
        <v>29</v>
      </c>
      <c r="E15" s="76"/>
      <c r="F15" s="76"/>
      <c r="G15" s="76"/>
      <c r="H15" s="76"/>
      <c r="I15" s="76"/>
      <c r="J15" s="76"/>
      <c r="K15" s="76"/>
      <c r="L15" s="77"/>
      <c r="M15" s="83"/>
      <c r="N15" s="52"/>
      <c r="O15" s="52"/>
      <c r="P15" s="52"/>
      <c r="Q15" s="52"/>
      <c r="R15" s="52"/>
      <c r="S15" s="52"/>
      <c r="T15" s="52"/>
      <c r="U15" s="52"/>
    </row>
    <row r="16" spans="1:21" ht="12.75">
      <c r="A16" s="67"/>
      <c r="B16" s="89"/>
      <c r="C16" s="73"/>
      <c r="D16" s="15" t="s">
        <v>2</v>
      </c>
      <c r="E16" s="16">
        <f aca="true" t="shared" si="2" ref="E16:K16">E10</f>
        <v>15835395.07</v>
      </c>
      <c r="F16" s="16">
        <f t="shared" si="2"/>
        <v>1729980</v>
      </c>
      <c r="G16" s="16">
        <f t="shared" si="2"/>
        <v>1670815.07</v>
      </c>
      <c r="H16" s="16">
        <f t="shared" si="2"/>
        <v>2299220</v>
      </c>
      <c r="I16" s="16">
        <f t="shared" si="2"/>
        <v>4923720</v>
      </c>
      <c r="J16" s="16">
        <f t="shared" si="2"/>
        <v>1756220</v>
      </c>
      <c r="K16" s="16">
        <f t="shared" si="2"/>
        <v>1756220</v>
      </c>
      <c r="L16" s="16">
        <v>1699220</v>
      </c>
      <c r="M16" s="83"/>
      <c r="N16" s="52"/>
      <c r="O16" s="52"/>
      <c r="P16" s="52"/>
      <c r="Q16" s="52"/>
      <c r="R16" s="52"/>
      <c r="S16" s="52"/>
      <c r="T16" s="52"/>
      <c r="U16" s="52"/>
    </row>
    <row r="17" spans="1:21" ht="12.75">
      <c r="A17" s="67"/>
      <c r="B17" s="89"/>
      <c r="C17" s="73"/>
      <c r="D17" s="15" t="s">
        <v>0</v>
      </c>
      <c r="E17" s="16">
        <f aca="true" t="shared" si="3" ref="E17:L19">E11</f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83"/>
      <c r="N17" s="52"/>
      <c r="O17" s="52"/>
      <c r="P17" s="52"/>
      <c r="Q17" s="52"/>
      <c r="R17" s="52"/>
      <c r="S17" s="52"/>
      <c r="T17" s="52"/>
      <c r="U17" s="52"/>
    </row>
    <row r="18" spans="1:21" ht="12.75">
      <c r="A18" s="67"/>
      <c r="B18" s="89"/>
      <c r="C18" s="73"/>
      <c r="D18" s="15" t="s">
        <v>1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83"/>
      <c r="N18" s="52"/>
      <c r="O18" s="52"/>
      <c r="P18" s="52"/>
      <c r="Q18" s="52"/>
      <c r="R18" s="52"/>
      <c r="S18" s="52"/>
      <c r="T18" s="52"/>
      <c r="U18" s="52"/>
    </row>
    <row r="19" spans="1:21" ht="12.75">
      <c r="A19" s="68"/>
      <c r="B19" s="90"/>
      <c r="C19" s="74"/>
      <c r="D19" s="15" t="s">
        <v>3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83"/>
      <c r="N19" s="52"/>
      <c r="O19" s="52"/>
      <c r="P19" s="52"/>
      <c r="Q19" s="52"/>
      <c r="R19" s="52"/>
      <c r="S19" s="52"/>
      <c r="T19" s="52"/>
      <c r="U19" s="52"/>
    </row>
    <row r="20" spans="1:21" ht="15">
      <c r="A20" s="3">
        <v>2</v>
      </c>
      <c r="B20" s="109" t="s">
        <v>40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84"/>
      <c r="N20" s="53"/>
      <c r="O20" s="53"/>
      <c r="P20" s="53"/>
      <c r="Q20" s="53"/>
      <c r="R20" s="53"/>
      <c r="S20" s="53"/>
      <c r="T20" s="53"/>
      <c r="U20" s="53"/>
    </row>
    <row r="21" spans="1:21" ht="12.75">
      <c r="A21" s="66" t="s">
        <v>6</v>
      </c>
      <c r="B21" s="69" t="s">
        <v>53</v>
      </c>
      <c r="C21" s="72" t="s">
        <v>63</v>
      </c>
      <c r="D21" s="13" t="s">
        <v>4</v>
      </c>
      <c r="E21" s="14">
        <f>E23+E24+E25+E26</f>
        <v>189525217.22000003</v>
      </c>
      <c r="F21" s="14">
        <f aca="true" t="shared" si="4" ref="F21:L21">F23+F24+F25+F26</f>
        <v>65942807.34</v>
      </c>
      <c r="G21" s="14">
        <f t="shared" si="4"/>
        <v>61212738.510000005</v>
      </c>
      <c r="H21" s="14">
        <f t="shared" si="4"/>
        <v>62369671.37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59" t="s">
        <v>46</v>
      </c>
      <c r="N21" s="64">
        <v>711</v>
      </c>
      <c r="O21" s="64">
        <v>815</v>
      </c>
      <c r="P21" s="64">
        <v>825</v>
      </c>
      <c r="Q21" s="64">
        <v>0</v>
      </c>
      <c r="R21" s="64">
        <v>0</v>
      </c>
      <c r="S21" s="64">
        <v>0</v>
      </c>
      <c r="T21" s="64">
        <v>0</v>
      </c>
      <c r="U21" s="61" t="s">
        <v>48</v>
      </c>
    </row>
    <row r="22" spans="1:21" ht="12.75" customHeight="1">
      <c r="A22" s="52"/>
      <c r="B22" s="83"/>
      <c r="C22" s="73"/>
      <c r="D22" s="75" t="s">
        <v>29</v>
      </c>
      <c r="E22" s="76"/>
      <c r="F22" s="76"/>
      <c r="G22" s="76"/>
      <c r="H22" s="76"/>
      <c r="I22" s="76"/>
      <c r="J22" s="76"/>
      <c r="K22" s="76"/>
      <c r="L22" s="77"/>
      <c r="M22" s="60"/>
      <c r="N22" s="52"/>
      <c r="O22" s="52"/>
      <c r="P22" s="52"/>
      <c r="Q22" s="52"/>
      <c r="R22" s="52"/>
      <c r="S22" s="52"/>
      <c r="T22" s="52"/>
      <c r="U22" s="52"/>
    </row>
    <row r="23" spans="1:21" ht="12.75" customHeight="1">
      <c r="A23" s="52"/>
      <c r="B23" s="83"/>
      <c r="C23" s="73"/>
      <c r="D23" s="15" t="s">
        <v>2</v>
      </c>
      <c r="E23" s="16">
        <f>F23+G23+H23+I23+J23+K23+L23</f>
        <v>181498372.92000002</v>
      </c>
      <c r="F23" s="16">
        <v>63783452.34</v>
      </c>
      <c r="G23" s="16">
        <f>56914601.34+480455.57+994511.6</f>
        <v>58389568.510000005</v>
      </c>
      <c r="H23" s="16">
        <f>59193848.25+131503.82</f>
        <v>59325352.07</v>
      </c>
      <c r="I23" s="16"/>
      <c r="J23" s="16"/>
      <c r="K23" s="16"/>
      <c r="L23" s="16"/>
      <c r="M23" s="60"/>
      <c r="N23" s="52"/>
      <c r="O23" s="52"/>
      <c r="P23" s="52"/>
      <c r="Q23" s="52"/>
      <c r="R23" s="52"/>
      <c r="S23" s="52"/>
      <c r="T23" s="52"/>
      <c r="U23" s="52"/>
    </row>
    <row r="24" spans="1:21" ht="12.75" customHeight="1">
      <c r="A24" s="52"/>
      <c r="B24" s="83"/>
      <c r="C24" s="73"/>
      <c r="D24" s="15" t="s">
        <v>0</v>
      </c>
      <c r="E24" s="16">
        <f>F24+G24+H24+I24+J24+K24+L24</f>
        <v>699944</v>
      </c>
      <c r="F24" s="16">
        <v>222820</v>
      </c>
      <c r="G24" s="16">
        <v>212870</v>
      </c>
      <c r="H24" s="16">
        <v>264254</v>
      </c>
      <c r="I24" s="16">
        <v>0</v>
      </c>
      <c r="J24" s="16">
        <v>0</v>
      </c>
      <c r="K24" s="16">
        <v>0</v>
      </c>
      <c r="L24" s="16">
        <v>0</v>
      </c>
      <c r="M24" s="60"/>
      <c r="N24" s="52"/>
      <c r="O24" s="52"/>
      <c r="P24" s="52"/>
      <c r="Q24" s="52"/>
      <c r="R24" s="52"/>
      <c r="S24" s="52"/>
      <c r="T24" s="52"/>
      <c r="U24" s="52"/>
    </row>
    <row r="25" spans="1:21" ht="12.75" customHeight="1">
      <c r="A25" s="52"/>
      <c r="B25" s="83"/>
      <c r="C25" s="73"/>
      <c r="D25" s="15" t="s">
        <v>1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60"/>
      <c r="N25" s="52"/>
      <c r="O25" s="52"/>
      <c r="P25" s="52"/>
      <c r="Q25" s="52"/>
      <c r="R25" s="52"/>
      <c r="S25" s="52"/>
      <c r="T25" s="52"/>
      <c r="U25" s="52"/>
    </row>
    <row r="26" spans="1:21" ht="12.75" customHeight="1">
      <c r="A26" s="53"/>
      <c r="B26" s="84"/>
      <c r="C26" s="74"/>
      <c r="D26" s="15" t="s">
        <v>3</v>
      </c>
      <c r="E26" s="16">
        <f>F26+G26+H26+I26+J26+K26+L26</f>
        <v>7326900.3</v>
      </c>
      <c r="F26" s="16">
        <v>1936535</v>
      </c>
      <c r="G26" s="16">
        <f>2240260+250040+120000</f>
        <v>2610300</v>
      </c>
      <c r="H26" s="16">
        <f>2498800+166540+114725.3</f>
        <v>2780065.3</v>
      </c>
      <c r="I26" s="16"/>
      <c r="J26" s="16"/>
      <c r="K26" s="16"/>
      <c r="L26" s="16"/>
      <c r="M26" s="60"/>
      <c r="N26" s="52"/>
      <c r="O26" s="52"/>
      <c r="P26" s="52"/>
      <c r="Q26" s="52"/>
      <c r="R26" s="52"/>
      <c r="S26" s="52"/>
      <c r="T26" s="52"/>
      <c r="U26" s="53"/>
    </row>
    <row r="27" spans="1:21" ht="12.75" customHeight="1">
      <c r="A27" s="66" t="s">
        <v>41</v>
      </c>
      <c r="B27" s="69" t="s">
        <v>64</v>
      </c>
      <c r="C27" s="72" t="s">
        <v>65</v>
      </c>
      <c r="D27" s="13" t="s">
        <v>4</v>
      </c>
      <c r="E27" s="14">
        <f>E29+E30+E31+E32</f>
        <v>3750796.88</v>
      </c>
      <c r="F27" s="14">
        <f aca="true" t="shared" si="5" ref="F27:L27">F29+F30+F31+F32</f>
        <v>782555</v>
      </c>
      <c r="G27" s="14">
        <f t="shared" si="5"/>
        <v>553116.88</v>
      </c>
      <c r="H27" s="14">
        <f t="shared" si="5"/>
        <v>505125</v>
      </c>
      <c r="I27" s="14">
        <f t="shared" si="5"/>
        <v>470000</v>
      </c>
      <c r="J27" s="14">
        <f t="shared" si="5"/>
        <v>480000</v>
      </c>
      <c r="K27" s="14">
        <f t="shared" si="5"/>
        <v>480000</v>
      </c>
      <c r="L27" s="14">
        <f t="shared" si="5"/>
        <v>480000</v>
      </c>
      <c r="M27" s="57" t="s">
        <v>84</v>
      </c>
      <c r="N27" s="51" t="s">
        <v>83</v>
      </c>
      <c r="O27" s="51" t="s">
        <v>83</v>
      </c>
      <c r="P27" s="51" t="s">
        <v>83</v>
      </c>
      <c r="Q27" s="51">
        <v>0</v>
      </c>
      <c r="R27" s="51">
        <v>0</v>
      </c>
      <c r="S27" s="51">
        <v>0</v>
      </c>
      <c r="T27" s="51">
        <v>0</v>
      </c>
      <c r="U27" s="61" t="s">
        <v>48</v>
      </c>
    </row>
    <row r="28" spans="1:21" ht="12.75" customHeight="1">
      <c r="A28" s="52"/>
      <c r="B28" s="83"/>
      <c r="C28" s="73"/>
      <c r="D28" s="75" t="s">
        <v>29</v>
      </c>
      <c r="E28" s="76"/>
      <c r="F28" s="76"/>
      <c r="G28" s="76"/>
      <c r="H28" s="76"/>
      <c r="I28" s="76"/>
      <c r="J28" s="76"/>
      <c r="K28" s="76"/>
      <c r="L28" s="77"/>
      <c r="M28" s="58"/>
      <c r="N28" s="52"/>
      <c r="O28" s="52"/>
      <c r="P28" s="52"/>
      <c r="Q28" s="52"/>
      <c r="R28" s="52"/>
      <c r="S28" s="52"/>
      <c r="T28" s="52"/>
      <c r="U28" s="52"/>
    </row>
    <row r="29" spans="1:21" ht="44.25" customHeight="1">
      <c r="A29" s="52"/>
      <c r="B29" s="83"/>
      <c r="C29" s="73"/>
      <c r="D29" s="15" t="s">
        <v>2</v>
      </c>
      <c r="E29" s="16">
        <f>F29+G29+H29+I29+J29+K29+L29</f>
        <v>273581.88</v>
      </c>
      <c r="F29" s="16">
        <v>203040</v>
      </c>
      <c r="G29" s="16">
        <v>25416.88</v>
      </c>
      <c r="H29" s="16">
        <v>45125</v>
      </c>
      <c r="I29" s="16">
        <v>0</v>
      </c>
      <c r="J29" s="16">
        <v>0</v>
      </c>
      <c r="K29" s="16">
        <v>0</v>
      </c>
      <c r="L29" s="16">
        <v>0</v>
      </c>
      <c r="M29" s="58"/>
      <c r="N29" s="52"/>
      <c r="O29" s="52"/>
      <c r="P29" s="52"/>
      <c r="Q29" s="52"/>
      <c r="R29" s="52"/>
      <c r="S29" s="52"/>
      <c r="T29" s="52"/>
      <c r="U29" s="52"/>
    </row>
    <row r="30" spans="1:21" ht="12.75" customHeight="1">
      <c r="A30" s="52"/>
      <c r="B30" s="83"/>
      <c r="C30" s="73"/>
      <c r="D30" s="15" t="s">
        <v>0</v>
      </c>
      <c r="E30" s="16">
        <f>F30+G30+H30+I30+J30+K30+L30</f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59" t="s">
        <v>67</v>
      </c>
      <c r="N30" s="51">
        <v>0</v>
      </c>
      <c r="O30" s="51">
        <v>0</v>
      </c>
      <c r="P30" s="51">
        <v>0</v>
      </c>
      <c r="Q30" s="51">
        <v>161</v>
      </c>
      <c r="R30" s="51">
        <v>167</v>
      </c>
      <c r="S30" s="51">
        <v>173</v>
      </c>
      <c r="T30" s="51">
        <v>173</v>
      </c>
      <c r="U30" s="52"/>
    </row>
    <row r="31" spans="1:21" ht="12.75" customHeight="1">
      <c r="A31" s="52"/>
      <c r="B31" s="83"/>
      <c r="C31" s="73"/>
      <c r="D31" s="15" t="s">
        <v>1</v>
      </c>
      <c r="E31" s="16">
        <f>F31+G31+H31+I31+J31+K31+L31</f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60"/>
      <c r="N31" s="52"/>
      <c r="O31" s="52"/>
      <c r="P31" s="52"/>
      <c r="Q31" s="52"/>
      <c r="R31" s="52"/>
      <c r="S31" s="52"/>
      <c r="T31" s="52"/>
      <c r="U31" s="52"/>
    </row>
    <row r="32" spans="1:21" ht="12.75" customHeight="1">
      <c r="A32" s="53"/>
      <c r="B32" s="84"/>
      <c r="C32" s="74"/>
      <c r="D32" s="15" t="s">
        <v>3</v>
      </c>
      <c r="E32" s="16">
        <f>F32+G32+H32+I32+J32+K32+L32</f>
        <v>3477215</v>
      </c>
      <c r="F32" s="16">
        <v>579515</v>
      </c>
      <c r="G32" s="16">
        <v>527700</v>
      </c>
      <c r="H32" s="16">
        <v>460000</v>
      </c>
      <c r="I32" s="16">
        <v>470000</v>
      </c>
      <c r="J32" s="16">
        <v>480000</v>
      </c>
      <c r="K32" s="16">
        <v>480000</v>
      </c>
      <c r="L32" s="16">
        <v>480000</v>
      </c>
      <c r="M32" s="60"/>
      <c r="N32" s="52"/>
      <c r="O32" s="52"/>
      <c r="P32" s="52"/>
      <c r="Q32" s="52"/>
      <c r="R32" s="52"/>
      <c r="S32" s="52"/>
      <c r="T32" s="52"/>
      <c r="U32" s="53"/>
    </row>
    <row r="33" spans="1:21" ht="12.75" customHeight="1">
      <c r="A33" s="66" t="s">
        <v>59</v>
      </c>
      <c r="B33" s="69" t="s">
        <v>66</v>
      </c>
      <c r="C33" s="72" t="s">
        <v>62</v>
      </c>
      <c r="D33" s="13" t="s">
        <v>4</v>
      </c>
      <c r="E33" s="14">
        <f>E35+E36+E37+E38</f>
        <v>179698978.17</v>
      </c>
      <c r="F33" s="14">
        <f aca="true" t="shared" si="6" ref="F33:L33">F35+F36+F37+F38</f>
        <v>0</v>
      </c>
      <c r="G33" s="14">
        <f t="shared" si="6"/>
        <v>0</v>
      </c>
      <c r="H33" s="14">
        <f t="shared" si="6"/>
        <v>0</v>
      </c>
      <c r="I33" s="14">
        <f t="shared" si="6"/>
        <v>45188488.22</v>
      </c>
      <c r="J33" s="14">
        <f t="shared" si="6"/>
        <v>44850253.39</v>
      </c>
      <c r="K33" s="14">
        <f t="shared" si="6"/>
        <v>44830118.28</v>
      </c>
      <c r="L33" s="14">
        <f t="shared" si="6"/>
        <v>44830118.28</v>
      </c>
      <c r="M33" s="59" t="s">
        <v>68</v>
      </c>
      <c r="N33" s="51">
        <v>0</v>
      </c>
      <c r="O33" s="51">
        <v>0</v>
      </c>
      <c r="P33" s="51">
        <v>0</v>
      </c>
      <c r="Q33" s="54" t="s">
        <v>76</v>
      </c>
      <c r="R33" s="54" t="s">
        <v>77</v>
      </c>
      <c r="S33" s="54" t="s">
        <v>78</v>
      </c>
      <c r="T33" s="54" t="s">
        <v>78</v>
      </c>
      <c r="U33" s="61" t="s">
        <v>48</v>
      </c>
    </row>
    <row r="34" spans="1:21" ht="12.75" customHeight="1">
      <c r="A34" s="52"/>
      <c r="B34" s="83"/>
      <c r="C34" s="73"/>
      <c r="D34" s="75" t="s">
        <v>29</v>
      </c>
      <c r="E34" s="76"/>
      <c r="F34" s="76"/>
      <c r="G34" s="76"/>
      <c r="H34" s="76"/>
      <c r="I34" s="76"/>
      <c r="J34" s="76"/>
      <c r="K34" s="76"/>
      <c r="L34" s="77"/>
      <c r="M34" s="60"/>
      <c r="N34" s="52"/>
      <c r="O34" s="52"/>
      <c r="P34" s="52"/>
      <c r="Q34" s="55"/>
      <c r="R34" s="55"/>
      <c r="S34" s="55"/>
      <c r="T34" s="55"/>
      <c r="U34" s="52"/>
    </row>
    <row r="35" spans="1:21" ht="12.75" customHeight="1">
      <c r="A35" s="52"/>
      <c r="B35" s="83"/>
      <c r="C35" s="73"/>
      <c r="D35" s="15" t="s">
        <v>2</v>
      </c>
      <c r="E35" s="16">
        <f>F35+G35+H35+I35+J35+K35+L35</f>
        <v>171054485.7</v>
      </c>
      <c r="F35" s="16">
        <v>0</v>
      </c>
      <c r="G35" s="16">
        <v>0</v>
      </c>
      <c r="H35" s="16">
        <v>0</v>
      </c>
      <c r="I35" s="16">
        <v>42755613.08</v>
      </c>
      <c r="J35" s="16">
        <v>42460732.06</v>
      </c>
      <c r="K35" s="16">
        <v>42919070.28</v>
      </c>
      <c r="L35" s="16">
        <v>42919070.28</v>
      </c>
      <c r="M35" s="60"/>
      <c r="N35" s="52"/>
      <c r="O35" s="52"/>
      <c r="P35" s="52"/>
      <c r="Q35" s="55"/>
      <c r="R35" s="55"/>
      <c r="S35" s="55"/>
      <c r="T35" s="55"/>
      <c r="U35" s="52"/>
    </row>
    <row r="36" spans="1:21" ht="12.75" customHeight="1">
      <c r="A36" s="52"/>
      <c r="B36" s="83"/>
      <c r="C36" s="73"/>
      <c r="D36" s="15" t="s">
        <v>0</v>
      </c>
      <c r="E36" s="16">
        <f>F36+G36+H36+I36+J36+K36+L36</f>
        <v>1035300.47</v>
      </c>
      <c r="F36" s="16">
        <v>0</v>
      </c>
      <c r="G36" s="16">
        <v>0</v>
      </c>
      <c r="H36" s="16">
        <v>0</v>
      </c>
      <c r="I36" s="16">
        <v>544827.14</v>
      </c>
      <c r="J36" s="16">
        <v>490473.33</v>
      </c>
      <c r="K36" s="16">
        <v>0</v>
      </c>
      <c r="L36" s="16">
        <v>0</v>
      </c>
      <c r="M36" s="60"/>
      <c r="N36" s="52"/>
      <c r="O36" s="52"/>
      <c r="P36" s="52"/>
      <c r="Q36" s="55"/>
      <c r="R36" s="55"/>
      <c r="S36" s="55"/>
      <c r="T36" s="55"/>
      <c r="U36" s="52"/>
    </row>
    <row r="37" spans="1:21" ht="12.75" customHeight="1">
      <c r="A37" s="52"/>
      <c r="B37" s="83"/>
      <c r="C37" s="73"/>
      <c r="D37" s="15" t="s">
        <v>1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60"/>
      <c r="N37" s="52"/>
      <c r="O37" s="52"/>
      <c r="P37" s="52"/>
      <c r="Q37" s="55"/>
      <c r="R37" s="55"/>
      <c r="S37" s="55"/>
      <c r="T37" s="55"/>
      <c r="U37" s="52"/>
    </row>
    <row r="38" spans="1:21" ht="12.75" customHeight="1">
      <c r="A38" s="53"/>
      <c r="B38" s="84"/>
      <c r="C38" s="74"/>
      <c r="D38" s="15" t="s">
        <v>3</v>
      </c>
      <c r="E38" s="16">
        <f>F38+G38+H38+I38+J38+K38+L38</f>
        <v>7609192</v>
      </c>
      <c r="F38" s="16">
        <v>0</v>
      </c>
      <c r="G38" s="16">
        <v>0</v>
      </c>
      <c r="H38" s="16">
        <v>0</v>
      </c>
      <c r="I38" s="16">
        <v>1888048</v>
      </c>
      <c r="J38" s="16">
        <v>1899048</v>
      </c>
      <c r="K38" s="16">
        <v>1911048</v>
      </c>
      <c r="L38" s="16">
        <v>1911048</v>
      </c>
      <c r="M38" s="60"/>
      <c r="N38" s="53"/>
      <c r="O38" s="53"/>
      <c r="P38" s="53"/>
      <c r="Q38" s="56"/>
      <c r="R38" s="56"/>
      <c r="S38" s="56"/>
      <c r="T38" s="56"/>
      <c r="U38" s="53"/>
    </row>
    <row r="39" spans="1:21" ht="12.75" customHeight="1">
      <c r="A39" s="66" t="s">
        <v>60</v>
      </c>
      <c r="B39" s="69" t="s">
        <v>82</v>
      </c>
      <c r="C39" s="72" t="s">
        <v>62</v>
      </c>
      <c r="D39" s="13" t="s">
        <v>4</v>
      </c>
      <c r="E39" s="14">
        <f>E41+E42+E43+E44</f>
        <v>83869461.58</v>
      </c>
      <c r="F39" s="14">
        <f aca="true" t="shared" si="7" ref="F39:L39">F41+F42+F43+F44</f>
        <v>0</v>
      </c>
      <c r="G39" s="14">
        <f t="shared" si="7"/>
        <v>0</v>
      </c>
      <c r="H39" s="14">
        <f t="shared" si="7"/>
        <v>0</v>
      </c>
      <c r="I39" s="14">
        <f t="shared" si="7"/>
        <v>20945935.91</v>
      </c>
      <c r="J39" s="14">
        <f t="shared" si="7"/>
        <v>21343349.09</v>
      </c>
      <c r="K39" s="14">
        <f t="shared" si="7"/>
        <v>20790088.29</v>
      </c>
      <c r="L39" s="14">
        <f t="shared" si="7"/>
        <v>20790088.29</v>
      </c>
      <c r="M39" s="59" t="s">
        <v>68</v>
      </c>
      <c r="N39" s="51">
        <v>0</v>
      </c>
      <c r="O39" s="51">
        <v>0</v>
      </c>
      <c r="P39" s="51">
        <v>0</v>
      </c>
      <c r="Q39" s="54" t="s">
        <v>79</v>
      </c>
      <c r="R39" s="54" t="s">
        <v>80</v>
      </c>
      <c r="S39" s="54" t="s">
        <v>81</v>
      </c>
      <c r="T39" s="54" t="s">
        <v>81</v>
      </c>
      <c r="U39" s="61" t="s">
        <v>48</v>
      </c>
    </row>
    <row r="40" spans="1:21" ht="12.75" customHeight="1">
      <c r="A40" s="52"/>
      <c r="B40" s="83"/>
      <c r="C40" s="73"/>
      <c r="D40" s="75" t="s">
        <v>29</v>
      </c>
      <c r="E40" s="76"/>
      <c r="F40" s="76"/>
      <c r="G40" s="76"/>
      <c r="H40" s="76"/>
      <c r="I40" s="76"/>
      <c r="J40" s="76"/>
      <c r="K40" s="76"/>
      <c r="L40" s="77"/>
      <c r="M40" s="60"/>
      <c r="N40" s="52"/>
      <c r="O40" s="52"/>
      <c r="P40" s="52"/>
      <c r="Q40" s="55"/>
      <c r="R40" s="55"/>
      <c r="S40" s="55"/>
      <c r="T40" s="55"/>
      <c r="U40" s="52"/>
    </row>
    <row r="41" spans="1:21" ht="12.75" customHeight="1">
      <c r="A41" s="52"/>
      <c r="B41" s="83"/>
      <c r="C41" s="73"/>
      <c r="D41" s="15" t="s">
        <v>2</v>
      </c>
      <c r="E41" s="16">
        <f>F41+G41+H41+I41+J41+K41+L41</f>
        <v>79766098.58</v>
      </c>
      <c r="F41" s="16">
        <v>0</v>
      </c>
      <c r="G41" s="16">
        <v>0</v>
      </c>
      <c r="H41" s="16">
        <v>0</v>
      </c>
      <c r="I41" s="16">
        <v>19798606.49</v>
      </c>
      <c r="J41" s="16">
        <v>20216439.51</v>
      </c>
      <c r="K41" s="16">
        <v>19875526.29</v>
      </c>
      <c r="L41" s="16">
        <v>19875526.29</v>
      </c>
      <c r="M41" s="60"/>
      <c r="N41" s="52"/>
      <c r="O41" s="52"/>
      <c r="P41" s="52"/>
      <c r="Q41" s="55"/>
      <c r="R41" s="55"/>
      <c r="S41" s="55"/>
      <c r="T41" s="55"/>
      <c r="U41" s="52"/>
    </row>
    <row r="42" spans="1:21" ht="12.75" customHeight="1">
      <c r="A42" s="52"/>
      <c r="B42" s="83"/>
      <c r="C42" s="73"/>
      <c r="D42" s="15" t="s">
        <v>0</v>
      </c>
      <c r="E42" s="16">
        <f>F42+G42+H42+I42+J42+K42+L42</f>
        <v>465135</v>
      </c>
      <c r="F42" s="16">
        <v>0</v>
      </c>
      <c r="G42" s="16">
        <v>0</v>
      </c>
      <c r="H42" s="16">
        <v>0</v>
      </c>
      <c r="I42" s="16">
        <v>244777.42</v>
      </c>
      <c r="J42" s="16">
        <v>220357.58</v>
      </c>
      <c r="K42" s="16">
        <v>0</v>
      </c>
      <c r="L42" s="16">
        <v>0</v>
      </c>
      <c r="M42" s="60"/>
      <c r="N42" s="52"/>
      <c r="O42" s="52"/>
      <c r="P42" s="52"/>
      <c r="Q42" s="55"/>
      <c r="R42" s="55"/>
      <c r="S42" s="55"/>
      <c r="T42" s="55"/>
      <c r="U42" s="52"/>
    </row>
    <row r="43" spans="1:21" ht="12.75" customHeight="1">
      <c r="A43" s="52"/>
      <c r="B43" s="83"/>
      <c r="C43" s="73"/>
      <c r="D43" s="15" t="s">
        <v>1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60"/>
      <c r="N43" s="52"/>
      <c r="O43" s="52"/>
      <c r="P43" s="52"/>
      <c r="Q43" s="55"/>
      <c r="R43" s="55"/>
      <c r="S43" s="55"/>
      <c r="T43" s="55"/>
      <c r="U43" s="52"/>
    </row>
    <row r="44" spans="1:21" ht="12.75" customHeight="1">
      <c r="A44" s="53"/>
      <c r="B44" s="84"/>
      <c r="C44" s="74"/>
      <c r="D44" s="15" t="s">
        <v>3</v>
      </c>
      <c r="E44" s="16">
        <f>F44+G44+H44+I44+J44+K44+L44</f>
        <v>3638228</v>
      </c>
      <c r="F44" s="16">
        <v>0</v>
      </c>
      <c r="G44" s="16">
        <v>0</v>
      </c>
      <c r="H44" s="16">
        <v>0</v>
      </c>
      <c r="I44" s="16">
        <v>902552</v>
      </c>
      <c r="J44" s="16">
        <v>906552</v>
      </c>
      <c r="K44" s="16">
        <v>914562</v>
      </c>
      <c r="L44" s="16">
        <v>914562</v>
      </c>
      <c r="M44" s="60"/>
      <c r="N44" s="53"/>
      <c r="O44" s="53"/>
      <c r="P44" s="53"/>
      <c r="Q44" s="56"/>
      <c r="R44" s="56"/>
      <c r="S44" s="56"/>
      <c r="T44" s="56"/>
      <c r="U44" s="53"/>
    </row>
    <row r="45" spans="1:21" ht="12.75" customHeight="1">
      <c r="A45" s="81" t="s">
        <v>69</v>
      </c>
      <c r="B45" s="82" t="s">
        <v>70</v>
      </c>
      <c r="C45" s="72" t="s">
        <v>65</v>
      </c>
      <c r="D45" s="13" t="s">
        <v>4</v>
      </c>
      <c r="E45" s="14">
        <f>E47+E48+E49+E50</f>
        <v>4211610</v>
      </c>
      <c r="F45" s="14">
        <f aca="true" t="shared" si="8" ref="F45:L45">F47+F48+F49+F50</f>
        <v>0</v>
      </c>
      <c r="G45" s="14">
        <f t="shared" si="8"/>
        <v>0</v>
      </c>
      <c r="H45" s="14">
        <f t="shared" si="8"/>
        <v>0</v>
      </c>
      <c r="I45" s="14">
        <f t="shared" si="8"/>
        <v>1032524</v>
      </c>
      <c r="J45" s="14">
        <f t="shared" si="8"/>
        <v>978180</v>
      </c>
      <c r="K45" s="14">
        <f t="shared" si="8"/>
        <v>1100453</v>
      </c>
      <c r="L45" s="14">
        <f t="shared" si="8"/>
        <v>1100453</v>
      </c>
      <c r="M45" s="85"/>
      <c r="N45" s="51">
        <v>0</v>
      </c>
      <c r="O45" s="51">
        <v>0</v>
      </c>
      <c r="P45" s="51">
        <v>0</v>
      </c>
      <c r="Q45" s="54" t="s">
        <v>71</v>
      </c>
      <c r="R45" s="54" t="s">
        <v>72</v>
      </c>
      <c r="S45" s="54" t="s">
        <v>73</v>
      </c>
      <c r="T45" s="54" t="s">
        <v>73</v>
      </c>
      <c r="U45" s="61" t="s">
        <v>48</v>
      </c>
    </row>
    <row r="46" spans="1:21" ht="12.75" customHeight="1">
      <c r="A46" s="52"/>
      <c r="B46" s="83"/>
      <c r="C46" s="52"/>
      <c r="D46" s="75" t="s">
        <v>29</v>
      </c>
      <c r="E46" s="76"/>
      <c r="F46" s="76"/>
      <c r="G46" s="76"/>
      <c r="H46" s="76"/>
      <c r="I46" s="76"/>
      <c r="J46" s="76"/>
      <c r="K46" s="76"/>
      <c r="L46" s="77"/>
      <c r="M46" s="60"/>
      <c r="N46" s="52"/>
      <c r="O46" s="52"/>
      <c r="P46" s="52"/>
      <c r="Q46" s="55"/>
      <c r="R46" s="55"/>
      <c r="S46" s="55"/>
      <c r="T46" s="55"/>
      <c r="U46" s="52"/>
    </row>
    <row r="47" spans="1:21" ht="12.75" customHeight="1">
      <c r="A47" s="52"/>
      <c r="B47" s="83"/>
      <c r="C47" s="52"/>
      <c r="D47" s="15" t="s">
        <v>2</v>
      </c>
      <c r="E47" s="16">
        <f>F47+G47+H47+I47+J47+K47+L47</f>
        <v>4211610</v>
      </c>
      <c r="F47" s="16">
        <v>0</v>
      </c>
      <c r="G47" s="16">
        <v>0</v>
      </c>
      <c r="H47" s="16">
        <v>0</v>
      </c>
      <c r="I47" s="16">
        <v>1032524</v>
      </c>
      <c r="J47" s="16">
        <v>978180</v>
      </c>
      <c r="K47" s="16">
        <v>1100453</v>
      </c>
      <c r="L47" s="16">
        <v>1100453</v>
      </c>
      <c r="M47" s="60"/>
      <c r="N47" s="52"/>
      <c r="O47" s="52"/>
      <c r="P47" s="52"/>
      <c r="Q47" s="55"/>
      <c r="R47" s="55"/>
      <c r="S47" s="55"/>
      <c r="T47" s="55"/>
      <c r="U47" s="52"/>
    </row>
    <row r="48" spans="1:21" ht="12.75" customHeight="1">
      <c r="A48" s="52"/>
      <c r="B48" s="83"/>
      <c r="C48" s="52"/>
      <c r="D48" s="15" t="s">
        <v>0</v>
      </c>
      <c r="E48" s="16">
        <f>F48+G48+H48+I48+J48+K48+L48</f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60"/>
      <c r="N48" s="52"/>
      <c r="O48" s="52"/>
      <c r="P48" s="52"/>
      <c r="Q48" s="55"/>
      <c r="R48" s="55"/>
      <c r="S48" s="55"/>
      <c r="T48" s="55"/>
      <c r="U48" s="52"/>
    </row>
    <row r="49" spans="1:21" ht="12.75" customHeight="1">
      <c r="A49" s="52"/>
      <c r="B49" s="83"/>
      <c r="C49" s="52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60"/>
      <c r="N49" s="52"/>
      <c r="O49" s="52"/>
      <c r="P49" s="52"/>
      <c r="Q49" s="55"/>
      <c r="R49" s="55"/>
      <c r="S49" s="55"/>
      <c r="T49" s="55"/>
      <c r="U49" s="52"/>
    </row>
    <row r="50" spans="1:21" ht="12.75" customHeight="1">
      <c r="A50" s="53"/>
      <c r="B50" s="84"/>
      <c r="C50" s="53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86"/>
      <c r="N50" s="53"/>
      <c r="O50" s="53"/>
      <c r="P50" s="53"/>
      <c r="Q50" s="56"/>
      <c r="R50" s="56"/>
      <c r="S50" s="56"/>
      <c r="T50" s="56"/>
      <c r="U50" s="53"/>
    </row>
    <row r="51" spans="1:21" ht="12.75">
      <c r="A51" s="66"/>
      <c r="B51" s="88" t="s">
        <v>42</v>
      </c>
      <c r="C51" s="72"/>
      <c r="D51" s="13" t="s">
        <v>4</v>
      </c>
      <c r="E51" s="14">
        <f>E53+E54+E55+E56</f>
        <v>461056063.85</v>
      </c>
      <c r="F51" s="14">
        <f aca="true" t="shared" si="9" ref="F51:L51">F53+F54+F55+F56</f>
        <v>66725362.34</v>
      </c>
      <c r="G51" s="14">
        <f t="shared" si="9"/>
        <v>61765855.39000001</v>
      </c>
      <c r="H51" s="14">
        <f t="shared" si="9"/>
        <v>62874796.37</v>
      </c>
      <c r="I51" s="14">
        <f t="shared" si="9"/>
        <v>67636948.13</v>
      </c>
      <c r="J51" s="14">
        <f t="shared" si="9"/>
        <v>67651782.48</v>
      </c>
      <c r="K51" s="14">
        <f t="shared" si="9"/>
        <v>67200659.57</v>
      </c>
      <c r="L51" s="14">
        <f t="shared" si="9"/>
        <v>67200659.57</v>
      </c>
      <c r="M51" s="59"/>
      <c r="N51" s="51"/>
      <c r="O51" s="51"/>
      <c r="P51" s="51"/>
      <c r="Q51" s="51"/>
      <c r="R51" s="51"/>
      <c r="S51" s="51"/>
      <c r="T51" s="51"/>
      <c r="U51" s="78"/>
    </row>
    <row r="52" spans="1:21" ht="12.75">
      <c r="A52" s="52"/>
      <c r="B52" s="89"/>
      <c r="C52" s="52"/>
      <c r="D52" s="75" t="s">
        <v>29</v>
      </c>
      <c r="E52" s="76"/>
      <c r="F52" s="76"/>
      <c r="G52" s="76"/>
      <c r="H52" s="76"/>
      <c r="I52" s="76"/>
      <c r="J52" s="76"/>
      <c r="K52" s="76"/>
      <c r="L52" s="77"/>
      <c r="M52" s="60"/>
      <c r="N52" s="52"/>
      <c r="O52" s="52"/>
      <c r="P52" s="52"/>
      <c r="Q52" s="52"/>
      <c r="R52" s="52"/>
      <c r="S52" s="52"/>
      <c r="T52" s="52"/>
      <c r="U52" s="83"/>
    </row>
    <row r="53" spans="1:21" ht="12.75">
      <c r="A53" s="52"/>
      <c r="B53" s="89"/>
      <c r="C53" s="52"/>
      <c r="D53" s="15" t="s">
        <v>2</v>
      </c>
      <c r="E53" s="16">
        <f>F53+G53+H53+I53+J53+K53+L53</f>
        <v>436804149.08</v>
      </c>
      <c r="F53" s="16">
        <f aca="true" t="shared" si="10" ref="F53:H56">F23+F29</f>
        <v>63986492.34</v>
      </c>
      <c r="G53" s="16">
        <f t="shared" si="10"/>
        <v>58414985.39000001</v>
      </c>
      <c r="H53" s="16">
        <f t="shared" si="10"/>
        <v>59370477.07</v>
      </c>
      <c r="I53" s="16">
        <f>I35+I41+I47</f>
        <v>63586743.56999999</v>
      </c>
      <c r="J53" s="16">
        <f>J35+J41+J47</f>
        <v>63655351.57000001</v>
      </c>
      <c r="K53" s="16">
        <f>K35+K41+K47</f>
        <v>63895049.57</v>
      </c>
      <c r="L53" s="16">
        <f>L35+L41+L47</f>
        <v>63895049.57</v>
      </c>
      <c r="M53" s="60"/>
      <c r="N53" s="52"/>
      <c r="O53" s="52"/>
      <c r="P53" s="52"/>
      <c r="Q53" s="52"/>
      <c r="R53" s="52"/>
      <c r="S53" s="52"/>
      <c r="T53" s="52"/>
      <c r="U53" s="83"/>
    </row>
    <row r="54" spans="1:21" ht="12.75">
      <c r="A54" s="52"/>
      <c r="B54" s="89"/>
      <c r="C54" s="52"/>
      <c r="D54" s="15" t="s">
        <v>0</v>
      </c>
      <c r="E54" s="16">
        <f>F54+G54+H54+I54+J54</f>
        <v>2200379.47</v>
      </c>
      <c r="F54" s="16">
        <f t="shared" si="10"/>
        <v>222820</v>
      </c>
      <c r="G54" s="16">
        <f t="shared" si="10"/>
        <v>212870</v>
      </c>
      <c r="H54" s="16">
        <f t="shared" si="10"/>
        <v>264254</v>
      </c>
      <c r="I54" s="16">
        <f>I36+I42</f>
        <v>789604.56</v>
      </c>
      <c r="J54" s="16">
        <f>J36+J42</f>
        <v>710830.91</v>
      </c>
      <c r="K54" s="16">
        <f>K24+K30</f>
        <v>0</v>
      </c>
      <c r="L54" s="16">
        <f>L24+L30</f>
        <v>0</v>
      </c>
      <c r="M54" s="60"/>
      <c r="N54" s="52"/>
      <c r="O54" s="52"/>
      <c r="P54" s="52"/>
      <c r="Q54" s="52"/>
      <c r="R54" s="52"/>
      <c r="S54" s="52"/>
      <c r="T54" s="52"/>
      <c r="U54" s="83"/>
    </row>
    <row r="55" spans="1:21" ht="12.75">
      <c r="A55" s="52"/>
      <c r="B55" s="89"/>
      <c r="C55" s="52"/>
      <c r="D55" s="15" t="s">
        <v>1</v>
      </c>
      <c r="E55" s="16">
        <f>E25+E31</f>
        <v>0</v>
      </c>
      <c r="F55" s="16">
        <f t="shared" si="10"/>
        <v>0</v>
      </c>
      <c r="G55" s="16">
        <f t="shared" si="10"/>
        <v>0</v>
      </c>
      <c r="H55" s="16">
        <f t="shared" si="10"/>
        <v>0</v>
      </c>
      <c r="I55" s="16">
        <v>0</v>
      </c>
      <c r="J55" s="16">
        <f>J25+J31</f>
        <v>0</v>
      </c>
      <c r="K55" s="16">
        <f>K25+K31</f>
        <v>0</v>
      </c>
      <c r="L55" s="16">
        <f>L25+L31</f>
        <v>0</v>
      </c>
      <c r="M55" s="60"/>
      <c r="N55" s="52"/>
      <c r="O55" s="52"/>
      <c r="P55" s="52"/>
      <c r="Q55" s="52"/>
      <c r="R55" s="52"/>
      <c r="S55" s="52"/>
      <c r="T55" s="52"/>
      <c r="U55" s="83"/>
    </row>
    <row r="56" spans="1:21" ht="12.75">
      <c r="A56" s="53"/>
      <c r="B56" s="90"/>
      <c r="C56" s="53"/>
      <c r="D56" s="15" t="s">
        <v>3</v>
      </c>
      <c r="E56" s="16">
        <f>F56+G56+H56+I56+J56+K56+L56</f>
        <v>22051535.3</v>
      </c>
      <c r="F56" s="16">
        <f t="shared" si="10"/>
        <v>2516050</v>
      </c>
      <c r="G56" s="16">
        <f t="shared" si="10"/>
        <v>3138000</v>
      </c>
      <c r="H56" s="16">
        <f t="shared" si="10"/>
        <v>3240065.3</v>
      </c>
      <c r="I56" s="16">
        <f>I32+I38+I44</f>
        <v>3260600</v>
      </c>
      <c r="J56" s="16">
        <f>J32+J38+J44</f>
        <v>3285600</v>
      </c>
      <c r="K56" s="16">
        <f>K32+K38+K44</f>
        <v>3305610</v>
      </c>
      <c r="L56" s="16">
        <f>L32+L38+L44</f>
        <v>3305610</v>
      </c>
      <c r="M56" s="86"/>
      <c r="N56" s="53"/>
      <c r="O56" s="53"/>
      <c r="P56" s="53"/>
      <c r="Q56" s="53"/>
      <c r="R56" s="53"/>
      <c r="S56" s="53"/>
      <c r="T56" s="53"/>
      <c r="U56" s="84"/>
    </row>
    <row r="57" spans="1:21" ht="15">
      <c r="A57" s="5">
        <v>3</v>
      </c>
      <c r="B57" s="121" t="s">
        <v>34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3"/>
    </row>
    <row r="58" spans="1:21" ht="21" customHeight="1">
      <c r="A58" s="87" t="s">
        <v>32</v>
      </c>
      <c r="B58" s="108" t="s">
        <v>61</v>
      </c>
      <c r="C58" s="72" t="s">
        <v>65</v>
      </c>
      <c r="D58" s="13" t="s">
        <v>4</v>
      </c>
      <c r="E58" s="14">
        <f>E60+E61+E62+E63</f>
        <v>739010746.24</v>
      </c>
      <c r="F58" s="14">
        <f aca="true" t="shared" si="11" ref="F58:L58">F60+F61+F62+F63</f>
        <v>99267907.16000001</v>
      </c>
      <c r="G58" s="14">
        <f t="shared" si="11"/>
        <v>101524928.7</v>
      </c>
      <c r="H58" s="14">
        <f t="shared" si="11"/>
        <v>108043473.24999999</v>
      </c>
      <c r="I58" s="14">
        <f t="shared" si="11"/>
        <v>117901059.71000001</v>
      </c>
      <c r="J58" s="14">
        <f t="shared" si="11"/>
        <v>109776818.06</v>
      </c>
      <c r="K58" s="14">
        <f t="shared" si="11"/>
        <v>101248279.67999999</v>
      </c>
      <c r="L58" s="14">
        <f t="shared" si="11"/>
        <v>101248279.67999999</v>
      </c>
      <c r="M58" s="78" t="s">
        <v>49</v>
      </c>
      <c r="N58" s="66">
        <v>132</v>
      </c>
      <c r="O58" s="66">
        <v>140</v>
      </c>
      <c r="P58" s="66">
        <v>142</v>
      </c>
      <c r="Q58" s="66">
        <v>133</v>
      </c>
      <c r="R58" s="66">
        <v>133</v>
      </c>
      <c r="S58" s="66">
        <v>134</v>
      </c>
      <c r="T58" s="66">
        <v>134</v>
      </c>
      <c r="U58" s="61" t="s">
        <v>50</v>
      </c>
    </row>
    <row r="59" spans="1:21" ht="12.75">
      <c r="A59" s="87"/>
      <c r="B59" s="108"/>
      <c r="C59" s="73"/>
      <c r="D59" s="75" t="s">
        <v>29</v>
      </c>
      <c r="E59" s="76"/>
      <c r="F59" s="76"/>
      <c r="G59" s="76"/>
      <c r="H59" s="76"/>
      <c r="I59" s="76"/>
      <c r="J59" s="76"/>
      <c r="K59" s="76"/>
      <c r="L59" s="77"/>
      <c r="M59" s="79"/>
      <c r="N59" s="67"/>
      <c r="O59" s="67"/>
      <c r="P59" s="67"/>
      <c r="Q59" s="67"/>
      <c r="R59" s="67"/>
      <c r="S59" s="67"/>
      <c r="T59" s="67"/>
      <c r="U59" s="52"/>
    </row>
    <row r="60" spans="1:21" ht="12.75">
      <c r="A60" s="87"/>
      <c r="B60" s="108"/>
      <c r="C60" s="73"/>
      <c r="D60" s="15" t="s">
        <v>2</v>
      </c>
      <c r="E60" s="16">
        <f>F60+G60+H60+I60+J60+K60+L60</f>
        <v>689852403.15</v>
      </c>
      <c r="F60" s="16">
        <v>93638712.09</v>
      </c>
      <c r="G60" s="16">
        <f>93937834.31+232556.48</f>
        <v>94170390.79</v>
      </c>
      <c r="H60" s="16">
        <f>101138853.82+141526.24</f>
        <v>101280380.05999999</v>
      </c>
      <c r="I60" s="16">
        <f>104359717.68+730941.51</f>
        <v>105090659.19000001</v>
      </c>
      <c r="J60" s="16">
        <v>98107772.7</v>
      </c>
      <c r="K60" s="16">
        <v>98782244.16</v>
      </c>
      <c r="L60" s="16">
        <v>98782244.16</v>
      </c>
      <c r="M60" s="79"/>
      <c r="N60" s="67"/>
      <c r="O60" s="67"/>
      <c r="P60" s="67"/>
      <c r="Q60" s="67"/>
      <c r="R60" s="67"/>
      <c r="S60" s="67"/>
      <c r="T60" s="67"/>
      <c r="U60" s="52"/>
    </row>
    <row r="61" spans="1:21" ht="12.75">
      <c r="A61" s="87"/>
      <c r="B61" s="108"/>
      <c r="C61" s="73"/>
      <c r="D61" s="15" t="s">
        <v>0</v>
      </c>
      <c r="E61" s="16">
        <f>F61+G61+H61+I61+J61+K61+L61</f>
        <v>40207242.36000001</v>
      </c>
      <c r="F61" s="16">
        <v>4122074.31</v>
      </c>
      <c r="G61" s="16">
        <f>5894645-510300</f>
        <v>5384345</v>
      </c>
      <c r="H61" s="16">
        <v>6219306.13</v>
      </c>
      <c r="I61" s="16">
        <f>10035556.54+1504843.98</f>
        <v>11540400.52</v>
      </c>
      <c r="J61" s="16">
        <f>9095778.4+1353266.96</f>
        <v>10449045.36</v>
      </c>
      <c r="K61" s="16">
        <v>1246035.52</v>
      </c>
      <c r="L61" s="16">
        <v>1246035.52</v>
      </c>
      <c r="M61" s="79"/>
      <c r="N61" s="67"/>
      <c r="O61" s="67"/>
      <c r="P61" s="67"/>
      <c r="Q61" s="67"/>
      <c r="R61" s="67"/>
      <c r="S61" s="67"/>
      <c r="T61" s="67"/>
      <c r="U61" s="52"/>
    </row>
    <row r="62" spans="1:21" ht="12.75">
      <c r="A62" s="87"/>
      <c r="B62" s="108"/>
      <c r="C62" s="73"/>
      <c r="D62" s="15" t="s">
        <v>1</v>
      </c>
      <c r="E62" s="16">
        <f>F62+G62+H62+I62+J62+K62+L62</f>
        <v>50000</v>
      </c>
      <c r="F62" s="16">
        <v>0</v>
      </c>
      <c r="G62" s="16">
        <v>0</v>
      </c>
      <c r="H62" s="16">
        <v>0</v>
      </c>
      <c r="I62" s="16">
        <v>50000</v>
      </c>
      <c r="J62" s="16">
        <v>0</v>
      </c>
      <c r="K62" s="16">
        <v>0</v>
      </c>
      <c r="L62" s="16">
        <v>0</v>
      </c>
      <c r="M62" s="79"/>
      <c r="N62" s="67"/>
      <c r="O62" s="67"/>
      <c r="P62" s="67"/>
      <c r="Q62" s="67"/>
      <c r="R62" s="67"/>
      <c r="S62" s="67"/>
      <c r="T62" s="67"/>
      <c r="U62" s="52"/>
    </row>
    <row r="63" spans="1:21" ht="12.75">
      <c r="A63" s="87"/>
      <c r="B63" s="108"/>
      <c r="C63" s="74"/>
      <c r="D63" s="15" t="s">
        <v>3</v>
      </c>
      <c r="E63" s="16">
        <f>F63+G63+H63+I63+J63+K63+L63</f>
        <v>8901100.73</v>
      </c>
      <c r="F63" s="16">
        <v>1507120.76</v>
      </c>
      <c r="G63" s="16">
        <f>1630060.61+340132.3</f>
        <v>1970192.9100000001</v>
      </c>
      <c r="H63" s="16">
        <f>320000+223787.06</f>
        <v>543787.06</v>
      </c>
      <c r="I63" s="16">
        <v>1220000</v>
      </c>
      <c r="J63" s="16">
        <v>1220000</v>
      </c>
      <c r="K63" s="16">
        <v>1220000</v>
      </c>
      <c r="L63" s="16">
        <v>1220000</v>
      </c>
      <c r="M63" s="80"/>
      <c r="N63" s="68"/>
      <c r="O63" s="68"/>
      <c r="P63" s="68"/>
      <c r="Q63" s="68"/>
      <c r="R63" s="68"/>
      <c r="S63" s="68"/>
      <c r="T63" s="68"/>
      <c r="U63" s="53"/>
    </row>
    <row r="64" spans="1:21" ht="12.75" customHeight="1">
      <c r="A64" s="66" t="s">
        <v>43</v>
      </c>
      <c r="B64" s="69" t="s">
        <v>64</v>
      </c>
      <c r="C64" s="72" t="s">
        <v>65</v>
      </c>
      <c r="D64" s="13" t="s">
        <v>4</v>
      </c>
      <c r="E64" s="14">
        <f>E66+E67+E68+E69</f>
        <v>17562442.05</v>
      </c>
      <c r="F64" s="14">
        <f aca="true" t="shared" si="12" ref="F64:L64">F66+F67+F68+F69</f>
        <v>1947874.1300000001</v>
      </c>
      <c r="G64" s="14">
        <f t="shared" si="12"/>
        <v>1870459.24</v>
      </c>
      <c r="H64" s="14">
        <f t="shared" si="12"/>
        <v>4934063.26</v>
      </c>
      <c r="I64" s="14">
        <f t="shared" si="12"/>
        <v>3470045.42</v>
      </c>
      <c r="J64" s="14">
        <f t="shared" si="12"/>
        <v>1780000</v>
      </c>
      <c r="K64" s="14">
        <f t="shared" si="12"/>
        <v>1780000</v>
      </c>
      <c r="L64" s="14">
        <f t="shared" si="12"/>
        <v>1780000</v>
      </c>
      <c r="M64" s="91" t="s">
        <v>85</v>
      </c>
      <c r="N64" s="51" t="s">
        <v>35</v>
      </c>
      <c r="O64" s="51" t="s">
        <v>35</v>
      </c>
      <c r="P64" s="51" t="s">
        <v>35</v>
      </c>
      <c r="Q64" s="51">
        <v>0</v>
      </c>
      <c r="R64" s="51">
        <v>0</v>
      </c>
      <c r="S64" s="51">
        <v>0</v>
      </c>
      <c r="T64" s="51">
        <v>0</v>
      </c>
      <c r="U64" s="61" t="s">
        <v>50</v>
      </c>
    </row>
    <row r="65" spans="1:21" ht="12.75" customHeight="1">
      <c r="A65" s="67"/>
      <c r="B65" s="70"/>
      <c r="C65" s="73"/>
      <c r="D65" s="75" t="s">
        <v>29</v>
      </c>
      <c r="E65" s="76"/>
      <c r="F65" s="76"/>
      <c r="G65" s="76"/>
      <c r="H65" s="76"/>
      <c r="I65" s="76"/>
      <c r="J65" s="76"/>
      <c r="K65" s="76"/>
      <c r="L65" s="77"/>
      <c r="M65" s="92"/>
      <c r="N65" s="52"/>
      <c r="O65" s="52"/>
      <c r="P65" s="52"/>
      <c r="Q65" s="52"/>
      <c r="R65" s="52"/>
      <c r="S65" s="52"/>
      <c r="T65" s="52"/>
      <c r="U65" s="62"/>
    </row>
    <row r="66" spans="1:21" ht="20.25" customHeight="1">
      <c r="A66" s="67"/>
      <c r="B66" s="70"/>
      <c r="C66" s="73"/>
      <c r="D66" s="15" t="s">
        <v>2</v>
      </c>
      <c r="E66" s="16">
        <f>F66+G66+H66+I66+J66+K66+L66</f>
        <v>1567850.05</v>
      </c>
      <c r="F66" s="16">
        <v>762775.81</v>
      </c>
      <c r="G66" s="16">
        <v>405074.24</v>
      </c>
      <c r="H66" s="16">
        <v>400000</v>
      </c>
      <c r="I66" s="16">
        <v>0</v>
      </c>
      <c r="J66" s="16">
        <v>0</v>
      </c>
      <c r="K66" s="16">
        <v>0</v>
      </c>
      <c r="L66" s="16">
        <v>0</v>
      </c>
      <c r="M66" s="92"/>
      <c r="N66" s="52"/>
      <c r="O66" s="52"/>
      <c r="P66" s="52"/>
      <c r="Q66" s="52"/>
      <c r="R66" s="52"/>
      <c r="S66" s="52"/>
      <c r="T66" s="52"/>
      <c r="U66" s="62"/>
    </row>
    <row r="67" spans="1:21" ht="12.75" customHeight="1">
      <c r="A67" s="67"/>
      <c r="B67" s="70"/>
      <c r="C67" s="73"/>
      <c r="D67" s="15" t="s">
        <v>0</v>
      </c>
      <c r="E67" s="16">
        <f>F67+G67+H67+I67+J67+K67+L67</f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78" t="s">
        <v>67</v>
      </c>
      <c r="N67" s="51">
        <v>0</v>
      </c>
      <c r="O67" s="51">
        <v>0</v>
      </c>
      <c r="P67" s="51">
        <v>0</v>
      </c>
      <c r="Q67" s="51">
        <v>932</v>
      </c>
      <c r="R67" s="51">
        <v>932</v>
      </c>
      <c r="S67" s="51">
        <v>954</v>
      </c>
      <c r="T67" s="51">
        <v>954</v>
      </c>
      <c r="U67" s="62"/>
    </row>
    <row r="68" spans="1:21" ht="12.75" customHeight="1">
      <c r="A68" s="67"/>
      <c r="B68" s="70"/>
      <c r="C68" s="73"/>
      <c r="D68" s="15" t="s">
        <v>1</v>
      </c>
      <c r="E68" s="16">
        <f>F68+G68+H68+I68+J68+K68+L68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83"/>
      <c r="N68" s="52"/>
      <c r="O68" s="52"/>
      <c r="P68" s="52"/>
      <c r="Q68" s="52"/>
      <c r="R68" s="52"/>
      <c r="S68" s="52"/>
      <c r="T68" s="52"/>
      <c r="U68" s="62"/>
    </row>
    <row r="69" spans="1:21" ht="12.75" customHeight="1">
      <c r="A69" s="68"/>
      <c r="B69" s="71"/>
      <c r="C69" s="74"/>
      <c r="D69" s="15" t="s">
        <v>3</v>
      </c>
      <c r="E69" s="16">
        <f>F69+G69+H69+I69+J69+K69+L69</f>
        <v>15994592</v>
      </c>
      <c r="F69" s="16">
        <v>1185098.32</v>
      </c>
      <c r="G69" s="16">
        <f>645790+670595+149000</f>
        <v>1465385</v>
      </c>
      <c r="H69" s="16">
        <f>4282952+251111.26</f>
        <v>4534063.26</v>
      </c>
      <c r="I69" s="16">
        <f>1780000+809830.42+880215</f>
        <v>3470045.42</v>
      </c>
      <c r="J69" s="16">
        <v>1780000</v>
      </c>
      <c r="K69" s="16">
        <v>1780000</v>
      </c>
      <c r="L69" s="16">
        <v>1780000</v>
      </c>
      <c r="M69" s="83"/>
      <c r="N69" s="52"/>
      <c r="O69" s="52"/>
      <c r="P69" s="52"/>
      <c r="Q69" s="52"/>
      <c r="R69" s="52"/>
      <c r="S69" s="52"/>
      <c r="T69" s="52"/>
      <c r="U69" s="63"/>
    </row>
    <row r="70" spans="1:21" ht="12.75" customHeight="1">
      <c r="A70" s="66" t="s">
        <v>74</v>
      </c>
      <c r="B70" s="69" t="s">
        <v>70</v>
      </c>
      <c r="C70" s="72" t="s">
        <v>65</v>
      </c>
      <c r="D70" s="13" t="s">
        <v>4</v>
      </c>
      <c r="E70" s="14">
        <f>E72+E73+E74+E75</f>
        <v>6985620</v>
      </c>
      <c r="F70" s="14">
        <f aca="true" t="shared" si="13" ref="F70:L70">F72+F73+F74+F75</f>
        <v>0</v>
      </c>
      <c r="G70" s="14">
        <f t="shared" si="13"/>
        <v>0</v>
      </c>
      <c r="H70" s="14">
        <f t="shared" si="13"/>
        <v>0</v>
      </c>
      <c r="I70" s="14">
        <f t="shared" si="13"/>
        <v>1745018</v>
      </c>
      <c r="J70" s="14">
        <f t="shared" si="13"/>
        <v>1800738</v>
      </c>
      <c r="K70" s="14">
        <f t="shared" si="13"/>
        <v>1719932</v>
      </c>
      <c r="L70" s="14">
        <f t="shared" si="13"/>
        <v>1719932</v>
      </c>
      <c r="M70" s="78" t="s">
        <v>75</v>
      </c>
      <c r="N70" s="51">
        <v>0</v>
      </c>
      <c r="O70" s="51">
        <v>0</v>
      </c>
      <c r="P70" s="51">
        <v>0</v>
      </c>
      <c r="Q70" s="51">
        <v>85</v>
      </c>
      <c r="R70" s="51">
        <v>90</v>
      </c>
      <c r="S70" s="51">
        <v>85</v>
      </c>
      <c r="T70" s="51">
        <v>85</v>
      </c>
      <c r="U70" s="61" t="s">
        <v>50</v>
      </c>
    </row>
    <row r="71" spans="1:21" ht="12.75" customHeight="1">
      <c r="A71" s="67"/>
      <c r="B71" s="70"/>
      <c r="C71" s="73"/>
      <c r="D71" s="75" t="s">
        <v>29</v>
      </c>
      <c r="E71" s="76"/>
      <c r="F71" s="76"/>
      <c r="G71" s="76"/>
      <c r="H71" s="76"/>
      <c r="I71" s="76"/>
      <c r="J71" s="76"/>
      <c r="K71" s="76"/>
      <c r="L71" s="77"/>
      <c r="M71" s="79"/>
      <c r="N71" s="64"/>
      <c r="O71" s="64"/>
      <c r="P71" s="64"/>
      <c r="Q71" s="64"/>
      <c r="R71" s="64"/>
      <c r="S71" s="64"/>
      <c r="T71" s="64"/>
      <c r="U71" s="62"/>
    </row>
    <row r="72" spans="1:21" ht="12.75" customHeight="1">
      <c r="A72" s="67"/>
      <c r="B72" s="70"/>
      <c r="C72" s="73"/>
      <c r="D72" s="15" t="s">
        <v>2</v>
      </c>
      <c r="E72" s="16">
        <f>F72+G72+H72+I72+J72+K72+L72</f>
        <v>5202192</v>
      </c>
      <c r="F72" s="16">
        <v>0</v>
      </c>
      <c r="G72" s="16">
        <v>0</v>
      </c>
      <c r="H72" s="16">
        <v>0</v>
      </c>
      <c r="I72" s="16">
        <v>1251082</v>
      </c>
      <c r="J72" s="16">
        <v>1385730</v>
      </c>
      <c r="K72" s="16">
        <v>1282690</v>
      </c>
      <c r="L72" s="16">
        <v>1282690</v>
      </c>
      <c r="M72" s="79"/>
      <c r="N72" s="64"/>
      <c r="O72" s="64"/>
      <c r="P72" s="64"/>
      <c r="Q72" s="64"/>
      <c r="R72" s="64"/>
      <c r="S72" s="64"/>
      <c r="T72" s="64"/>
      <c r="U72" s="62"/>
    </row>
    <row r="73" spans="1:21" ht="12.75" customHeight="1">
      <c r="A73" s="67"/>
      <c r="B73" s="70"/>
      <c r="C73" s="73"/>
      <c r="D73" s="15" t="s">
        <v>0</v>
      </c>
      <c r="E73" s="16">
        <f>F73+G73+H73+I73+J73+K73+L73</f>
        <v>1783428</v>
      </c>
      <c r="F73" s="16">
        <v>0</v>
      </c>
      <c r="G73" s="16">
        <v>0</v>
      </c>
      <c r="H73" s="16">
        <v>0</v>
      </c>
      <c r="I73" s="16">
        <v>493936</v>
      </c>
      <c r="J73" s="16">
        <v>415008</v>
      </c>
      <c r="K73" s="16">
        <v>437242</v>
      </c>
      <c r="L73" s="16">
        <v>437242</v>
      </c>
      <c r="M73" s="79"/>
      <c r="N73" s="64"/>
      <c r="O73" s="64"/>
      <c r="P73" s="64"/>
      <c r="Q73" s="64"/>
      <c r="R73" s="64"/>
      <c r="S73" s="64"/>
      <c r="T73" s="64"/>
      <c r="U73" s="62"/>
    </row>
    <row r="74" spans="1:21" ht="12.75" customHeight="1">
      <c r="A74" s="67"/>
      <c r="B74" s="70"/>
      <c r="C74" s="73"/>
      <c r="D74" s="15" t="s">
        <v>1</v>
      </c>
      <c r="E74" s="16">
        <f>F74+G74+H74+I74+J74+K74+L74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79"/>
      <c r="N74" s="64"/>
      <c r="O74" s="64"/>
      <c r="P74" s="64"/>
      <c r="Q74" s="64"/>
      <c r="R74" s="64"/>
      <c r="S74" s="64"/>
      <c r="T74" s="64"/>
      <c r="U74" s="62"/>
    </row>
    <row r="75" spans="1:21" ht="12.75" customHeight="1">
      <c r="A75" s="68"/>
      <c r="B75" s="71"/>
      <c r="C75" s="74"/>
      <c r="D75" s="15" t="s">
        <v>3</v>
      </c>
      <c r="E75" s="16">
        <f>F75+G75+H75+I75+J75+K75+L75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80"/>
      <c r="N75" s="65"/>
      <c r="O75" s="65"/>
      <c r="P75" s="65"/>
      <c r="Q75" s="65"/>
      <c r="R75" s="65"/>
      <c r="S75" s="65"/>
      <c r="T75" s="65"/>
      <c r="U75" s="63"/>
    </row>
    <row r="76" spans="1:21" ht="12.75">
      <c r="A76" s="87"/>
      <c r="B76" s="88" t="s">
        <v>44</v>
      </c>
      <c r="C76" s="72"/>
      <c r="D76" s="13" t="s">
        <v>4</v>
      </c>
      <c r="E76" s="14">
        <f>E78+E79+E80+E81</f>
        <v>756573188.29</v>
      </c>
      <c r="F76" s="14">
        <f aca="true" t="shared" si="14" ref="F76:L76">F78+F79+F80+F81</f>
        <v>101215781.29</v>
      </c>
      <c r="G76" s="14">
        <f t="shared" si="14"/>
        <v>103395387.94</v>
      </c>
      <c r="H76" s="14">
        <f t="shared" si="14"/>
        <v>112977536.50999999</v>
      </c>
      <c r="I76" s="14">
        <f t="shared" si="14"/>
        <v>123116123.13000001</v>
      </c>
      <c r="J76" s="14">
        <f t="shared" si="14"/>
        <v>113357556.06</v>
      </c>
      <c r="K76" s="14">
        <f t="shared" si="14"/>
        <v>104748211.67999999</v>
      </c>
      <c r="L76" s="14">
        <f t="shared" si="14"/>
        <v>104748211.67999999</v>
      </c>
      <c r="M76" s="78"/>
      <c r="N76" s="51"/>
      <c r="O76" s="51"/>
      <c r="P76" s="51"/>
      <c r="Q76" s="51"/>
      <c r="R76" s="51"/>
      <c r="S76" s="51"/>
      <c r="T76" s="51"/>
      <c r="U76" s="78"/>
    </row>
    <row r="77" spans="1:21" ht="12.75">
      <c r="A77" s="87"/>
      <c r="B77" s="89"/>
      <c r="C77" s="73"/>
      <c r="D77" s="75" t="s">
        <v>29</v>
      </c>
      <c r="E77" s="76"/>
      <c r="F77" s="76"/>
      <c r="G77" s="76"/>
      <c r="H77" s="76"/>
      <c r="I77" s="76"/>
      <c r="J77" s="76"/>
      <c r="K77" s="76"/>
      <c r="L77" s="77"/>
      <c r="M77" s="79"/>
      <c r="N77" s="64"/>
      <c r="O77" s="64"/>
      <c r="P77" s="64"/>
      <c r="Q77" s="64"/>
      <c r="R77" s="64"/>
      <c r="S77" s="64"/>
      <c r="T77" s="64"/>
      <c r="U77" s="79"/>
    </row>
    <row r="78" spans="1:21" ht="12.75">
      <c r="A78" s="87"/>
      <c r="B78" s="89"/>
      <c r="C78" s="73"/>
      <c r="D78" s="15" t="s">
        <v>2</v>
      </c>
      <c r="E78" s="16">
        <f aca="true" t="shared" si="15" ref="E78:H81">E60+E66</f>
        <v>691420253.1999999</v>
      </c>
      <c r="F78" s="16">
        <f t="shared" si="15"/>
        <v>94401487.9</v>
      </c>
      <c r="G78" s="16">
        <f t="shared" si="15"/>
        <v>94575465.03</v>
      </c>
      <c r="H78" s="16">
        <f t="shared" si="15"/>
        <v>101680380.05999999</v>
      </c>
      <c r="I78" s="16">
        <f aca="true" t="shared" si="16" ref="I78:L79">I60+I66+I72</f>
        <v>106341741.19000001</v>
      </c>
      <c r="J78" s="16">
        <f t="shared" si="16"/>
        <v>99493502.7</v>
      </c>
      <c r="K78" s="16">
        <f t="shared" si="16"/>
        <v>100064934.16</v>
      </c>
      <c r="L78" s="16">
        <f t="shared" si="16"/>
        <v>100064934.16</v>
      </c>
      <c r="M78" s="79"/>
      <c r="N78" s="64"/>
      <c r="O78" s="64"/>
      <c r="P78" s="64"/>
      <c r="Q78" s="64"/>
      <c r="R78" s="64"/>
      <c r="S78" s="64"/>
      <c r="T78" s="64"/>
      <c r="U78" s="79"/>
    </row>
    <row r="79" spans="1:21" ht="12.75">
      <c r="A79" s="87"/>
      <c r="B79" s="89"/>
      <c r="C79" s="73"/>
      <c r="D79" s="15" t="s">
        <v>0</v>
      </c>
      <c r="E79" s="16">
        <f t="shared" si="15"/>
        <v>40207242.36000001</v>
      </c>
      <c r="F79" s="16">
        <f t="shared" si="15"/>
        <v>4122074.31</v>
      </c>
      <c r="G79" s="16">
        <f t="shared" si="15"/>
        <v>5384345</v>
      </c>
      <c r="H79" s="16">
        <f t="shared" si="15"/>
        <v>6219306.13</v>
      </c>
      <c r="I79" s="16">
        <f t="shared" si="16"/>
        <v>12034336.52</v>
      </c>
      <c r="J79" s="16">
        <f t="shared" si="16"/>
        <v>10864053.36</v>
      </c>
      <c r="K79" s="16">
        <f t="shared" si="16"/>
        <v>1683277.52</v>
      </c>
      <c r="L79" s="16">
        <f t="shared" si="16"/>
        <v>1683277.52</v>
      </c>
      <c r="M79" s="79"/>
      <c r="N79" s="64"/>
      <c r="O79" s="64"/>
      <c r="P79" s="64"/>
      <c r="Q79" s="64"/>
      <c r="R79" s="64"/>
      <c r="S79" s="64"/>
      <c r="T79" s="64"/>
      <c r="U79" s="79"/>
    </row>
    <row r="80" spans="1:21" ht="12.75">
      <c r="A80" s="87"/>
      <c r="B80" s="89"/>
      <c r="C80" s="73"/>
      <c r="D80" s="15" t="s">
        <v>1</v>
      </c>
      <c r="E80" s="16">
        <f t="shared" si="15"/>
        <v>50000</v>
      </c>
      <c r="F80" s="16">
        <f t="shared" si="15"/>
        <v>0</v>
      </c>
      <c r="G80" s="16">
        <f t="shared" si="15"/>
        <v>0</v>
      </c>
      <c r="H80" s="16">
        <f t="shared" si="15"/>
        <v>0</v>
      </c>
      <c r="I80" s="16">
        <f aca="true" t="shared" si="17" ref="I80:L81">I62+I68</f>
        <v>50000</v>
      </c>
      <c r="J80" s="16">
        <f t="shared" si="17"/>
        <v>0</v>
      </c>
      <c r="K80" s="16">
        <f t="shared" si="17"/>
        <v>0</v>
      </c>
      <c r="L80" s="16">
        <f t="shared" si="17"/>
        <v>0</v>
      </c>
      <c r="M80" s="79"/>
      <c r="N80" s="64"/>
      <c r="O80" s="64"/>
      <c r="P80" s="64"/>
      <c r="Q80" s="64"/>
      <c r="R80" s="64"/>
      <c r="S80" s="64"/>
      <c r="T80" s="64"/>
      <c r="U80" s="79"/>
    </row>
    <row r="81" spans="1:21" ht="12.75">
      <c r="A81" s="87"/>
      <c r="B81" s="90"/>
      <c r="C81" s="74"/>
      <c r="D81" s="15" t="s">
        <v>3</v>
      </c>
      <c r="E81" s="16">
        <f t="shared" si="15"/>
        <v>24895692.73</v>
      </c>
      <c r="F81" s="16">
        <f t="shared" si="15"/>
        <v>2692219.08</v>
      </c>
      <c r="G81" s="16">
        <f t="shared" si="15"/>
        <v>3435577.91</v>
      </c>
      <c r="H81" s="16">
        <f t="shared" si="15"/>
        <v>5077850.32</v>
      </c>
      <c r="I81" s="16">
        <f t="shared" si="17"/>
        <v>4690045.42</v>
      </c>
      <c r="J81" s="16">
        <f t="shared" si="17"/>
        <v>3000000</v>
      </c>
      <c r="K81" s="16">
        <f t="shared" si="17"/>
        <v>3000000</v>
      </c>
      <c r="L81" s="16">
        <f t="shared" si="17"/>
        <v>3000000</v>
      </c>
      <c r="M81" s="80"/>
      <c r="N81" s="65"/>
      <c r="O81" s="65"/>
      <c r="P81" s="65"/>
      <c r="Q81" s="65"/>
      <c r="R81" s="65"/>
      <c r="S81" s="65"/>
      <c r="T81" s="65"/>
      <c r="U81" s="80"/>
    </row>
    <row r="82" spans="1:21" s="19" customFormat="1" ht="13.5">
      <c r="A82" s="6"/>
      <c r="B82" s="7" t="s">
        <v>45</v>
      </c>
      <c r="C82" s="99"/>
      <c r="D82" s="17" t="s">
        <v>4</v>
      </c>
      <c r="E82" s="18">
        <f aca="true" t="shared" si="18" ref="E82:L82">E84+E85+E86+E87</f>
        <v>1240450267.2099998</v>
      </c>
      <c r="F82" s="18">
        <f t="shared" si="18"/>
        <v>169671123.63000003</v>
      </c>
      <c r="G82" s="18">
        <f t="shared" si="18"/>
        <v>166832058.4</v>
      </c>
      <c r="H82" s="18">
        <f t="shared" si="18"/>
        <v>178151552.88</v>
      </c>
      <c r="I82" s="18">
        <f t="shared" si="18"/>
        <v>195676791.26</v>
      </c>
      <c r="J82" s="18">
        <f t="shared" si="18"/>
        <v>182765558.54000002</v>
      </c>
      <c r="K82" s="18">
        <f t="shared" si="18"/>
        <v>173705091.25</v>
      </c>
      <c r="L82" s="18">
        <f t="shared" si="18"/>
        <v>173648091.25</v>
      </c>
      <c r="M82" s="100"/>
      <c r="N82" s="96"/>
      <c r="O82" s="96"/>
      <c r="P82" s="96"/>
      <c r="Q82" s="96"/>
      <c r="R82" s="96"/>
      <c r="S82" s="96"/>
      <c r="T82" s="96"/>
      <c r="U82" s="93"/>
    </row>
    <row r="83" spans="1:21" s="19" customFormat="1" ht="13.5">
      <c r="A83" s="6"/>
      <c r="B83" s="7"/>
      <c r="C83" s="99"/>
      <c r="D83" s="103" t="s">
        <v>29</v>
      </c>
      <c r="E83" s="104"/>
      <c r="F83" s="104"/>
      <c r="G83" s="104"/>
      <c r="H83" s="104"/>
      <c r="I83" s="104"/>
      <c r="J83" s="104"/>
      <c r="K83" s="104"/>
      <c r="L83" s="105"/>
      <c r="M83" s="101"/>
      <c r="N83" s="97"/>
      <c r="O83" s="97"/>
      <c r="P83" s="97"/>
      <c r="Q83" s="97"/>
      <c r="R83" s="97"/>
      <c r="S83" s="97"/>
      <c r="T83" s="97"/>
      <c r="U83" s="94"/>
    </row>
    <row r="84" spans="1:21" s="19" customFormat="1" ht="13.5">
      <c r="A84" s="6"/>
      <c r="B84" s="7"/>
      <c r="C84" s="99"/>
      <c r="D84" s="20" t="s">
        <v>2</v>
      </c>
      <c r="E84" s="18">
        <f>F84+G84+H84+I84+J84+K84+L84</f>
        <v>1149261989.35</v>
      </c>
      <c r="F84" s="21">
        <f aca="true" t="shared" si="19" ref="F84:L84">F78+F53+F16</f>
        <v>160117960.24</v>
      </c>
      <c r="G84" s="21">
        <f t="shared" si="19"/>
        <v>154661265.49</v>
      </c>
      <c r="H84" s="21">
        <f t="shared" si="19"/>
        <v>163350077.13</v>
      </c>
      <c r="I84" s="21">
        <f t="shared" si="19"/>
        <v>174852204.76</v>
      </c>
      <c r="J84" s="21">
        <f t="shared" si="19"/>
        <v>164905074.27</v>
      </c>
      <c r="K84" s="21">
        <f t="shared" si="19"/>
        <v>165716203.73</v>
      </c>
      <c r="L84" s="21">
        <f t="shared" si="19"/>
        <v>165659203.73</v>
      </c>
      <c r="M84" s="101"/>
      <c r="N84" s="97"/>
      <c r="O84" s="97"/>
      <c r="P84" s="97"/>
      <c r="Q84" s="97"/>
      <c r="R84" s="97"/>
      <c r="S84" s="97"/>
      <c r="T84" s="97"/>
      <c r="U84" s="94"/>
    </row>
    <row r="85" spans="1:21" s="19" customFormat="1" ht="13.5">
      <c r="A85" s="6"/>
      <c r="B85" s="7"/>
      <c r="C85" s="99"/>
      <c r="D85" s="20" t="s">
        <v>0</v>
      </c>
      <c r="E85" s="18">
        <f>F85+G85+H85+I85+J85+K85+L85</f>
        <v>44191049.83000001</v>
      </c>
      <c r="F85" s="21">
        <f aca="true" t="shared" si="20" ref="F85:L85">F79+F54</f>
        <v>4344894.3100000005</v>
      </c>
      <c r="G85" s="21">
        <f t="shared" si="20"/>
        <v>5597215</v>
      </c>
      <c r="H85" s="21">
        <f t="shared" si="20"/>
        <v>6483560.13</v>
      </c>
      <c r="I85" s="21">
        <f t="shared" si="20"/>
        <v>12823941.08</v>
      </c>
      <c r="J85" s="21">
        <f t="shared" si="20"/>
        <v>11574884.27</v>
      </c>
      <c r="K85" s="21">
        <f t="shared" si="20"/>
        <v>1683277.52</v>
      </c>
      <c r="L85" s="21">
        <f t="shared" si="20"/>
        <v>1683277.52</v>
      </c>
      <c r="M85" s="101"/>
      <c r="N85" s="97"/>
      <c r="O85" s="97"/>
      <c r="P85" s="97"/>
      <c r="Q85" s="97"/>
      <c r="R85" s="97"/>
      <c r="S85" s="97"/>
      <c r="T85" s="97"/>
      <c r="U85" s="94"/>
    </row>
    <row r="86" spans="1:21" s="19" customFormat="1" ht="13.5">
      <c r="A86" s="6"/>
      <c r="B86" s="7"/>
      <c r="C86" s="99"/>
      <c r="D86" s="20" t="s">
        <v>1</v>
      </c>
      <c r="E86" s="18">
        <f>F86+G86+H86+I86+J86+K86+L86</f>
        <v>50000</v>
      </c>
      <c r="F86" s="21">
        <v>0</v>
      </c>
      <c r="G86" s="21">
        <v>0</v>
      </c>
      <c r="H86" s="21">
        <v>0</v>
      </c>
      <c r="I86" s="21">
        <f>I80</f>
        <v>50000</v>
      </c>
      <c r="J86" s="21">
        <v>0</v>
      </c>
      <c r="K86" s="21">
        <v>0</v>
      </c>
      <c r="L86" s="21">
        <v>0</v>
      </c>
      <c r="M86" s="101"/>
      <c r="N86" s="97"/>
      <c r="O86" s="97"/>
      <c r="P86" s="97"/>
      <c r="Q86" s="97"/>
      <c r="R86" s="97"/>
      <c r="S86" s="97"/>
      <c r="T86" s="97"/>
      <c r="U86" s="94"/>
    </row>
    <row r="87" spans="1:21" s="19" customFormat="1" ht="13.5">
      <c r="A87" s="6"/>
      <c r="B87" s="7"/>
      <c r="C87" s="99"/>
      <c r="D87" s="20" t="s">
        <v>3</v>
      </c>
      <c r="E87" s="18">
        <f>F87+G87+H87+I87+J87+K87+L87</f>
        <v>46947228.03</v>
      </c>
      <c r="F87" s="21">
        <f aca="true" t="shared" si="21" ref="F87:L87">F81+F56</f>
        <v>5208269.08</v>
      </c>
      <c r="G87" s="21">
        <f t="shared" si="21"/>
        <v>6573577.91</v>
      </c>
      <c r="H87" s="21">
        <f t="shared" si="21"/>
        <v>8317915.62</v>
      </c>
      <c r="I87" s="21">
        <f t="shared" si="21"/>
        <v>7950645.42</v>
      </c>
      <c r="J87" s="21">
        <f t="shared" si="21"/>
        <v>6285600</v>
      </c>
      <c r="K87" s="21">
        <f t="shared" si="21"/>
        <v>6305610</v>
      </c>
      <c r="L87" s="21">
        <f t="shared" si="21"/>
        <v>6305610</v>
      </c>
      <c r="M87" s="102"/>
      <c r="N87" s="98"/>
      <c r="O87" s="98"/>
      <c r="P87" s="98"/>
      <c r="Q87" s="98"/>
      <c r="R87" s="98"/>
      <c r="S87" s="98"/>
      <c r="T87" s="98"/>
      <c r="U87" s="95"/>
    </row>
    <row r="88" spans="14:20" ht="12.75">
      <c r="N88" s="22"/>
      <c r="O88" s="22"/>
      <c r="P88" s="22"/>
      <c r="Q88" s="22"/>
      <c r="R88" s="22"/>
      <c r="S88" s="22"/>
      <c r="T88" s="22"/>
    </row>
    <row r="89" ht="12.75">
      <c r="B89" s="4"/>
    </row>
    <row r="90" ht="12.75">
      <c r="B90" s="4"/>
    </row>
    <row r="98" ht="12.75">
      <c r="H98" s="23"/>
    </row>
    <row r="99" ht="12.75">
      <c r="H99" s="23"/>
    </row>
  </sheetData>
  <sheetProtection/>
  <mergeCells count="195">
    <mergeCell ref="Q14:Q20"/>
    <mergeCell ref="D65:L65"/>
    <mergeCell ref="C64:C69"/>
    <mergeCell ref="S14:S20"/>
    <mergeCell ref="T14:T20"/>
    <mergeCell ref="U14:U20"/>
    <mergeCell ref="B57:U57"/>
    <mergeCell ref="M14:M20"/>
    <mergeCell ref="N14:N20"/>
    <mergeCell ref="O14:O20"/>
    <mergeCell ref="P14:P20"/>
    <mergeCell ref="B64:B69"/>
    <mergeCell ref="A64:A69"/>
    <mergeCell ref="S39:S44"/>
    <mergeCell ref="T39:T44"/>
    <mergeCell ref="U39:U44"/>
    <mergeCell ref="D40:L40"/>
    <mergeCell ref="M39:M44"/>
    <mergeCell ref="N39:N44"/>
    <mergeCell ref="O39:O44"/>
    <mergeCell ref="P39:P44"/>
    <mergeCell ref="C33:C38"/>
    <mergeCell ref="A39:A44"/>
    <mergeCell ref="B39:B44"/>
    <mergeCell ref="C39:C44"/>
    <mergeCell ref="R39:R44"/>
    <mergeCell ref="Q33:Q38"/>
    <mergeCell ref="R33:R38"/>
    <mergeCell ref="D34:L34"/>
    <mergeCell ref="O21:O26"/>
    <mergeCell ref="P21:P26"/>
    <mergeCell ref="B7:U7"/>
    <mergeCell ref="D9:L9"/>
    <mergeCell ref="Q21:Q26"/>
    <mergeCell ref="R21:R26"/>
    <mergeCell ref="U21:U26"/>
    <mergeCell ref="O8:O13"/>
    <mergeCell ref="R14:R20"/>
    <mergeCell ref="P8:P13"/>
    <mergeCell ref="T58:T63"/>
    <mergeCell ref="U58:U63"/>
    <mergeCell ref="U3:U4"/>
    <mergeCell ref="S21:S26"/>
    <mergeCell ref="T21:T26"/>
    <mergeCell ref="U33:U38"/>
    <mergeCell ref="S33:S38"/>
    <mergeCell ref="T33:T38"/>
    <mergeCell ref="T45:T50"/>
    <mergeCell ref="U45:U50"/>
    <mergeCell ref="A3:A4"/>
    <mergeCell ref="B3:B4"/>
    <mergeCell ref="C3:C4"/>
    <mergeCell ref="M3:T3"/>
    <mergeCell ref="B6:U6"/>
    <mergeCell ref="Q8:Q13"/>
    <mergeCell ref="R8:R13"/>
    <mergeCell ref="S8:S13"/>
    <mergeCell ref="T8:T13"/>
    <mergeCell ref="U8:U13"/>
    <mergeCell ref="A8:A13"/>
    <mergeCell ref="A21:A26"/>
    <mergeCell ref="N21:N26"/>
    <mergeCell ref="B27:B32"/>
    <mergeCell ref="C27:C32"/>
    <mergeCell ref="C14:C19"/>
    <mergeCell ref="B20:L20"/>
    <mergeCell ref="D22:L22"/>
    <mergeCell ref="C8:C13"/>
    <mergeCell ref="B8:B13"/>
    <mergeCell ref="B14:B19"/>
    <mergeCell ref="M21:M26"/>
    <mergeCell ref="N8:N13"/>
    <mergeCell ref="D59:L59"/>
    <mergeCell ref="C58:C63"/>
    <mergeCell ref="N58:N63"/>
    <mergeCell ref="B21:B26"/>
    <mergeCell ref="C21:C26"/>
    <mergeCell ref="D15:L15"/>
    <mergeCell ref="B33:B38"/>
    <mergeCell ref="T82:T87"/>
    <mergeCell ref="A51:A56"/>
    <mergeCell ref="A2:U2"/>
    <mergeCell ref="D3:D4"/>
    <mergeCell ref="E3:L3"/>
    <mergeCell ref="A58:A63"/>
    <mergeCell ref="B58:B63"/>
    <mergeCell ref="M58:M63"/>
    <mergeCell ref="M8:M13"/>
    <mergeCell ref="A14:A19"/>
    <mergeCell ref="A27:A32"/>
    <mergeCell ref="C82:C87"/>
    <mergeCell ref="M82:M87"/>
    <mergeCell ref="D83:L83"/>
    <mergeCell ref="S82:S87"/>
    <mergeCell ref="N82:N87"/>
    <mergeCell ref="O82:O87"/>
    <mergeCell ref="P82:P87"/>
    <mergeCell ref="Q39:Q44"/>
    <mergeCell ref="A33:A38"/>
    <mergeCell ref="P76:P81"/>
    <mergeCell ref="U82:U87"/>
    <mergeCell ref="R82:R87"/>
    <mergeCell ref="O58:O63"/>
    <mergeCell ref="U64:U69"/>
    <mergeCell ref="Q82:Q87"/>
    <mergeCell ref="P58:P63"/>
    <mergeCell ref="Q58:Q63"/>
    <mergeCell ref="R58:R63"/>
    <mergeCell ref="S58:S63"/>
    <mergeCell ref="R76:R81"/>
    <mergeCell ref="B51:B56"/>
    <mergeCell ref="C51:C56"/>
    <mergeCell ref="U27:U32"/>
    <mergeCell ref="T51:T56"/>
    <mergeCell ref="U51:U56"/>
    <mergeCell ref="O51:O56"/>
    <mergeCell ref="M67:M69"/>
    <mergeCell ref="N67:N69"/>
    <mergeCell ref="O67:O69"/>
    <mergeCell ref="S76:S81"/>
    <mergeCell ref="Q51:Q56"/>
    <mergeCell ref="D28:L28"/>
    <mergeCell ref="P51:P56"/>
    <mergeCell ref="M33:M38"/>
    <mergeCell ref="N33:N38"/>
    <mergeCell ref="O33:O38"/>
    <mergeCell ref="P33:P38"/>
    <mergeCell ref="M64:M66"/>
    <mergeCell ref="N64:N66"/>
    <mergeCell ref="R51:R56"/>
    <mergeCell ref="S51:S56"/>
    <mergeCell ref="D52:L52"/>
    <mergeCell ref="M51:M56"/>
    <mergeCell ref="N51:N56"/>
    <mergeCell ref="O45:O50"/>
    <mergeCell ref="R45:R50"/>
    <mergeCell ref="S45:S50"/>
    <mergeCell ref="T76:T81"/>
    <mergeCell ref="U76:U81"/>
    <mergeCell ref="A76:A81"/>
    <mergeCell ref="B76:B81"/>
    <mergeCell ref="C76:C81"/>
    <mergeCell ref="M76:M81"/>
    <mergeCell ref="N76:N81"/>
    <mergeCell ref="O76:O81"/>
    <mergeCell ref="D77:L77"/>
    <mergeCell ref="Q76:Q81"/>
    <mergeCell ref="A45:A50"/>
    <mergeCell ref="B45:B50"/>
    <mergeCell ref="C45:C50"/>
    <mergeCell ref="D46:L46"/>
    <mergeCell ref="M45:M50"/>
    <mergeCell ref="N45:N50"/>
    <mergeCell ref="A70:A75"/>
    <mergeCell ref="B70:B75"/>
    <mergeCell ref="C70:C75"/>
    <mergeCell ref="D71:L71"/>
    <mergeCell ref="M70:M75"/>
    <mergeCell ref="N70:N75"/>
    <mergeCell ref="U70:U75"/>
    <mergeCell ref="O70:O75"/>
    <mergeCell ref="P70:P75"/>
    <mergeCell ref="Q70:Q75"/>
    <mergeCell ref="R70:R75"/>
    <mergeCell ref="S70:S75"/>
    <mergeCell ref="T70:T75"/>
    <mergeCell ref="M27:M29"/>
    <mergeCell ref="M30:M32"/>
    <mergeCell ref="N27:N29"/>
    <mergeCell ref="N30:N32"/>
    <mergeCell ref="O30:O32"/>
    <mergeCell ref="P30:P32"/>
    <mergeCell ref="T30:T32"/>
    <mergeCell ref="O27:O29"/>
    <mergeCell ref="P27:P29"/>
    <mergeCell ref="Q27:Q29"/>
    <mergeCell ref="R27:R29"/>
    <mergeCell ref="S27:S29"/>
    <mergeCell ref="T27:T29"/>
    <mergeCell ref="O64:O66"/>
    <mergeCell ref="P64:P66"/>
    <mergeCell ref="Q64:Q66"/>
    <mergeCell ref="R64:R66"/>
    <mergeCell ref="S64:S66"/>
    <mergeCell ref="Q30:Q32"/>
    <mergeCell ref="R30:R32"/>
    <mergeCell ref="S30:S32"/>
    <mergeCell ref="P45:P50"/>
    <mergeCell ref="Q45:Q50"/>
    <mergeCell ref="T64:T66"/>
    <mergeCell ref="P67:P69"/>
    <mergeCell ref="Q67:Q69"/>
    <mergeCell ref="R67:R69"/>
    <mergeCell ref="S67:S69"/>
    <mergeCell ref="T67:T6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2017-07-24T08:52:05Z</cp:lastPrinted>
  <dcterms:created xsi:type="dcterms:W3CDTF">2013-06-06T11:09:14Z</dcterms:created>
  <dcterms:modified xsi:type="dcterms:W3CDTF">2017-08-02T13:40:56Z</dcterms:modified>
  <cp:category/>
  <cp:version/>
  <cp:contentType/>
  <cp:contentStatus/>
</cp:coreProperties>
</file>