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41" windowWidth="17400" windowHeight="12405" tabRatio="886" activeTab="3"/>
  </bookViews>
  <sheets>
    <sheet name="таб 2(свод)" sheetId="1" r:id="rId1"/>
    <sheet name="таб 3(2)" sheetId="2" r:id="rId2"/>
    <sheet name="таб 2(8)" sheetId="3" r:id="rId3"/>
    <sheet name="таб 3(8)" sheetId="4" r:id="rId4"/>
  </sheets>
  <definedNames/>
  <calcPr fullCalcOnLoad="1"/>
</workbook>
</file>

<file path=xl/sharedStrings.xml><?xml version="1.0" encoding="utf-8"?>
<sst xmlns="http://schemas.openxmlformats.org/spreadsheetml/2006/main" count="441" uniqueCount="132">
  <si>
    <t>Предоставление дополнительного образования детям в муниципальных образовательных учреждениях</t>
  </si>
  <si>
    <t>2.7</t>
  </si>
  <si>
    <t>Деление 25% ОШ 280</t>
  </si>
  <si>
    <t>нач ст 59</t>
  </si>
  <si>
    <t>ср ступ 53</t>
  </si>
  <si>
    <t>итого 112</t>
  </si>
  <si>
    <t>Обеспечение условий для предоставления муниципальных услуг(работ) ( да-1, нет -0)</t>
  </si>
  <si>
    <t>областного бюджета</t>
  </si>
  <si>
    <t>федерального бюджета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</si>
  <si>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</si>
  <si>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</si>
  <si>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</si>
  <si>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</si>
  <si>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</si>
  <si>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</si>
  <si>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</si>
  <si>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</si>
  <si>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</si>
  <si>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</si>
  <si>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</si>
  <si>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</si>
  <si>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</si>
  <si>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</si>
  <si>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</si>
  <si>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</si>
  <si>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</si>
  <si>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</si>
  <si>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</si>
  <si>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</si>
  <si>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Обеспечение безопасности перевозок обучающихся и воспитанников образовательных учреждений( да-1, нет -0)</t>
  </si>
  <si>
    <t>Антитеррористическая и противокриминальная безопасность учреждений системы образования( да-1, нет -0)</t>
  </si>
  <si>
    <t>Выполнение обязательных требований по благоустройству территорий ОУ( да-1, нет -0)</t>
  </si>
  <si>
    <t>Выполнение требований СанПиН и технической безопасности учреждений системы образования( да-1, нет -0)</t>
  </si>
  <si>
    <t>Пожарная и электрическая безопасность учреждений системы образования( да-1, нет -0)</t>
  </si>
  <si>
    <t xml:space="preserve">
Реконструкция детской спортивной школы, г.Снежногорск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</si>
  <si>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</si>
  <si>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</si>
  <si>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МАУ "ХЭК"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</si>
  <si>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</si>
  <si>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>Таблица №2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</si>
  <si>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</si>
  <si>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</si>
  <si>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</si>
  <si>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 xml:space="preserve">2014 - 2020 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</si>
  <si>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</si>
  <si>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</si>
  <si>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</si>
  <si>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</si>
  <si>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</si>
  <si>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</si>
  <si>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</si>
  <si>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</si>
  <si>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</si>
  <si>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</si>
  <si>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</si>
  <si>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</si>
  <si>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</si>
  <si>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</si>
  <si>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</si>
  <si>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</si>
  <si>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</si>
  <si>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</si>
  <si>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</si>
  <si>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</si>
  <si>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</si>
  <si>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</si>
  <si>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</si>
  <si>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</si>
  <si>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</si>
  <si>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</si>
  <si>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</si>
  <si>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</si>
  <si>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</si>
  <si>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</si>
  <si>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</si>
  <si>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</si>
  <si>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</si>
  <si>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</si>
  <si>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</si>
  <si>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</si>
  <si>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</si>
  <si>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</si>
  <si>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</si>
  <si>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</si>
  <si>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</si>
  <si>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</si>
  <si>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№3 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</si>
  <si>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</si>
  <si>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</si>
  <si>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</si>
  <si>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</si>
  <si>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</si>
  <si>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</si>
  <si>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</si>
  <si>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</si>
  <si>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</si>
  <si>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</si>
  <si>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</si>
  <si>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</si>
  <si>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</si>
  <si>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</si>
  <si>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</si>
  <si>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</si>
  <si>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</si>
  <si>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</si>
  <si>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</si>
  <si>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</si>
  <si>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</si>
  <si>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</si>
  <si>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</si>
  <si>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</si>
  <si>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</si>
  <si>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</si>
  <si>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</si>
  <si>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</si>
  <si>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Обеспечение транспортной безопасности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</si>
  <si>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</si>
  <si>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</si>
  <si>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</si>
  <si>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Сдача объекта в установленные сроки (да-1/нет-0)</t>
  </si>
  <si>
    <t>МКУ "ОКС"</t>
  </si>
  <si>
    <t>Обеспечение выплат социальных гарантий работникам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</si>
  <si>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</si>
  <si>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</si>
  <si>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</si>
  <si>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</si>
  <si>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</si>
  <si>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</si>
  <si>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Приложение № 4
к постановлению администрации
ЗАТО Александровск
от "07" апреля 2015г.  № 880</t>
  </si>
  <si>
    <t>Приложение № 1
к постановлению администрации
ЗАТО Александровск
от "07" апреля 2015г.  № 880</t>
  </si>
  <si>
    <t>Приложение № 2
к постановлению администрации
ЗАТО Александровск
от "07" апреля 2015г.  № 880</t>
  </si>
  <si>
    <t>Приложение № 3
к постановлению администрации
ЗАТО Александровск
от "07" апреля 2015г.  № 880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</si>
</sst>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_р_._-;\-* #,##0.0000_р_._-;_-* &quot;-&quot;????_р_._-;_-@_-"/>
    <numFmt numFmtId="174" formatCode="0.000"/>
    <numFmt numFmtId="175" formatCode="#,##0.000"/>
    <numFmt numFmtId="176" formatCode="#,##0.0000"/>
    <numFmt numFmtId="177" formatCode="0.0"/>
    <numFmt numFmtId="178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0" borderId="0" xfId="0" applyFill="1" applyAlignment="1">
      <alignment/>
    </xf>
    <xf numFmtId="43" fontId="1" fillId="30" borderId="0" xfId="64" applyFont="1" applyFill="1" applyAlignment="1">
      <alignment/>
    </xf>
    <xf numFmtId="3" fontId="0" fillId="0" borderId="0" xfId="0" applyNumberFormat="1" applyAlignment="1">
      <alignment/>
    </xf>
    <xf numFmtId="43" fontId="1" fillId="0" borderId="0" xfId="64" applyFont="1" applyAlignment="1">
      <alignment/>
    </xf>
    <xf numFmtId="0" fontId="2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vertical="center"/>
    </xf>
    <xf numFmtId="4" fontId="8" fillId="31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4" fontId="12" fillId="4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4" fontId="13" fillId="4" borderId="1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7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49" fontId="56" fillId="0" borderId="0" xfId="0" applyNumberFormat="1" applyFont="1" applyAlignment="1">
      <alignment horizontal="right" vertical="center" wrapText="1"/>
    </xf>
    <xf numFmtId="0" fontId="0" fillId="0" borderId="0" xfId="0" applyAlignment="1">
      <alignment/>
    </xf>
    <xf numFmtId="0" fontId="11" fillId="0" borderId="1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" fontId="9" fillId="4" borderId="15" xfId="0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8" fillId="4" borderId="16" xfId="0" applyNumberFormat="1" applyFont="1" applyFill="1" applyBorder="1" applyAlignment="1">
      <alignment horizontal="center" vertical="center"/>
    </xf>
    <xf numFmtId="2" fontId="8" fillId="4" borderId="18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4" borderId="15" xfId="0" applyNumberFormat="1" applyFont="1" applyFill="1" applyBorder="1" applyAlignment="1">
      <alignment horizontal="center" vertical="center" wrapText="1"/>
    </xf>
    <xf numFmtId="0" fontId="8" fillId="4" borderId="16" xfId="0" applyNumberFormat="1" applyFont="1" applyFill="1" applyBorder="1" applyAlignment="1">
      <alignment horizontal="center" vertical="center" wrapText="1"/>
    </xf>
    <xf numFmtId="0" fontId="8" fillId="4" borderId="18" xfId="0" applyNumberFormat="1" applyFont="1" applyFill="1" applyBorder="1" applyAlignment="1">
      <alignment horizontal="center" vertical="center" wrapText="1"/>
    </xf>
    <xf numFmtId="0" fontId="12" fillId="4" borderId="15" xfId="0" applyNumberFormat="1" applyFont="1" applyFill="1" applyBorder="1" applyAlignment="1">
      <alignment horizontal="left" vertical="center" wrapText="1"/>
    </xf>
    <xf numFmtId="0" fontId="12" fillId="4" borderId="16" xfId="0" applyNumberFormat="1" applyFont="1" applyFill="1" applyBorder="1" applyAlignment="1">
      <alignment horizontal="left" vertical="center" wrapText="1"/>
    </xf>
    <xf numFmtId="0" fontId="12" fillId="4" borderId="18" xfId="0" applyNumberFormat="1" applyFont="1" applyFill="1" applyBorder="1" applyAlignment="1">
      <alignment horizontal="left" vertical="center" wrapText="1"/>
    </xf>
    <xf numFmtId="2" fontId="13" fillId="4" borderId="15" xfId="0" applyNumberFormat="1" applyFont="1" applyFill="1" applyBorder="1" applyAlignment="1">
      <alignment horizontal="left" vertical="center" wrapText="1"/>
    </xf>
    <xf numFmtId="2" fontId="13" fillId="4" borderId="16" xfId="0" applyNumberFormat="1" applyFont="1" applyFill="1" applyBorder="1" applyAlignment="1">
      <alignment horizontal="left" vertical="center" wrapText="1"/>
    </xf>
    <xf numFmtId="2" fontId="13" fillId="4" borderId="18" xfId="0" applyNumberFormat="1" applyFont="1" applyFill="1" applyBorder="1" applyAlignment="1">
      <alignment horizontal="left" vertical="center" wrapText="1"/>
    </xf>
    <xf numFmtId="2" fontId="20" fillId="4" borderId="15" xfId="0" applyNumberFormat="1" applyFont="1" applyFill="1" applyBorder="1" applyAlignment="1">
      <alignment horizontal="center" vertical="center"/>
    </xf>
    <xf numFmtId="2" fontId="20" fillId="4" borderId="16" xfId="0" applyNumberFormat="1" applyFont="1" applyFill="1" applyBorder="1" applyAlignment="1">
      <alignment horizontal="center" vertical="center"/>
    </xf>
    <xf numFmtId="2" fontId="20" fillId="4" borderId="1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16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left" vertical="center" wrapText="1"/>
    </xf>
    <xf numFmtId="2" fontId="20" fillId="0" borderId="16" xfId="0" applyNumberFormat="1" applyFont="1" applyFill="1" applyBorder="1" applyAlignment="1">
      <alignment horizontal="left" vertical="center" wrapText="1"/>
    </xf>
    <xf numFmtId="2" fontId="20" fillId="0" borderId="18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view="pageLayout" zoomScaleSheetLayoutView="115" workbookViewId="0" topLeftCell="D1">
      <selection activeCell="G1" sqref="G1:J1"/>
    </sheetView>
  </sheetViews>
  <sheetFormatPr defaultColWidth="9.140625" defaultRowHeight="15"/>
  <cols>
    <col min="1" max="1" width="35.421875" style="0" customWidth="1"/>
    <col min="2" max="2" width="18.28125" style="0" customWidth="1"/>
    <col min="3" max="3" width="17.8515625" style="0" customWidth="1"/>
    <col min="4" max="4" width="18.00390625" style="0" customWidth="1"/>
    <col min="5" max="5" width="19.28125" style="0" customWidth="1"/>
    <col min="6" max="6" width="18.140625" style="0" customWidth="1"/>
    <col min="7" max="9" width="16.28125" style="0" customWidth="1"/>
    <col min="11" max="11" width="15.28125" style="0" customWidth="1"/>
  </cols>
  <sheetData>
    <row r="1" spans="7:10" ht="79.5" customHeight="1">
      <c r="G1" s="86" t="s">
        <v>129</v>
      </c>
      <c r="H1" s="87"/>
      <c r="I1" s="87"/>
      <c r="J1" s="87"/>
    </row>
    <row r="2" spans="5:10" ht="39" customHeight="1">
      <c r="E2" s="1"/>
      <c r="F2" s="2"/>
      <c r="G2" s="3"/>
      <c r="I2" s="17" t="s">
        <v>39</v>
      </c>
      <c r="J2" s="16"/>
    </row>
    <row r="3" ht="15.75" hidden="1">
      <c r="F3" s="3"/>
    </row>
    <row r="4" spans="1:9" ht="36.75" customHeight="1">
      <c r="A4" s="91" t="s">
        <v>38</v>
      </c>
      <c r="B4" s="91"/>
      <c r="C4" s="91"/>
      <c r="D4" s="91"/>
      <c r="E4" s="91"/>
      <c r="F4" s="91"/>
      <c r="G4" s="91"/>
      <c r="H4" s="91"/>
      <c r="I4" s="91"/>
    </row>
    <row r="5" spans="1:9" ht="30" customHeight="1">
      <c r="A5" s="92" t="s">
        <v>61</v>
      </c>
      <c r="B5" s="94" t="s">
        <v>62</v>
      </c>
      <c r="C5" s="96" t="s">
        <v>63</v>
      </c>
      <c r="D5" s="96"/>
      <c r="E5" s="96"/>
      <c r="F5" s="96"/>
      <c r="G5" s="96"/>
      <c r="H5" s="96"/>
      <c r="I5" s="96"/>
    </row>
    <row r="6" spans="1:9" ht="16.5" customHeight="1">
      <c r="A6" s="93"/>
      <c r="B6" s="95"/>
      <c r="C6" s="6">
        <v>2014</v>
      </c>
      <c r="D6" s="6">
        <v>2015</v>
      </c>
      <c r="E6" s="6">
        <v>2016</v>
      </c>
      <c r="F6" s="6">
        <v>2017</v>
      </c>
      <c r="G6" s="6">
        <v>2018</v>
      </c>
      <c r="H6" s="6">
        <v>2019</v>
      </c>
      <c r="I6" s="4">
        <v>2020</v>
      </c>
    </row>
    <row r="7" spans="1:9" ht="16.5" customHeight="1">
      <c r="A7" s="4">
        <v>1</v>
      </c>
      <c r="B7" s="5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4">
        <v>9</v>
      </c>
    </row>
    <row r="8" spans="1:9" ht="19.5" customHeight="1">
      <c r="A8" s="8" t="s">
        <v>40</v>
      </c>
      <c r="B8" s="81">
        <v>11105504554.050001</v>
      </c>
      <c r="C8" s="9">
        <v>1694513067.23</v>
      </c>
      <c r="D8" s="81">
        <v>1676749349.62</v>
      </c>
      <c r="E8" s="9">
        <v>1481722530.88</v>
      </c>
      <c r="F8" s="9">
        <v>1563129901.58</v>
      </c>
      <c r="G8" s="9">
        <v>1563129901.58</v>
      </c>
      <c r="H8" s="9">
        <v>1563129901.58</v>
      </c>
      <c r="I8" s="9">
        <v>1563129901.58</v>
      </c>
    </row>
    <row r="9" spans="1:9" ht="16.5" customHeight="1">
      <c r="A9" s="88" t="s">
        <v>64</v>
      </c>
      <c r="B9" s="89"/>
      <c r="C9" s="89"/>
      <c r="D9" s="89"/>
      <c r="E9" s="89"/>
      <c r="F9" s="89"/>
      <c r="G9" s="89"/>
      <c r="H9" s="89"/>
      <c r="I9" s="90"/>
    </row>
    <row r="10" spans="1:9" ht="16.5" customHeight="1">
      <c r="A10" s="10" t="s">
        <v>65</v>
      </c>
      <c r="B10" s="82">
        <v>4979556116.870001</v>
      </c>
      <c r="C10" s="11">
        <v>781992303.05</v>
      </c>
      <c r="D10" s="82">
        <v>836852178.62</v>
      </c>
      <c r="E10" s="11">
        <v>628522476.88</v>
      </c>
      <c r="F10" s="11">
        <v>683047289.5799999</v>
      </c>
      <c r="G10" s="11">
        <v>683047289.5799999</v>
      </c>
      <c r="H10" s="11">
        <v>683047289.5799999</v>
      </c>
      <c r="I10" s="11">
        <v>683047289.5799999</v>
      </c>
    </row>
    <row r="11" spans="1:9" ht="16.5" customHeight="1">
      <c r="A11" s="10" t="s">
        <v>66</v>
      </c>
      <c r="B11" s="11">
        <v>5205112686</v>
      </c>
      <c r="C11" s="11">
        <v>654944860</v>
      </c>
      <c r="D11" s="11">
        <v>731403504</v>
      </c>
      <c r="E11" s="11">
        <v>742303490</v>
      </c>
      <c r="F11" s="11">
        <v>769115208</v>
      </c>
      <c r="G11" s="11">
        <v>769115208</v>
      </c>
      <c r="H11" s="11">
        <v>769115208</v>
      </c>
      <c r="I11" s="11">
        <v>769115208</v>
      </c>
    </row>
    <row r="12" spans="1:9" ht="16.5" customHeight="1">
      <c r="A12" s="10" t="s">
        <v>67</v>
      </c>
      <c r="B12" s="11">
        <v>153856484.18</v>
      </c>
      <c r="C12" s="11">
        <v>153856484.18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ht="16.5" customHeight="1">
      <c r="A13" s="10" t="s">
        <v>68</v>
      </c>
      <c r="B13" s="11">
        <v>766979267</v>
      </c>
      <c r="C13" s="11">
        <v>103719420</v>
      </c>
      <c r="D13" s="11">
        <v>108493667</v>
      </c>
      <c r="E13" s="11">
        <v>110896564</v>
      </c>
      <c r="F13" s="11">
        <v>110967404</v>
      </c>
      <c r="G13" s="11">
        <v>110967404</v>
      </c>
      <c r="H13" s="11">
        <v>110967404</v>
      </c>
      <c r="I13" s="11">
        <v>110967404</v>
      </c>
    </row>
    <row r="14" spans="1:9" ht="16.5" customHeight="1">
      <c r="A14" s="97" t="s">
        <v>69</v>
      </c>
      <c r="B14" s="98"/>
      <c r="C14" s="98"/>
      <c r="D14" s="98"/>
      <c r="E14" s="98"/>
      <c r="F14" s="98"/>
      <c r="G14" s="98"/>
      <c r="H14" s="98"/>
      <c r="I14" s="99"/>
    </row>
    <row r="15" spans="1:9" ht="39.75" customHeight="1">
      <c r="A15" s="13" t="s">
        <v>76</v>
      </c>
      <c r="B15" s="9">
        <v>10440079137.760002</v>
      </c>
      <c r="C15" s="9">
        <v>1353705564.48</v>
      </c>
      <c r="D15" s="9">
        <v>1387113126.38</v>
      </c>
      <c r="E15" s="9">
        <v>1481722530.88</v>
      </c>
      <c r="F15" s="9">
        <v>1528148211.28</v>
      </c>
      <c r="G15" s="9">
        <v>1563129901.58</v>
      </c>
      <c r="H15" s="9">
        <v>1563129901.58</v>
      </c>
      <c r="I15" s="9">
        <v>1563129901.58</v>
      </c>
    </row>
    <row r="16" spans="1:9" ht="16.5" customHeight="1">
      <c r="A16" s="88" t="s">
        <v>64</v>
      </c>
      <c r="B16" s="89"/>
      <c r="C16" s="89"/>
      <c r="D16" s="89"/>
      <c r="E16" s="89"/>
      <c r="F16" s="89"/>
      <c r="G16" s="89"/>
      <c r="H16" s="89"/>
      <c r="I16" s="90"/>
    </row>
    <row r="17" spans="1:9" ht="16.5" customHeight="1">
      <c r="A17" s="10" t="s">
        <v>65</v>
      </c>
      <c r="B17" s="14">
        <v>4516701584.760001</v>
      </c>
      <c r="C17" s="14">
        <v>595041284.48</v>
      </c>
      <c r="D17" s="14">
        <v>595930355.38</v>
      </c>
      <c r="E17" s="14">
        <v>628522476.88</v>
      </c>
      <c r="F17" s="14">
        <v>648065599.28</v>
      </c>
      <c r="G17" s="14">
        <v>683047289.5799999</v>
      </c>
      <c r="H17" s="14">
        <v>683047289.5799999</v>
      </c>
      <c r="I17" s="14">
        <v>683047289.5799999</v>
      </c>
    </row>
    <row r="18" spans="1:9" ht="16.5" customHeight="1">
      <c r="A18" s="10" t="s">
        <v>66</v>
      </c>
      <c r="B18" s="14">
        <v>5156398286</v>
      </c>
      <c r="C18" s="14">
        <v>654944860</v>
      </c>
      <c r="D18" s="14">
        <v>682689104</v>
      </c>
      <c r="E18" s="14">
        <v>742303490</v>
      </c>
      <c r="F18" s="14">
        <v>769115208</v>
      </c>
      <c r="G18" s="14">
        <v>769115208</v>
      </c>
      <c r="H18" s="14">
        <v>769115208</v>
      </c>
      <c r="I18" s="14">
        <v>769115208</v>
      </c>
    </row>
    <row r="19" spans="1:9" ht="16.5" customHeight="1">
      <c r="A19" s="10" t="s">
        <v>67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16.5" customHeight="1">
      <c r="A20" s="10" t="s">
        <v>68</v>
      </c>
      <c r="B20" s="14">
        <v>766979267</v>
      </c>
      <c r="C20" s="14">
        <v>103719420</v>
      </c>
      <c r="D20" s="14">
        <v>108493667</v>
      </c>
      <c r="E20" s="14">
        <v>110896564</v>
      </c>
      <c r="F20" s="14">
        <v>110967404</v>
      </c>
      <c r="G20" s="14">
        <v>110967404</v>
      </c>
      <c r="H20" s="14">
        <v>110967404</v>
      </c>
      <c r="I20" s="14">
        <v>110967404</v>
      </c>
    </row>
    <row r="21" spans="1:9" ht="25.5">
      <c r="A21" s="15" t="s">
        <v>70</v>
      </c>
      <c r="B21" s="14">
        <v>20333549.72</v>
      </c>
      <c r="C21" s="14">
        <v>20333549.72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39.75" customHeight="1">
      <c r="A22" s="13" t="s">
        <v>116</v>
      </c>
      <c r="B22" s="9">
        <v>665425416.29</v>
      </c>
      <c r="C22" s="9">
        <v>340807502.75</v>
      </c>
      <c r="D22" s="9">
        <v>289636223.24</v>
      </c>
      <c r="E22" s="9">
        <v>0</v>
      </c>
      <c r="F22" s="9">
        <v>34981690.3</v>
      </c>
      <c r="G22" s="9">
        <v>0</v>
      </c>
      <c r="H22" s="9">
        <v>0</v>
      </c>
      <c r="I22" s="9">
        <v>0</v>
      </c>
    </row>
    <row r="23" spans="1:9" ht="16.5" customHeight="1">
      <c r="A23" s="88" t="s">
        <v>64</v>
      </c>
      <c r="B23" s="89"/>
      <c r="C23" s="89"/>
      <c r="D23" s="89"/>
      <c r="E23" s="89"/>
      <c r="F23" s="89"/>
      <c r="G23" s="89"/>
      <c r="H23" s="89"/>
      <c r="I23" s="90"/>
    </row>
    <row r="24" spans="1:9" ht="16.5" customHeight="1">
      <c r="A24" s="10" t="s">
        <v>65</v>
      </c>
      <c r="B24" s="14">
        <f>C24+D24+E24+F24+G24+H24+I24</f>
        <v>462854532.11</v>
      </c>
      <c r="C24" s="12">
        <f>'таб 2(8)'!C25</f>
        <v>186951018.57</v>
      </c>
      <c r="D24" s="83">
        <f>'таб 2(8)'!D25</f>
        <v>240921823.24</v>
      </c>
      <c r="E24" s="12"/>
      <c r="F24" s="12">
        <v>34981690.3</v>
      </c>
      <c r="G24" s="12"/>
      <c r="H24" s="12"/>
      <c r="I24" s="12"/>
    </row>
    <row r="25" spans="1:9" ht="16.5" customHeight="1">
      <c r="A25" s="10" t="s">
        <v>66</v>
      </c>
      <c r="B25" s="14">
        <f>C25+D25+E25+F25+G25+H25+I25</f>
        <v>48714400</v>
      </c>
      <c r="C25" s="18"/>
      <c r="D25" s="12">
        <v>48714400</v>
      </c>
      <c r="E25" s="12"/>
      <c r="F25" s="12"/>
      <c r="G25" s="12"/>
      <c r="H25" s="12"/>
      <c r="I25" s="12"/>
    </row>
    <row r="26" spans="1:9" ht="16.5" customHeight="1">
      <c r="A26" s="10" t="s">
        <v>67</v>
      </c>
      <c r="B26" s="14">
        <f>C26+D26+E26+F26+G26+H26+I26</f>
        <v>153856484.18</v>
      </c>
      <c r="C26" s="12">
        <v>153856484.18</v>
      </c>
      <c r="D26" s="12"/>
      <c r="E26" s="12"/>
      <c r="F26" s="12"/>
      <c r="G26" s="12"/>
      <c r="H26" s="12"/>
      <c r="I26" s="12"/>
    </row>
    <row r="27" spans="1:9" ht="16.5" customHeight="1">
      <c r="A27" s="10" t="s">
        <v>68</v>
      </c>
      <c r="B27" s="14">
        <f>C27+D27+E27+F27+G27+H27+I27</f>
        <v>0</v>
      </c>
      <c r="C27" s="18"/>
      <c r="D27" s="12"/>
      <c r="E27" s="12"/>
      <c r="F27" s="12"/>
      <c r="G27" s="12"/>
      <c r="H27" s="12"/>
      <c r="I27" s="12"/>
    </row>
    <row r="28" spans="1:9" ht="25.5">
      <c r="A28" s="15" t="s">
        <v>70</v>
      </c>
      <c r="B28" s="14">
        <f>B22</f>
        <v>665425416.29</v>
      </c>
      <c r="C28" s="14">
        <f aca="true" t="shared" si="0" ref="C28:I28">C22</f>
        <v>340807502.75</v>
      </c>
      <c r="D28" s="14">
        <f t="shared" si="0"/>
        <v>289636223.24</v>
      </c>
      <c r="E28" s="14">
        <f t="shared" si="0"/>
        <v>0</v>
      </c>
      <c r="F28" s="14">
        <f t="shared" si="0"/>
        <v>34981690.3</v>
      </c>
      <c r="G28" s="14">
        <f t="shared" si="0"/>
        <v>0</v>
      </c>
      <c r="H28" s="14">
        <f t="shared" si="0"/>
        <v>0</v>
      </c>
      <c r="I28" s="14">
        <f t="shared" si="0"/>
        <v>0</v>
      </c>
    </row>
    <row r="29" spans="1:9" ht="15">
      <c r="A29" s="19"/>
      <c r="B29" s="20"/>
      <c r="C29" s="21"/>
      <c r="D29" s="21"/>
      <c r="E29" s="21"/>
      <c r="F29" s="21"/>
      <c r="G29" s="21"/>
      <c r="H29" s="21"/>
      <c r="I29" s="21"/>
    </row>
    <row r="30" spans="3:9" ht="15">
      <c r="C30" s="23"/>
      <c r="D30" s="23"/>
      <c r="E30" s="23"/>
      <c r="F30" s="23"/>
      <c r="G30" s="23"/>
      <c r="H30" s="23"/>
      <c r="I30" s="23"/>
    </row>
    <row r="31" spans="3:9" ht="15">
      <c r="C31" s="23"/>
      <c r="D31" s="23"/>
      <c r="E31" s="23"/>
      <c r="F31" s="23"/>
      <c r="G31" s="23"/>
      <c r="H31" s="23"/>
      <c r="I31" s="23"/>
    </row>
    <row r="32" spans="3:9" ht="15">
      <c r="C32" s="23"/>
      <c r="D32" s="23"/>
      <c r="E32" s="23"/>
      <c r="F32" s="23"/>
      <c r="G32" s="23"/>
      <c r="H32" s="23"/>
      <c r="I32" s="23"/>
    </row>
    <row r="33" spans="3:9" ht="15">
      <c r="C33" s="27"/>
      <c r="D33" s="27"/>
      <c r="E33" s="27"/>
      <c r="F33" s="27"/>
      <c r="G33" s="27"/>
      <c r="H33" s="27"/>
      <c r="I33" s="27"/>
    </row>
    <row r="34" spans="4:9" ht="15">
      <c r="D34" s="27"/>
      <c r="E34" s="27"/>
      <c r="F34" s="27"/>
      <c r="G34" s="27"/>
      <c r="H34" s="27"/>
      <c r="I34" s="27"/>
    </row>
    <row r="35" spans="3:9" ht="15">
      <c r="C35" s="22"/>
      <c r="D35" s="27"/>
      <c r="E35" s="27"/>
      <c r="F35" s="27"/>
      <c r="G35" s="27"/>
      <c r="H35" s="27"/>
      <c r="I35" s="27"/>
    </row>
    <row r="36" spans="2:9" ht="15">
      <c r="B36" s="26"/>
      <c r="C36" s="23"/>
      <c r="D36" s="27"/>
      <c r="E36" s="27"/>
      <c r="F36" s="27"/>
      <c r="G36" s="27"/>
      <c r="H36" s="27"/>
      <c r="I36" s="27"/>
    </row>
    <row r="37" spans="2:9" ht="15">
      <c r="B37" s="27"/>
      <c r="D37" s="27"/>
      <c r="E37" s="27"/>
      <c r="F37" s="27"/>
      <c r="G37" s="27"/>
      <c r="H37" s="27"/>
      <c r="I37" s="27"/>
    </row>
    <row r="38" spans="4:9" ht="15">
      <c r="D38" s="27"/>
      <c r="E38" s="27"/>
      <c r="F38" s="27"/>
      <c r="G38" s="27"/>
      <c r="H38" s="27"/>
      <c r="I38" s="27"/>
    </row>
    <row r="39" spans="4:9" ht="15">
      <c r="D39" s="27"/>
      <c r="E39" s="27"/>
      <c r="F39" s="27"/>
      <c r="G39" s="27"/>
      <c r="H39" s="27"/>
      <c r="I39" s="27"/>
    </row>
    <row r="40" spans="4:9" ht="15">
      <c r="D40" s="27"/>
      <c r="E40" s="27"/>
      <c r="F40" s="27"/>
      <c r="G40" s="27"/>
      <c r="H40" s="27"/>
      <c r="I40" s="27"/>
    </row>
    <row r="41" spans="4:9" ht="15">
      <c r="D41" s="27"/>
      <c r="E41" s="27"/>
      <c r="F41" s="27"/>
      <c r="G41" s="27"/>
      <c r="H41" s="27"/>
      <c r="I41" s="27"/>
    </row>
    <row r="42" spans="4:9" ht="15">
      <c r="D42" s="27"/>
      <c r="E42" s="27"/>
      <c r="F42" s="27"/>
      <c r="G42" s="27"/>
      <c r="H42" s="27"/>
      <c r="I42" s="27"/>
    </row>
    <row r="43" spans="4:9" ht="15">
      <c r="D43" s="27"/>
      <c r="E43" s="27"/>
      <c r="F43" s="27"/>
      <c r="G43" s="27"/>
      <c r="H43" s="27"/>
      <c r="I43" s="27"/>
    </row>
    <row r="44" spans="4:9" ht="15">
      <c r="D44" s="27"/>
      <c r="E44" s="27"/>
      <c r="F44" s="27"/>
      <c r="G44" s="27"/>
      <c r="H44" s="27"/>
      <c r="I44" s="27"/>
    </row>
    <row r="45" spans="2:9" ht="15">
      <c r="B45" s="23"/>
      <c r="D45" s="27"/>
      <c r="E45" s="27"/>
      <c r="F45" s="27"/>
      <c r="G45" s="27"/>
      <c r="H45" s="27"/>
      <c r="I45" s="27"/>
    </row>
    <row r="46" spans="4:9" ht="15">
      <c r="D46" s="27"/>
      <c r="E46" s="27"/>
      <c r="F46" s="27"/>
      <c r="G46" s="27"/>
      <c r="H46" s="27"/>
      <c r="I46" s="27"/>
    </row>
    <row r="47" spans="5:9" s="24" customFormat="1" ht="15">
      <c r="E47" s="25"/>
      <c r="F47" s="25"/>
      <c r="G47" s="25"/>
      <c r="H47" s="25"/>
      <c r="I47" s="25"/>
    </row>
    <row r="48" spans="5:9" ht="15">
      <c r="E48" s="27"/>
      <c r="F48" s="27"/>
      <c r="G48" s="27"/>
      <c r="H48" s="27"/>
      <c r="I48" s="27"/>
    </row>
    <row r="49" spans="4:9" ht="15">
      <c r="D49" s="22"/>
      <c r="E49" s="22"/>
      <c r="F49" s="22"/>
      <c r="G49" s="27"/>
      <c r="H49" s="27"/>
      <c r="I49" s="27"/>
    </row>
  </sheetData>
  <sheetProtection/>
  <mergeCells count="9">
    <mergeCell ref="G1:J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78"/>
  <sheetViews>
    <sheetView zoomScaleSheetLayoutView="115" zoomScalePageLayoutView="0" workbookViewId="0" topLeftCell="M1">
      <selection activeCell="P2" sqref="P2:U2"/>
    </sheetView>
  </sheetViews>
  <sheetFormatPr defaultColWidth="9.140625" defaultRowHeight="15"/>
  <cols>
    <col min="1" max="1" width="6.140625" style="32" bestFit="1" customWidth="1"/>
    <col min="2" max="2" width="48.421875" style="32" customWidth="1"/>
    <col min="3" max="3" width="10.8515625" style="32" customWidth="1"/>
    <col min="4" max="4" width="10.00390625" style="32" customWidth="1"/>
    <col min="5" max="5" width="15.421875" style="32" bestFit="1" customWidth="1"/>
    <col min="6" max="6" width="18.140625" style="32" bestFit="1" customWidth="1"/>
    <col min="7" max="12" width="14.00390625" style="32" bestFit="1" customWidth="1"/>
    <col min="13" max="13" width="32.421875" style="32" customWidth="1"/>
    <col min="14" max="14" width="5.7109375" style="32" bestFit="1" customWidth="1"/>
    <col min="15" max="20" width="7.421875" style="32" bestFit="1" customWidth="1"/>
    <col min="21" max="21" width="18.00390625" style="32" customWidth="1"/>
    <col min="22" max="16384" width="9.140625" style="32" customWidth="1"/>
  </cols>
  <sheetData>
    <row r="2" spans="16:24" ht="76.5" customHeight="1">
      <c r="P2" s="173" t="s">
        <v>130</v>
      </c>
      <c r="Q2" s="174"/>
      <c r="R2" s="174"/>
      <c r="S2" s="174"/>
      <c r="T2" s="174"/>
      <c r="U2" s="174"/>
      <c r="X2" s="85"/>
    </row>
    <row r="3" spans="20:21" s="28" customFormat="1" ht="15.75">
      <c r="T3" s="30"/>
      <c r="U3" s="31" t="s">
        <v>86</v>
      </c>
    </row>
    <row r="4" spans="1:21" s="28" customFormat="1" ht="15.75">
      <c r="A4" s="169" t="s">
        <v>41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31.5" customHeight="1">
      <c r="A5" s="170" t="s">
        <v>59</v>
      </c>
      <c r="B5" s="92" t="s">
        <v>71</v>
      </c>
      <c r="C5" s="92" t="s">
        <v>72</v>
      </c>
      <c r="D5" s="92" t="s">
        <v>61</v>
      </c>
      <c r="E5" s="96" t="s">
        <v>73</v>
      </c>
      <c r="F5" s="96"/>
      <c r="G5" s="96"/>
      <c r="H5" s="96"/>
      <c r="I5" s="96"/>
      <c r="J5" s="96"/>
      <c r="K5" s="96"/>
      <c r="L5" s="96"/>
      <c r="M5" s="166" t="s">
        <v>17</v>
      </c>
      <c r="N5" s="166"/>
      <c r="O5" s="166"/>
      <c r="P5" s="166"/>
      <c r="Q5" s="166"/>
      <c r="R5" s="166"/>
      <c r="S5" s="166"/>
      <c r="T5" s="166"/>
      <c r="U5" s="167" t="s">
        <v>74</v>
      </c>
    </row>
    <row r="6" spans="1:21" ht="21" customHeight="1">
      <c r="A6" s="171"/>
      <c r="B6" s="172"/>
      <c r="C6" s="172"/>
      <c r="D6" s="172"/>
      <c r="E6" s="33" t="s">
        <v>55</v>
      </c>
      <c r="F6" s="64" t="s">
        <v>44</v>
      </c>
      <c r="G6" s="64" t="s">
        <v>45</v>
      </c>
      <c r="H6" s="64" t="s">
        <v>46</v>
      </c>
      <c r="I6" s="64" t="s">
        <v>47</v>
      </c>
      <c r="J6" s="64" t="s">
        <v>48</v>
      </c>
      <c r="K6" s="64" t="s">
        <v>49</v>
      </c>
      <c r="L6" s="64" t="s">
        <v>50</v>
      </c>
      <c r="M6" s="7" t="s">
        <v>60</v>
      </c>
      <c r="N6" s="64" t="s">
        <v>44</v>
      </c>
      <c r="O6" s="64" t="s">
        <v>45</v>
      </c>
      <c r="P6" s="64" t="s">
        <v>46</v>
      </c>
      <c r="Q6" s="64" t="s">
        <v>47</v>
      </c>
      <c r="R6" s="64" t="s">
        <v>48</v>
      </c>
      <c r="S6" s="64" t="s">
        <v>49</v>
      </c>
      <c r="T6" s="64" t="s">
        <v>50</v>
      </c>
      <c r="U6" s="168"/>
    </row>
    <row r="7" spans="1:21" ht="12.7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</row>
    <row r="8" spans="1:21" ht="12.75">
      <c r="A8" s="34"/>
      <c r="B8" s="128" t="s">
        <v>87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</row>
    <row r="9" spans="1:21" ht="12.75">
      <c r="A9" s="34">
        <v>1</v>
      </c>
      <c r="B9" s="128" t="s">
        <v>18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0"/>
    </row>
    <row r="10" spans="1:21" ht="16.5" customHeight="1">
      <c r="A10" s="138" t="s">
        <v>77</v>
      </c>
      <c r="B10" s="163" t="s">
        <v>88</v>
      </c>
      <c r="C10" s="144" t="s">
        <v>43</v>
      </c>
      <c r="D10" s="35" t="s">
        <v>55</v>
      </c>
      <c r="E10" s="36">
        <f>E12+E13+E14+E15</f>
        <v>874687551.4399999</v>
      </c>
      <c r="F10" s="36">
        <f aca="true" t="shared" si="0" ref="F10:L10">F12+F13+F14+F15</f>
        <v>117460965.8</v>
      </c>
      <c r="G10" s="36">
        <f t="shared" si="0"/>
        <v>121002136.94</v>
      </c>
      <c r="H10" s="36">
        <f t="shared" si="0"/>
        <v>125064106.14</v>
      </c>
      <c r="I10" s="36">
        <f t="shared" si="0"/>
        <v>127790085.64</v>
      </c>
      <c r="J10" s="36">
        <f t="shared" si="0"/>
        <v>127790085.64</v>
      </c>
      <c r="K10" s="36">
        <f t="shared" si="0"/>
        <v>127790085.64</v>
      </c>
      <c r="L10" s="36">
        <f t="shared" si="0"/>
        <v>127790085.64</v>
      </c>
      <c r="M10" s="147" t="s">
        <v>20</v>
      </c>
      <c r="N10" s="134">
        <v>100</v>
      </c>
      <c r="O10" s="134">
        <v>100</v>
      </c>
      <c r="P10" s="134">
        <v>100</v>
      </c>
      <c r="Q10" s="134">
        <v>100</v>
      </c>
      <c r="R10" s="134">
        <v>100</v>
      </c>
      <c r="S10" s="134">
        <v>100</v>
      </c>
      <c r="T10" s="134">
        <v>100</v>
      </c>
      <c r="U10" s="154" t="s">
        <v>21</v>
      </c>
    </row>
    <row r="11" spans="1:21" ht="16.5" customHeight="1">
      <c r="A11" s="139"/>
      <c r="B11" s="164"/>
      <c r="C11" s="145"/>
      <c r="D11" s="110" t="s">
        <v>75</v>
      </c>
      <c r="E11" s="111"/>
      <c r="F11" s="111"/>
      <c r="G11" s="111"/>
      <c r="H11" s="111"/>
      <c r="I11" s="111"/>
      <c r="J11" s="111"/>
      <c r="K11" s="111"/>
      <c r="L11" s="112"/>
      <c r="M11" s="148"/>
      <c r="N11" s="135"/>
      <c r="O11" s="135"/>
      <c r="P11" s="135"/>
      <c r="Q11" s="135"/>
      <c r="R11" s="135"/>
      <c r="S11" s="135"/>
      <c r="T11" s="135"/>
      <c r="U11" s="155"/>
    </row>
    <row r="12" spans="1:21" ht="12.75">
      <c r="A12" s="139"/>
      <c r="B12" s="164"/>
      <c r="C12" s="145"/>
      <c r="D12" s="37" t="s">
        <v>53</v>
      </c>
      <c r="E12" s="38">
        <f>F12+G12+H12+I12+J12+K12+L12</f>
        <v>0</v>
      </c>
      <c r="F12" s="38"/>
      <c r="G12" s="38"/>
      <c r="H12" s="38"/>
      <c r="I12" s="38"/>
      <c r="J12" s="38"/>
      <c r="K12" s="38"/>
      <c r="L12" s="38"/>
      <c r="M12" s="148"/>
      <c r="N12" s="135"/>
      <c r="O12" s="135"/>
      <c r="P12" s="135"/>
      <c r="Q12" s="135"/>
      <c r="R12" s="135"/>
      <c r="S12" s="135"/>
      <c r="T12" s="135"/>
      <c r="U12" s="155"/>
    </row>
    <row r="13" spans="1:21" ht="12.75">
      <c r="A13" s="139"/>
      <c r="B13" s="164"/>
      <c r="C13" s="145"/>
      <c r="D13" s="37" t="s">
        <v>51</v>
      </c>
      <c r="E13" s="38">
        <f>F13+G13+H13+I13+J13+K13+L13</f>
        <v>874687551.4399999</v>
      </c>
      <c r="F13" s="38">
        <f>117343741.8+117224</f>
        <v>117460965.8</v>
      </c>
      <c r="G13" s="38">
        <f>120759658+242478.94</f>
        <v>121002136.94</v>
      </c>
      <c r="H13" s="38">
        <f>124804110+259996.14</f>
        <v>125064106.14</v>
      </c>
      <c r="I13" s="38">
        <f>127520266+269819.64</f>
        <v>127790085.64</v>
      </c>
      <c r="J13" s="39">
        <f>I13</f>
        <v>127790085.64</v>
      </c>
      <c r="K13" s="39">
        <f>J13</f>
        <v>127790085.64</v>
      </c>
      <c r="L13" s="39">
        <f>K13</f>
        <v>127790085.64</v>
      </c>
      <c r="M13" s="148"/>
      <c r="N13" s="135"/>
      <c r="O13" s="135"/>
      <c r="P13" s="135"/>
      <c r="Q13" s="135"/>
      <c r="R13" s="135"/>
      <c r="S13" s="135"/>
      <c r="T13" s="135"/>
      <c r="U13" s="155"/>
    </row>
    <row r="14" spans="1:21" ht="12.75" customHeight="1">
      <c r="A14" s="139"/>
      <c r="B14" s="164"/>
      <c r="C14" s="145"/>
      <c r="D14" s="37" t="s">
        <v>52</v>
      </c>
      <c r="E14" s="38">
        <f>F14+G14+H14+I14+J14+K14+L14</f>
        <v>0</v>
      </c>
      <c r="F14" s="38"/>
      <c r="G14" s="38"/>
      <c r="H14" s="38"/>
      <c r="I14" s="38"/>
      <c r="J14" s="38"/>
      <c r="K14" s="38"/>
      <c r="L14" s="38"/>
      <c r="M14" s="148"/>
      <c r="N14" s="135"/>
      <c r="O14" s="135"/>
      <c r="P14" s="135"/>
      <c r="Q14" s="135"/>
      <c r="R14" s="135"/>
      <c r="S14" s="135"/>
      <c r="T14" s="135"/>
      <c r="U14" s="155"/>
    </row>
    <row r="15" spans="1:21" ht="18.75" customHeight="1">
      <c r="A15" s="140"/>
      <c r="B15" s="165"/>
      <c r="C15" s="146"/>
      <c r="D15" s="37" t="s">
        <v>54</v>
      </c>
      <c r="E15" s="38">
        <f>F15+G15+H15+I15+J15+K15+L15</f>
        <v>0</v>
      </c>
      <c r="F15" s="38"/>
      <c r="G15" s="38"/>
      <c r="H15" s="38"/>
      <c r="I15" s="38"/>
      <c r="J15" s="38"/>
      <c r="K15" s="38"/>
      <c r="L15" s="38"/>
      <c r="M15" s="149"/>
      <c r="N15" s="153"/>
      <c r="O15" s="153"/>
      <c r="P15" s="153"/>
      <c r="Q15" s="153"/>
      <c r="R15" s="153"/>
      <c r="S15" s="153"/>
      <c r="T15" s="153"/>
      <c r="U15" s="156"/>
    </row>
    <row r="16" spans="1:21" ht="24" customHeight="1">
      <c r="A16" s="138" t="s">
        <v>78</v>
      </c>
      <c r="B16" s="163" t="s">
        <v>89</v>
      </c>
      <c r="C16" s="144" t="s">
        <v>43</v>
      </c>
      <c r="D16" s="35" t="s">
        <v>55</v>
      </c>
      <c r="E16" s="36">
        <f>E18+E19+E20+E21</f>
        <v>1160904226.66</v>
      </c>
      <c r="F16" s="36">
        <f aca="true" t="shared" si="1" ref="F16:L16">F18+F19+F20+F21</f>
        <v>137693999.3</v>
      </c>
      <c r="G16" s="36">
        <f t="shared" si="1"/>
        <v>153337894.06</v>
      </c>
      <c r="H16" s="36">
        <f t="shared" si="1"/>
        <v>166011639.86</v>
      </c>
      <c r="I16" s="36">
        <f t="shared" si="1"/>
        <v>175965173.36</v>
      </c>
      <c r="J16" s="36">
        <f t="shared" si="1"/>
        <v>175965173.36</v>
      </c>
      <c r="K16" s="36">
        <f t="shared" si="1"/>
        <v>175965173.36</v>
      </c>
      <c r="L16" s="36">
        <f t="shared" si="1"/>
        <v>175965173.36</v>
      </c>
      <c r="M16" s="147" t="s">
        <v>22</v>
      </c>
      <c r="N16" s="134">
        <v>100</v>
      </c>
      <c r="O16" s="134">
        <v>100</v>
      </c>
      <c r="P16" s="134">
        <v>100</v>
      </c>
      <c r="Q16" s="134">
        <v>100</v>
      </c>
      <c r="R16" s="134">
        <v>100</v>
      </c>
      <c r="S16" s="134">
        <v>100</v>
      </c>
      <c r="T16" s="134">
        <v>100</v>
      </c>
      <c r="U16" s="154" t="s">
        <v>21</v>
      </c>
    </row>
    <row r="17" spans="1:21" ht="16.5" customHeight="1">
      <c r="A17" s="139"/>
      <c r="B17" s="164"/>
      <c r="C17" s="145"/>
      <c r="D17" s="110" t="s">
        <v>75</v>
      </c>
      <c r="E17" s="111"/>
      <c r="F17" s="111"/>
      <c r="G17" s="111"/>
      <c r="H17" s="111"/>
      <c r="I17" s="111"/>
      <c r="J17" s="111"/>
      <c r="K17" s="111"/>
      <c r="L17" s="112"/>
      <c r="M17" s="148"/>
      <c r="N17" s="135"/>
      <c r="O17" s="135"/>
      <c r="P17" s="135"/>
      <c r="Q17" s="135"/>
      <c r="R17" s="135"/>
      <c r="S17" s="135"/>
      <c r="T17" s="135"/>
      <c r="U17" s="155"/>
    </row>
    <row r="18" spans="1:21" ht="18" customHeight="1">
      <c r="A18" s="139"/>
      <c r="B18" s="164"/>
      <c r="C18" s="145"/>
      <c r="D18" s="37" t="s">
        <v>53</v>
      </c>
      <c r="E18" s="38">
        <f>F18+G18+H18+I18+J18+K18+L18</f>
        <v>0</v>
      </c>
      <c r="F18" s="38"/>
      <c r="G18" s="38"/>
      <c r="H18" s="38"/>
      <c r="I18" s="38"/>
      <c r="J18" s="38"/>
      <c r="K18" s="38"/>
      <c r="L18" s="38"/>
      <c r="M18" s="148"/>
      <c r="N18" s="135"/>
      <c r="O18" s="135"/>
      <c r="P18" s="135"/>
      <c r="Q18" s="135"/>
      <c r="R18" s="135"/>
      <c r="S18" s="135"/>
      <c r="T18" s="135"/>
      <c r="U18" s="155"/>
    </row>
    <row r="19" spans="1:21" ht="12.75" customHeight="1">
      <c r="A19" s="139"/>
      <c r="B19" s="164"/>
      <c r="C19" s="145"/>
      <c r="D19" s="37" t="s">
        <v>51</v>
      </c>
      <c r="E19" s="38">
        <f>F19+G19+H19+I19+J19+K19+L19</f>
        <v>1160904226.66</v>
      </c>
      <c r="F19" s="38">
        <f>137514399.3+179600</f>
        <v>137693999.3</v>
      </c>
      <c r="G19" s="38">
        <f>153120074+217820.06</f>
        <v>153337894.06</v>
      </c>
      <c r="H19" s="38">
        <f>165778084+233555.86</f>
        <v>166011639.86</v>
      </c>
      <c r="I19" s="38">
        <f>175722793+242380.36</f>
        <v>175965173.36</v>
      </c>
      <c r="J19" s="39">
        <f>I19</f>
        <v>175965173.36</v>
      </c>
      <c r="K19" s="39">
        <f>J19</f>
        <v>175965173.36</v>
      </c>
      <c r="L19" s="39">
        <f>K19</f>
        <v>175965173.36</v>
      </c>
      <c r="M19" s="148"/>
      <c r="N19" s="135"/>
      <c r="O19" s="135"/>
      <c r="P19" s="135"/>
      <c r="Q19" s="135"/>
      <c r="R19" s="135"/>
      <c r="S19" s="135"/>
      <c r="T19" s="135"/>
      <c r="U19" s="155"/>
    </row>
    <row r="20" spans="1:21" ht="12.75" customHeight="1">
      <c r="A20" s="139"/>
      <c r="B20" s="164"/>
      <c r="C20" s="145"/>
      <c r="D20" s="37" t="s">
        <v>52</v>
      </c>
      <c r="E20" s="38">
        <f>F20+G20+H20+I20+J20+K20+L20</f>
        <v>0</v>
      </c>
      <c r="F20" s="38"/>
      <c r="G20" s="38"/>
      <c r="H20" s="38"/>
      <c r="I20" s="38"/>
      <c r="J20" s="38"/>
      <c r="K20" s="38"/>
      <c r="L20" s="38"/>
      <c r="M20" s="148"/>
      <c r="N20" s="135"/>
      <c r="O20" s="135"/>
      <c r="P20" s="135"/>
      <c r="Q20" s="135"/>
      <c r="R20" s="135"/>
      <c r="S20" s="135"/>
      <c r="T20" s="135"/>
      <c r="U20" s="155"/>
    </row>
    <row r="21" spans="1:21" ht="24" customHeight="1">
      <c r="A21" s="140"/>
      <c r="B21" s="165"/>
      <c r="C21" s="146"/>
      <c r="D21" s="37" t="s">
        <v>54</v>
      </c>
      <c r="E21" s="38">
        <f>F21+G21+H21+I21+J21+K21+L21</f>
        <v>0</v>
      </c>
      <c r="F21" s="38"/>
      <c r="G21" s="38"/>
      <c r="H21" s="38"/>
      <c r="I21" s="38"/>
      <c r="J21" s="38"/>
      <c r="K21" s="38"/>
      <c r="L21" s="38"/>
      <c r="M21" s="149"/>
      <c r="N21" s="153"/>
      <c r="O21" s="153"/>
      <c r="P21" s="153"/>
      <c r="Q21" s="153"/>
      <c r="R21" s="153"/>
      <c r="S21" s="153"/>
      <c r="T21" s="153"/>
      <c r="U21" s="156"/>
    </row>
    <row r="22" spans="1:21" ht="15" customHeight="1">
      <c r="A22" s="138" t="s">
        <v>79</v>
      </c>
      <c r="B22" s="163" t="s">
        <v>90</v>
      </c>
      <c r="C22" s="144" t="s">
        <v>43</v>
      </c>
      <c r="D22" s="35" t="s">
        <v>55</v>
      </c>
      <c r="E22" s="36">
        <f>E24+E25+E26+E27</f>
        <v>320095416.9</v>
      </c>
      <c r="F22" s="36">
        <f aca="true" t="shared" si="2" ref="F22:L22">F24+F25+F26+F27</f>
        <v>39462578.9</v>
      </c>
      <c r="G22" s="36">
        <f t="shared" si="2"/>
        <v>45085068</v>
      </c>
      <c r="H22" s="36">
        <f t="shared" si="2"/>
        <v>47345606</v>
      </c>
      <c r="I22" s="36">
        <f t="shared" si="2"/>
        <v>47050541</v>
      </c>
      <c r="J22" s="36">
        <f t="shared" si="2"/>
        <v>47050541</v>
      </c>
      <c r="K22" s="36">
        <f t="shared" si="2"/>
        <v>47050541</v>
      </c>
      <c r="L22" s="36">
        <f t="shared" si="2"/>
        <v>47050541</v>
      </c>
      <c r="M22" s="150" t="s">
        <v>23</v>
      </c>
      <c r="N22" s="134">
        <v>100</v>
      </c>
      <c r="O22" s="134">
        <v>100</v>
      </c>
      <c r="P22" s="134">
        <v>100</v>
      </c>
      <c r="Q22" s="134">
        <v>100</v>
      </c>
      <c r="R22" s="134">
        <v>100</v>
      </c>
      <c r="S22" s="134">
        <v>100</v>
      </c>
      <c r="T22" s="134">
        <v>100</v>
      </c>
      <c r="U22" s="154" t="s">
        <v>21</v>
      </c>
    </row>
    <row r="23" spans="1:21" ht="16.5" customHeight="1">
      <c r="A23" s="139"/>
      <c r="B23" s="164"/>
      <c r="C23" s="145"/>
      <c r="D23" s="110" t="s">
        <v>75</v>
      </c>
      <c r="E23" s="111"/>
      <c r="F23" s="111"/>
      <c r="G23" s="111"/>
      <c r="H23" s="111"/>
      <c r="I23" s="111"/>
      <c r="J23" s="111"/>
      <c r="K23" s="111"/>
      <c r="L23" s="112"/>
      <c r="M23" s="151"/>
      <c r="N23" s="135"/>
      <c r="O23" s="135"/>
      <c r="P23" s="135"/>
      <c r="Q23" s="135"/>
      <c r="R23" s="135"/>
      <c r="S23" s="135"/>
      <c r="T23" s="135"/>
      <c r="U23" s="155"/>
    </row>
    <row r="24" spans="1:21" ht="12.75" customHeight="1">
      <c r="A24" s="139"/>
      <c r="B24" s="164"/>
      <c r="C24" s="145"/>
      <c r="D24" s="37" t="s">
        <v>53</v>
      </c>
      <c r="E24" s="38">
        <f>F24+G24+H24+I24+J24+K24+L24</f>
        <v>0</v>
      </c>
      <c r="F24" s="38"/>
      <c r="G24" s="38"/>
      <c r="H24" s="38"/>
      <c r="I24" s="38"/>
      <c r="J24" s="38"/>
      <c r="K24" s="38"/>
      <c r="L24" s="38"/>
      <c r="M24" s="151"/>
      <c r="N24" s="135"/>
      <c r="O24" s="135"/>
      <c r="P24" s="135"/>
      <c r="Q24" s="135"/>
      <c r="R24" s="135"/>
      <c r="S24" s="135"/>
      <c r="T24" s="135"/>
      <c r="U24" s="155"/>
    </row>
    <row r="25" spans="1:21" ht="12.75" customHeight="1">
      <c r="A25" s="139"/>
      <c r="B25" s="164"/>
      <c r="C25" s="145"/>
      <c r="D25" s="37" t="s">
        <v>51</v>
      </c>
      <c r="E25" s="38">
        <f>F25+G25+H25+I25+J25+K25+L25</f>
        <v>320095416.9</v>
      </c>
      <c r="F25" s="38">
        <v>39462578.9</v>
      </c>
      <c r="G25" s="38">
        <v>45085068</v>
      </c>
      <c r="H25" s="38">
        <v>47345606</v>
      </c>
      <c r="I25" s="38">
        <v>47050541</v>
      </c>
      <c r="J25" s="39">
        <f>I25</f>
        <v>47050541</v>
      </c>
      <c r="K25" s="39">
        <f>J25</f>
        <v>47050541</v>
      </c>
      <c r="L25" s="39">
        <f>K25</f>
        <v>47050541</v>
      </c>
      <c r="M25" s="151"/>
      <c r="N25" s="135"/>
      <c r="O25" s="135"/>
      <c r="P25" s="135"/>
      <c r="Q25" s="135"/>
      <c r="R25" s="135"/>
      <c r="S25" s="135"/>
      <c r="T25" s="135"/>
      <c r="U25" s="155"/>
    </row>
    <row r="26" spans="1:21" ht="17.25" customHeight="1">
      <c r="A26" s="139"/>
      <c r="B26" s="164"/>
      <c r="C26" s="145"/>
      <c r="D26" s="37" t="s">
        <v>52</v>
      </c>
      <c r="E26" s="38">
        <f>F26+G26+H26+I26+J26+K26+L26</f>
        <v>0</v>
      </c>
      <c r="F26" s="38"/>
      <c r="G26" s="38"/>
      <c r="H26" s="38"/>
      <c r="I26" s="38"/>
      <c r="J26" s="38"/>
      <c r="K26" s="38"/>
      <c r="L26" s="38"/>
      <c r="M26" s="151"/>
      <c r="N26" s="135"/>
      <c r="O26" s="135"/>
      <c r="P26" s="135"/>
      <c r="Q26" s="135"/>
      <c r="R26" s="135"/>
      <c r="S26" s="135"/>
      <c r="T26" s="135"/>
      <c r="U26" s="155"/>
    </row>
    <row r="27" spans="1:21" ht="12.75" customHeight="1">
      <c r="A27" s="140"/>
      <c r="B27" s="165"/>
      <c r="C27" s="146"/>
      <c r="D27" s="37" t="s">
        <v>54</v>
      </c>
      <c r="E27" s="38">
        <f>F27+G27+H27+I27+J27+K27+L27</f>
        <v>0</v>
      </c>
      <c r="F27" s="38"/>
      <c r="G27" s="38"/>
      <c r="H27" s="38"/>
      <c r="I27" s="38"/>
      <c r="J27" s="38"/>
      <c r="K27" s="38"/>
      <c r="L27" s="38"/>
      <c r="M27" s="152"/>
      <c r="N27" s="153"/>
      <c r="O27" s="153"/>
      <c r="P27" s="153"/>
      <c r="Q27" s="153"/>
      <c r="R27" s="153"/>
      <c r="S27" s="153"/>
      <c r="T27" s="153"/>
      <c r="U27" s="156"/>
    </row>
    <row r="28" spans="1:21" ht="19.5" customHeight="1">
      <c r="A28" s="138" t="s">
        <v>80</v>
      </c>
      <c r="B28" s="163" t="s">
        <v>91</v>
      </c>
      <c r="C28" s="144" t="s">
        <v>43</v>
      </c>
      <c r="D28" s="35" t="s">
        <v>55</v>
      </c>
      <c r="E28" s="36">
        <f>E30+E31+E32+E33</f>
        <v>4583344</v>
      </c>
      <c r="F28" s="36">
        <f aca="true" t="shared" si="3" ref="F28:L28">F30+F31+F32+F33</f>
        <v>4583344</v>
      </c>
      <c r="G28" s="36">
        <f t="shared" si="3"/>
        <v>0</v>
      </c>
      <c r="H28" s="36">
        <f t="shared" si="3"/>
        <v>0</v>
      </c>
      <c r="I28" s="36">
        <f t="shared" si="3"/>
        <v>0</v>
      </c>
      <c r="J28" s="36">
        <f t="shared" si="3"/>
        <v>0</v>
      </c>
      <c r="K28" s="36">
        <f t="shared" si="3"/>
        <v>0</v>
      </c>
      <c r="L28" s="36">
        <f t="shared" si="3"/>
        <v>0</v>
      </c>
      <c r="M28" s="150" t="s">
        <v>122</v>
      </c>
      <c r="N28" s="134">
        <v>100</v>
      </c>
      <c r="O28" s="134">
        <v>100</v>
      </c>
      <c r="P28" s="134">
        <v>100</v>
      </c>
      <c r="Q28" s="134">
        <v>100</v>
      </c>
      <c r="R28" s="134">
        <v>100</v>
      </c>
      <c r="S28" s="134">
        <v>100</v>
      </c>
      <c r="T28" s="134">
        <v>100</v>
      </c>
      <c r="U28" s="154" t="s">
        <v>21</v>
      </c>
    </row>
    <row r="29" spans="1:21" ht="16.5" customHeight="1">
      <c r="A29" s="139"/>
      <c r="B29" s="164"/>
      <c r="C29" s="145"/>
      <c r="D29" s="110" t="s">
        <v>75</v>
      </c>
      <c r="E29" s="111"/>
      <c r="F29" s="111"/>
      <c r="G29" s="111"/>
      <c r="H29" s="111"/>
      <c r="I29" s="111"/>
      <c r="J29" s="111"/>
      <c r="K29" s="111"/>
      <c r="L29" s="112"/>
      <c r="M29" s="151"/>
      <c r="N29" s="135"/>
      <c r="O29" s="135"/>
      <c r="P29" s="135"/>
      <c r="Q29" s="135"/>
      <c r="R29" s="135"/>
      <c r="S29" s="135"/>
      <c r="T29" s="135"/>
      <c r="U29" s="155"/>
    </row>
    <row r="30" spans="1:21" ht="23.25" customHeight="1">
      <c r="A30" s="139"/>
      <c r="B30" s="164"/>
      <c r="C30" s="145"/>
      <c r="D30" s="37" t="s">
        <v>53</v>
      </c>
      <c r="E30" s="38">
        <f>F30+G30+H30+I30+J30+K30+L30</f>
        <v>0</v>
      </c>
      <c r="F30" s="38"/>
      <c r="G30" s="38"/>
      <c r="H30" s="38"/>
      <c r="I30" s="38"/>
      <c r="J30" s="38"/>
      <c r="K30" s="38"/>
      <c r="L30" s="38"/>
      <c r="M30" s="151"/>
      <c r="N30" s="135"/>
      <c r="O30" s="135"/>
      <c r="P30" s="135"/>
      <c r="Q30" s="135"/>
      <c r="R30" s="135"/>
      <c r="S30" s="135"/>
      <c r="T30" s="135"/>
      <c r="U30" s="155"/>
    </row>
    <row r="31" spans="1:21" ht="12.75" customHeight="1">
      <c r="A31" s="139"/>
      <c r="B31" s="164"/>
      <c r="C31" s="145"/>
      <c r="D31" s="37" t="s">
        <v>51</v>
      </c>
      <c r="E31" s="38">
        <f>F31+G31+H31+I31+J31+K31+L31</f>
        <v>4583344</v>
      </c>
      <c r="F31" s="38">
        <v>4583344</v>
      </c>
      <c r="G31" s="38">
        <v>0</v>
      </c>
      <c r="H31" s="38">
        <v>0</v>
      </c>
      <c r="I31" s="38">
        <v>0</v>
      </c>
      <c r="J31" s="39">
        <f>I31</f>
        <v>0</v>
      </c>
      <c r="K31" s="39">
        <f>J31</f>
        <v>0</v>
      </c>
      <c r="L31" s="39">
        <f>K31</f>
        <v>0</v>
      </c>
      <c r="M31" s="151"/>
      <c r="N31" s="135"/>
      <c r="O31" s="135"/>
      <c r="P31" s="135"/>
      <c r="Q31" s="135"/>
      <c r="R31" s="135"/>
      <c r="S31" s="135"/>
      <c r="T31" s="135"/>
      <c r="U31" s="155"/>
    </row>
    <row r="32" spans="1:21" ht="12.75" customHeight="1">
      <c r="A32" s="139"/>
      <c r="B32" s="164"/>
      <c r="C32" s="145"/>
      <c r="D32" s="37" t="s">
        <v>52</v>
      </c>
      <c r="E32" s="38">
        <f>F32+G32+H32+I32+J32+K32+L32</f>
        <v>0</v>
      </c>
      <c r="F32" s="38"/>
      <c r="G32" s="38"/>
      <c r="H32" s="38"/>
      <c r="I32" s="38"/>
      <c r="J32" s="38"/>
      <c r="K32" s="38"/>
      <c r="L32" s="38"/>
      <c r="M32" s="151"/>
      <c r="N32" s="135"/>
      <c r="O32" s="135"/>
      <c r="P32" s="135"/>
      <c r="Q32" s="135"/>
      <c r="R32" s="135"/>
      <c r="S32" s="135"/>
      <c r="T32" s="135"/>
      <c r="U32" s="155"/>
    </row>
    <row r="33" spans="1:21" ht="12.75" customHeight="1">
      <c r="A33" s="140"/>
      <c r="B33" s="165"/>
      <c r="C33" s="146"/>
      <c r="D33" s="37" t="s">
        <v>54</v>
      </c>
      <c r="E33" s="38">
        <f>F33+G33+H33+I33+J33+K33+L33</f>
        <v>0</v>
      </c>
      <c r="F33" s="38"/>
      <c r="G33" s="38"/>
      <c r="H33" s="38"/>
      <c r="I33" s="38"/>
      <c r="J33" s="38"/>
      <c r="K33" s="38"/>
      <c r="L33" s="38"/>
      <c r="M33" s="152"/>
      <c r="N33" s="153"/>
      <c r="O33" s="153"/>
      <c r="P33" s="153"/>
      <c r="Q33" s="153"/>
      <c r="R33" s="153"/>
      <c r="S33" s="153"/>
      <c r="T33" s="153"/>
      <c r="U33" s="156"/>
    </row>
    <row r="34" spans="1:21" ht="18" customHeight="1">
      <c r="A34" s="138" t="s">
        <v>81</v>
      </c>
      <c r="B34" s="163" t="s">
        <v>92</v>
      </c>
      <c r="C34" s="144" t="s">
        <v>43</v>
      </c>
      <c r="D34" s="35" t="s">
        <v>55</v>
      </c>
      <c r="E34" s="36">
        <f>E36+E37+E38+E39</f>
        <v>4964297</v>
      </c>
      <c r="F34" s="36">
        <f aca="true" t="shared" si="4" ref="F34:L34">F36+F37+F38+F39</f>
        <v>4964297</v>
      </c>
      <c r="G34" s="36">
        <f t="shared" si="4"/>
        <v>0</v>
      </c>
      <c r="H34" s="36">
        <f t="shared" si="4"/>
        <v>0</v>
      </c>
      <c r="I34" s="36">
        <f t="shared" si="4"/>
        <v>0</v>
      </c>
      <c r="J34" s="36">
        <f t="shared" si="4"/>
        <v>0</v>
      </c>
      <c r="K34" s="36">
        <f t="shared" si="4"/>
        <v>0</v>
      </c>
      <c r="L34" s="36">
        <f t="shared" si="4"/>
        <v>0</v>
      </c>
      <c r="M34" s="150" t="s">
        <v>123</v>
      </c>
      <c r="N34" s="134">
        <v>100</v>
      </c>
      <c r="O34" s="134">
        <v>100</v>
      </c>
      <c r="P34" s="134">
        <v>100</v>
      </c>
      <c r="Q34" s="134">
        <v>100</v>
      </c>
      <c r="R34" s="134">
        <v>100</v>
      </c>
      <c r="S34" s="134">
        <v>100</v>
      </c>
      <c r="T34" s="134">
        <v>100</v>
      </c>
      <c r="U34" s="154" t="s">
        <v>21</v>
      </c>
    </row>
    <row r="35" spans="1:21" ht="16.5" customHeight="1">
      <c r="A35" s="139"/>
      <c r="B35" s="164"/>
      <c r="C35" s="145"/>
      <c r="D35" s="110" t="s">
        <v>75</v>
      </c>
      <c r="E35" s="111"/>
      <c r="F35" s="111"/>
      <c r="G35" s="111"/>
      <c r="H35" s="111"/>
      <c r="I35" s="111"/>
      <c r="J35" s="111"/>
      <c r="K35" s="111"/>
      <c r="L35" s="112"/>
      <c r="M35" s="151"/>
      <c r="N35" s="135"/>
      <c r="O35" s="135"/>
      <c r="P35" s="135"/>
      <c r="Q35" s="135"/>
      <c r="R35" s="135"/>
      <c r="S35" s="135"/>
      <c r="T35" s="135"/>
      <c r="U35" s="155"/>
    </row>
    <row r="36" spans="1:21" ht="18.75" customHeight="1">
      <c r="A36" s="139"/>
      <c r="B36" s="164"/>
      <c r="C36" s="145"/>
      <c r="D36" s="37" t="s">
        <v>53</v>
      </c>
      <c r="E36" s="38">
        <f>F36+G36+H36+I36+J36+K36+L36</f>
        <v>0</v>
      </c>
      <c r="F36" s="38"/>
      <c r="G36" s="38"/>
      <c r="H36" s="38"/>
      <c r="I36" s="38"/>
      <c r="J36" s="38"/>
      <c r="K36" s="38"/>
      <c r="L36" s="38"/>
      <c r="M36" s="151"/>
      <c r="N36" s="135"/>
      <c r="O36" s="135"/>
      <c r="P36" s="135"/>
      <c r="Q36" s="135"/>
      <c r="R36" s="135"/>
      <c r="S36" s="135"/>
      <c r="T36" s="135"/>
      <c r="U36" s="155"/>
    </row>
    <row r="37" spans="1:21" ht="15.75" customHeight="1">
      <c r="A37" s="139"/>
      <c r="B37" s="164"/>
      <c r="C37" s="145"/>
      <c r="D37" s="37" t="s">
        <v>51</v>
      </c>
      <c r="E37" s="38">
        <f>F37+G37+H37+I37+J37+K37+L37</f>
        <v>4964297</v>
      </c>
      <c r="F37" s="38">
        <f>5476997-512700</f>
        <v>4964297</v>
      </c>
      <c r="G37" s="38">
        <v>0</v>
      </c>
      <c r="H37" s="38">
        <v>0</v>
      </c>
      <c r="I37" s="38">
        <v>0</v>
      </c>
      <c r="J37" s="39">
        <f>I37</f>
        <v>0</v>
      </c>
      <c r="K37" s="39">
        <f>J37</f>
        <v>0</v>
      </c>
      <c r="L37" s="39">
        <f>K37</f>
        <v>0</v>
      </c>
      <c r="M37" s="151"/>
      <c r="N37" s="136"/>
      <c r="O37" s="136"/>
      <c r="P37" s="136"/>
      <c r="Q37" s="136"/>
      <c r="R37" s="136"/>
      <c r="S37" s="136"/>
      <c r="T37" s="136"/>
      <c r="U37" s="155"/>
    </row>
    <row r="38" spans="1:21" ht="14.25" customHeight="1">
      <c r="A38" s="139"/>
      <c r="B38" s="164"/>
      <c r="C38" s="145"/>
      <c r="D38" s="37" t="s">
        <v>52</v>
      </c>
      <c r="E38" s="38">
        <f>F38+G38+H38+I38+J38+K38+L38</f>
        <v>0</v>
      </c>
      <c r="F38" s="38"/>
      <c r="G38" s="38"/>
      <c r="H38" s="38"/>
      <c r="I38" s="38"/>
      <c r="J38" s="38"/>
      <c r="K38" s="38"/>
      <c r="L38" s="38"/>
      <c r="M38" s="151"/>
      <c r="N38" s="136"/>
      <c r="O38" s="136"/>
      <c r="P38" s="136"/>
      <c r="Q38" s="136"/>
      <c r="R38" s="136"/>
      <c r="S38" s="136"/>
      <c r="T38" s="136"/>
      <c r="U38" s="155"/>
    </row>
    <row r="39" spans="1:21" ht="14.25" customHeight="1">
      <c r="A39" s="140"/>
      <c r="B39" s="165"/>
      <c r="C39" s="146"/>
      <c r="D39" s="37" t="s">
        <v>54</v>
      </c>
      <c r="E39" s="38">
        <f>F39+G39+H39+I39+J39+K39+L39</f>
        <v>0</v>
      </c>
      <c r="F39" s="38"/>
      <c r="G39" s="38"/>
      <c r="H39" s="38"/>
      <c r="I39" s="38"/>
      <c r="J39" s="38"/>
      <c r="K39" s="38"/>
      <c r="L39" s="38"/>
      <c r="M39" s="152"/>
      <c r="N39" s="137"/>
      <c r="O39" s="137"/>
      <c r="P39" s="137"/>
      <c r="Q39" s="137"/>
      <c r="R39" s="137"/>
      <c r="S39" s="137"/>
      <c r="T39" s="137"/>
      <c r="U39" s="156"/>
    </row>
    <row r="40" spans="1:21" ht="14.25" customHeight="1">
      <c r="A40" s="138" t="s">
        <v>82</v>
      </c>
      <c r="B40" s="141" t="s">
        <v>93</v>
      </c>
      <c r="C40" s="144" t="s">
        <v>43</v>
      </c>
      <c r="D40" s="35" t="s">
        <v>55</v>
      </c>
      <c r="E40" s="36">
        <f>E42+E43+E44+E45</f>
        <v>286459</v>
      </c>
      <c r="F40" s="36">
        <f aca="true" t="shared" si="5" ref="F40:L40">F42+F43+F44+F45</f>
        <v>286459</v>
      </c>
      <c r="G40" s="36">
        <f t="shared" si="5"/>
        <v>0</v>
      </c>
      <c r="H40" s="36">
        <f t="shared" si="5"/>
        <v>0</v>
      </c>
      <c r="I40" s="36">
        <f t="shared" si="5"/>
        <v>0</v>
      </c>
      <c r="J40" s="36">
        <f t="shared" si="5"/>
        <v>0</v>
      </c>
      <c r="K40" s="36">
        <f t="shared" si="5"/>
        <v>0</v>
      </c>
      <c r="L40" s="36">
        <f t="shared" si="5"/>
        <v>0</v>
      </c>
      <c r="M40" s="147" t="s">
        <v>124</v>
      </c>
      <c r="N40" s="134">
        <v>100</v>
      </c>
      <c r="O40" s="134">
        <v>100</v>
      </c>
      <c r="P40" s="134">
        <v>100</v>
      </c>
      <c r="Q40" s="134">
        <v>100</v>
      </c>
      <c r="R40" s="134">
        <v>100</v>
      </c>
      <c r="S40" s="134">
        <v>100</v>
      </c>
      <c r="T40" s="134">
        <v>100</v>
      </c>
      <c r="U40" s="154" t="s">
        <v>21</v>
      </c>
    </row>
    <row r="41" spans="1:21" ht="16.5" customHeight="1">
      <c r="A41" s="139"/>
      <c r="B41" s="142"/>
      <c r="C41" s="145"/>
      <c r="D41" s="110" t="s">
        <v>75</v>
      </c>
      <c r="E41" s="111"/>
      <c r="F41" s="111"/>
      <c r="G41" s="111"/>
      <c r="H41" s="111"/>
      <c r="I41" s="111"/>
      <c r="J41" s="111"/>
      <c r="K41" s="111"/>
      <c r="L41" s="112"/>
      <c r="M41" s="148"/>
      <c r="N41" s="135"/>
      <c r="O41" s="135"/>
      <c r="P41" s="135"/>
      <c r="Q41" s="135"/>
      <c r="R41" s="135"/>
      <c r="S41" s="135"/>
      <c r="T41" s="135"/>
      <c r="U41" s="155"/>
    </row>
    <row r="42" spans="1:21" ht="14.25" customHeight="1">
      <c r="A42" s="139"/>
      <c r="B42" s="142"/>
      <c r="C42" s="145"/>
      <c r="D42" s="37" t="s">
        <v>53</v>
      </c>
      <c r="E42" s="38">
        <f>F42+G42+H42+I42+J42+K42+L42</f>
        <v>0</v>
      </c>
      <c r="F42" s="39"/>
      <c r="G42" s="38"/>
      <c r="H42" s="38"/>
      <c r="I42" s="38"/>
      <c r="J42" s="38"/>
      <c r="K42" s="38"/>
      <c r="L42" s="38"/>
      <c r="M42" s="148"/>
      <c r="N42" s="135"/>
      <c r="O42" s="135"/>
      <c r="P42" s="135"/>
      <c r="Q42" s="135"/>
      <c r="R42" s="135"/>
      <c r="S42" s="135"/>
      <c r="T42" s="135"/>
      <c r="U42" s="155"/>
    </row>
    <row r="43" spans="1:21" ht="14.25" customHeight="1">
      <c r="A43" s="139"/>
      <c r="B43" s="142"/>
      <c r="C43" s="145"/>
      <c r="D43" s="37" t="s">
        <v>51</v>
      </c>
      <c r="E43" s="38">
        <f>F43+G43+H43+I43+J43+K43+L43</f>
        <v>286459</v>
      </c>
      <c r="F43" s="39">
        <v>286459</v>
      </c>
      <c r="G43" s="38">
        <v>0</v>
      </c>
      <c r="H43" s="38">
        <v>0</v>
      </c>
      <c r="I43" s="38">
        <v>0</v>
      </c>
      <c r="J43" s="39">
        <f>I43</f>
        <v>0</v>
      </c>
      <c r="K43" s="39">
        <f>J43</f>
        <v>0</v>
      </c>
      <c r="L43" s="39">
        <f>K43</f>
        <v>0</v>
      </c>
      <c r="M43" s="148"/>
      <c r="N43" s="135"/>
      <c r="O43" s="135"/>
      <c r="P43" s="135"/>
      <c r="Q43" s="135"/>
      <c r="R43" s="135"/>
      <c r="S43" s="135"/>
      <c r="T43" s="135"/>
      <c r="U43" s="155"/>
    </row>
    <row r="44" spans="1:21" ht="14.25" customHeight="1">
      <c r="A44" s="139"/>
      <c r="B44" s="142"/>
      <c r="C44" s="145"/>
      <c r="D44" s="37" t="s">
        <v>52</v>
      </c>
      <c r="E44" s="38">
        <f>F44+G44+H44+I44+J44+K44+L44</f>
        <v>0</v>
      </c>
      <c r="F44" s="39"/>
      <c r="G44" s="38"/>
      <c r="H44" s="38"/>
      <c r="I44" s="38"/>
      <c r="J44" s="38"/>
      <c r="K44" s="38"/>
      <c r="L44" s="38"/>
      <c r="M44" s="148"/>
      <c r="N44" s="135"/>
      <c r="O44" s="135"/>
      <c r="P44" s="135"/>
      <c r="Q44" s="135"/>
      <c r="R44" s="135"/>
      <c r="S44" s="135"/>
      <c r="T44" s="135"/>
      <c r="U44" s="155"/>
    </row>
    <row r="45" spans="1:21" ht="14.25" customHeight="1">
      <c r="A45" s="140"/>
      <c r="B45" s="143"/>
      <c r="C45" s="146"/>
      <c r="D45" s="37" t="s">
        <v>54</v>
      </c>
      <c r="E45" s="38">
        <f>F45+G45+H45+I45+J45+K45+L45</f>
        <v>0</v>
      </c>
      <c r="F45" s="39"/>
      <c r="G45" s="38"/>
      <c r="H45" s="38"/>
      <c r="I45" s="38"/>
      <c r="J45" s="38"/>
      <c r="K45" s="38"/>
      <c r="L45" s="38"/>
      <c r="M45" s="149"/>
      <c r="N45" s="153"/>
      <c r="O45" s="153"/>
      <c r="P45" s="153"/>
      <c r="Q45" s="153"/>
      <c r="R45" s="153"/>
      <c r="S45" s="153"/>
      <c r="T45" s="153"/>
      <c r="U45" s="156"/>
    </row>
    <row r="46" spans="1:21" ht="27" customHeight="1">
      <c r="A46" s="138" t="s">
        <v>96</v>
      </c>
      <c r="B46" s="141" t="s">
        <v>94</v>
      </c>
      <c r="C46" s="144" t="s">
        <v>43</v>
      </c>
      <c r="D46" s="35" t="s">
        <v>55</v>
      </c>
      <c r="E46" s="36">
        <f>E48+E49+E50+E51</f>
        <v>562180510.84</v>
      </c>
      <c r="F46" s="36">
        <f aca="true" t="shared" si="6" ref="F46:L46">F48+F49+F50+F51</f>
        <v>83110947.83</v>
      </c>
      <c r="G46" s="36">
        <f t="shared" si="6"/>
        <v>80858518.04</v>
      </c>
      <c r="H46" s="36">
        <f t="shared" si="6"/>
        <v>83542697.73</v>
      </c>
      <c r="I46" s="36">
        <f t="shared" si="6"/>
        <v>78667086.81000002</v>
      </c>
      <c r="J46" s="36">
        <f t="shared" si="6"/>
        <v>78667086.81000002</v>
      </c>
      <c r="K46" s="36">
        <f t="shared" si="6"/>
        <v>78667086.81000002</v>
      </c>
      <c r="L46" s="36">
        <f t="shared" si="6"/>
        <v>78667086.81000002</v>
      </c>
      <c r="M46" s="147" t="s">
        <v>24</v>
      </c>
      <c r="N46" s="134">
        <v>1</v>
      </c>
      <c r="O46" s="134">
        <v>1</v>
      </c>
      <c r="P46" s="134">
        <v>1</v>
      </c>
      <c r="Q46" s="134">
        <v>1</v>
      </c>
      <c r="R46" s="134">
        <v>1</v>
      </c>
      <c r="S46" s="134">
        <v>1</v>
      </c>
      <c r="T46" s="134">
        <v>1</v>
      </c>
      <c r="U46" s="154" t="s">
        <v>21</v>
      </c>
    </row>
    <row r="47" spans="1:21" ht="16.5" customHeight="1">
      <c r="A47" s="139"/>
      <c r="B47" s="142"/>
      <c r="C47" s="145"/>
      <c r="D47" s="110" t="s">
        <v>75</v>
      </c>
      <c r="E47" s="111"/>
      <c r="F47" s="111"/>
      <c r="G47" s="111"/>
      <c r="H47" s="111"/>
      <c r="I47" s="111"/>
      <c r="J47" s="111"/>
      <c r="K47" s="111"/>
      <c r="L47" s="112"/>
      <c r="M47" s="148"/>
      <c r="N47" s="135"/>
      <c r="O47" s="135"/>
      <c r="P47" s="135"/>
      <c r="Q47" s="135"/>
      <c r="R47" s="135"/>
      <c r="S47" s="135"/>
      <c r="T47" s="135"/>
      <c r="U47" s="155"/>
    </row>
    <row r="48" spans="1:21" ht="21" customHeight="1">
      <c r="A48" s="139"/>
      <c r="B48" s="142"/>
      <c r="C48" s="145"/>
      <c r="D48" s="37" t="s">
        <v>53</v>
      </c>
      <c r="E48" s="38">
        <f>F48+G48+H48+I48+J48+K48+L48</f>
        <v>562180510.84</v>
      </c>
      <c r="F48" s="39">
        <f>99968803-F54+1016650.83+232560+34977</f>
        <v>83110947.83</v>
      </c>
      <c r="G48" s="39">
        <v>80858518.04</v>
      </c>
      <c r="H48" s="39">
        <f>88453218.59-H60+779403.24</f>
        <v>83542697.73</v>
      </c>
      <c r="I48" s="39">
        <f>83226169.29-I60+811783.98</f>
        <v>78667086.81000002</v>
      </c>
      <c r="J48" s="39">
        <f>I48</f>
        <v>78667086.81000002</v>
      </c>
      <c r="K48" s="39">
        <f>J48</f>
        <v>78667086.81000002</v>
      </c>
      <c r="L48" s="39">
        <f>K48</f>
        <v>78667086.81000002</v>
      </c>
      <c r="M48" s="148"/>
      <c r="N48" s="135"/>
      <c r="O48" s="135"/>
      <c r="P48" s="135"/>
      <c r="Q48" s="135"/>
      <c r="R48" s="135"/>
      <c r="S48" s="135"/>
      <c r="T48" s="135"/>
      <c r="U48" s="155"/>
    </row>
    <row r="49" spans="1:21" ht="15" customHeight="1">
      <c r="A49" s="139"/>
      <c r="B49" s="142"/>
      <c r="C49" s="145"/>
      <c r="D49" s="37" t="s">
        <v>51</v>
      </c>
      <c r="E49" s="38">
        <f>F49+G49+H49+I49+J49+K49+L49</f>
        <v>0</v>
      </c>
      <c r="F49" s="39"/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148"/>
      <c r="N49" s="135"/>
      <c r="O49" s="135"/>
      <c r="P49" s="135"/>
      <c r="Q49" s="135"/>
      <c r="R49" s="135"/>
      <c r="S49" s="135"/>
      <c r="T49" s="135"/>
      <c r="U49" s="155"/>
    </row>
    <row r="50" spans="1:21" ht="14.25" customHeight="1">
      <c r="A50" s="139"/>
      <c r="B50" s="142"/>
      <c r="C50" s="145"/>
      <c r="D50" s="37" t="s">
        <v>52</v>
      </c>
      <c r="E50" s="38">
        <f>F50+G50+H50+I50+J50+K50+L50</f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148"/>
      <c r="N50" s="135"/>
      <c r="O50" s="135"/>
      <c r="P50" s="135"/>
      <c r="Q50" s="135"/>
      <c r="R50" s="135"/>
      <c r="S50" s="135"/>
      <c r="T50" s="135"/>
      <c r="U50" s="155"/>
    </row>
    <row r="51" spans="1:21" ht="14.25" customHeight="1">
      <c r="A51" s="140"/>
      <c r="B51" s="143"/>
      <c r="C51" s="146"/>
      <c r="D51" s="37" t="s">
        <v>54</v>
      </c>
      <c r="E51" s="38">
        <f>F51+G51+H51+I51+J51+K51+L51</f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149"/>
      <c r="N51" s="153"/>
      <c r="O51" s="153"/>
      <c r="P51" s="153"/>
      <c r="Q51" s="153"/>
      <c r="R51" s="153"/>
      <c r="S51" s="153"/>
      <c r="T51" s="153"/>
      <c r="U51" s="156"/>
    </row>
    <row r="52" spans="1:21" ht="27" customHeight="1">
      <c r="A52" s="138" t="s">
        <v>97</v>
      </c>
      <c r="B52" s="141" t="s">
        <v>102</v>
      </c>
      <c r="C52" s="144" t="s">
        <v>43</v>
      </c>
      <c r="D52" s="35" t="s">
        <v>55</v>
      </c>
      <c r="E52" s="36">
        <f>E54+E55+E56+E57</f>
        <v>175336354.39999998</v>
      </c>
      <c r="F52" s="36">
        <f aca="true" t="shared" si="7" ref="F52:L52">F54+F55+F56+F57</f>
        <v>18142043</v>
      </c>
      <c r="G52" s="36">
        <f t="shared" si="7"/>
        <v>19066206</v>
      </c>
      <c r="H52" s="36">
        <f t="shared" si="7"/>
        <v>20133372</v>
      </c>
      <c r="I52" s="36">
        <f t="shared" si="7"/>
        <v>29498683.349999998</v>
      </c>
      <c r="J52" s="36">
        <f t="shared" si="7"/>
        <v>29498683.349999998</v>
      </c>
      <c r="K52" s="36">
        <f t="shared" si="7"/>
        <v>29498683.349999998</v>
      </c>
      <c r="L52" s="36">
        <f t="shared" si="7"/>
        <v>29498683.349999998</v>
      </c>
      <c r="M52" s="147" t="s">
        <v>6</v>
      </c>
      <c r="N52" s="131">
        <v>1</v>
      </c>
      <c r="O52" s="131">
        <v>1</v>
      </c>
      <c r="P52" s="131">
        <v>1</v>
      </c>
      <c r="Q52" s="131">
        <v>1</v>
      </c>
      <c r="R52" s="131">
        <v>1</v>
      </c>
      <c r="S52" s="131">
        <v>1</v>
      </c>
      <c r="T52" s="131">
        <v>1</v>
      </c>
      <c r="U52" s="154" t="s">
        <v>21</v>
      </c>
    </row>
    <row r="53" spans="1:21" ht="16.5" customHeight="1">
      <c r="A53" s="139"/>
      <c r="B53" s="142"/>
      <c r="C53" s="145"/>
      <c r="D53" s="110" t="s">
        <v>75</v>
      </c>
      <c r="E53" s="111"/>
      <c r="F53" s="111"/>
      <c r="G53" s="111"/>
      <c r="H53" s="111"/>
      <c r="I53" s="111"/>
      <c r="J53" s="111"/>
      <c r="K53" s="111"/>
      <c r="L53" s="112"/>
      <c r="M53" s="148"/>
      <c r="N53" s="132"/>
      <c r="O53" s="132"/>
      <c r="P53" s="132"/>
      <c r="Q53" s="132"/>
      <c r="R53" s="132"/>
      <c r="S53" s="132"/>
      <c r="T53" s="132"/>
      <c r="U53" s="155"/>
    </row>
    <row r="54" spans="1:21" ht="21" customHeight="1">
      <c r="A54" s="139"/>
      <c r="B54" s="142"/>
      <c r="C54" s="145"/>
      <c r="D54" s="37" t="s">
        <v>53</v>
      </c>
      <c r="E54" s="38">
        <f>F54+G54+H54+I54+J54+K54+L54</f>
        <v>175336354.39999998</v>
      </c>
      <c r="F54" s="39">
        <f>25282883.97+5371987-F85</f>
        <v>18142043</v>
      </c>
      <c r="G54" s="39">
        <f>22306936-3240730</f>
        <v>19066206</v>
      </c>
      <c r="H54" s="39">
        <v>20133372</v>
      </c>
      <c r="I54" s="39">
        <v>29498683.349999998</v>
      </c>
      <c r="J54" s="39">
        <f>I54</f>
        <v>29498683.349999998</v>
      </c>
      <c r="K54" s="39">
        <f>J54</f>
        <v>29498683.349999998</v>
      </c>
      <c r="L54" s="39">
        <f>K54</f>
        <v>29498683.349999998</v>
      </c>
      <c r="M54" s="148"/>
      <c r="N54" s="132"/>
      <c r="O54" s="132"/>
      <c r="P54" s="132"/>
      <c r="Q54" s="132"/>
      <c r="R54" s="132"/>
      <c r="S54" s="132"/>
      <c r="T54" s="132"/>
      <c r="U54" s="155"/>
    </row>
    <row r="55" spans="1:21" ht="15" customHeight="1">
      <c r="A55" s="139"/>
      <c r="B55" s="142"/>
      <c r="C55" s="145"/>
      <c r="D55" s="37" t="s">
        <v>51</v>
      </c>
      <c r="E55" s="38">
        <f>F55+G55+H55+I55+J55+K55+L55</f>
        <v>0</v>
      </c>
      <c r="F55" s="39"/>
      <c r="G55" s="39"/>
      <c r="H55" s="39"/>
      <c r="I55" s="39"/>
      <c r="J55" s="39"/>
      <c r="K55" s="39"/>
      <c r="L55" s="39"/>
      <c r="M55" s="148"/>
      <c r="N55" s="132"/>
      <c r="O55" s="132"/>
      <c r="P55" s="132"/>
      <c r="Q55" s="132"/>
      <c r="R55" s="132"/>
      <c r="S55" s="132"/>
      <c r="T55" s="132"/>
      <c r="U55" s="155"/>
    </row>
    <row r="56" spans="1:21" ht="14.25" customHeight="1">
      <c r="A56" s="139"/>
      <c r="B56" s="142"/>
      <c r="C56" s="145"/>
      <c r="D56" s="37" t="s">
        <v>52</v>
      </c>
      <c r="E56" s="38">
        <f>F56+G56+H56+I56+J56+K56+L56</f>
        <v>0</v>
      </c>
      <c r="F56" s="39"/>
      <c r="G56" s="39"/>
      <c r="H56" s="39"/>
      <c r="I56" s="39"/>
      <c r="J56" s="39"/>
      <c r="K56" s="39"/>
      <c r="L56" s="39"/>
      <c r="M56" s="148"/>
      <c r="N56" s="132"/>
      <c r="O56" s="132"/>
      <c r="P56" s="132"/>
      <c r="Q56" s="132"/>
      <c r="R56" s="132"/>
      <c r="S56" s="132"/>
      <c r="T56" s="132"/>
      <c r="U56" s="155"/>
    </row>
    <row r="57" spans="1:21" ht="12.75">
      <c r="A57" s="140"/>
      <c r="B57" s="143"/>
      <c r="C57" s="146"/>
      <c r="D57" s="37" t="s">
        <v>54</v>
      </c>
      <c r="E57" s="38">
        <f>F57+G57+H57+I57+J57+K57+L57</f>
        <v>0</v>
      </c>
      <c r="F57" s="39"/>
      <c r="G57" s="39"/>
      <c r="H57" s="39"/>
      <c r="I57" s="39"/>
      <c r="J57" s="39"/>
      <c r="K57" s="39"/>
      <c r="L57" s="39"/>
      <c r="M57" s="149"/>
      <c r="N57" s="133"/>
      <c r="O57" s="133"/>
      <c r="P57" s="133"/>
      <c r="Q57" s="133"/>
      <c r="R57" s="133"/>
      <c r="S57" s="133"/>
      <c r="T57" s="133"/>
      <c r="U57" s="156"/>
    </row>
    <row r="58" spans="1:21" ht="27" customHeight="1">
      <c r="A58" s="138" t="s">
        <v>98</v>
      </c>
      <c r="B58" s="141" t="s">
        <v>118</v>
      </c>
      <c r="C58" s="144" t="s">
        <v>43</v>
      </c>
      <c r="D58" s="35" t="s">
        <v>55</v>
      </c>
      <c r="E58" s="36">
        <f>E60+E61+E62+E63</f>
        <v>39723484.94</v>
      </c>
      <c r="F58" s="36">
        <f aca="true" t="shared" si="8" ref="F58:L58">F60+F61+F62+F63</f>
        <v>1131090</v>
      </c>
      <c r="G58" s="36">
        <f t="shared" si="8"/>
        <v>5878050</v>
      </c>
      <c r="H58" s="36">
        <f t="shared" si="8"/>
        <v>6754539.1</v>
      </c>
      <c r="I58" s="36">
        <f t="shared" si="8"/>
        <v>6489951.46</v>
      </c>
      <c r="J58" s="36">
        <f t="shared" si="8"/>
        <v>6489951.46</v>
      </c>
      <c r="K58" s="36">
        <f t="shared" si="8"/>
        <v>6489951.46</v>
      </c>
      <c r="L58" s="36">
        <f t="shared" si="8"/>
        <v>6489951.46</v>
      </c>
      <c r="M58" s="147" t="s">
        <v>121</v>
      </c>
      <c r="N58" s="131">
        <v>1</v>
      </c>
      <c r="O58" s="131">
        <v>1</v>
      </c>
      <c r="P58" s="131">
        <v>1</v>
      </c>
      <c r="Q58" s="131">
        <v>1</v>
      </c>
      <c r="R58" s="131">
        <v>1</v>
      </c>
      <c r="S58" s="131">
        <v>1</v>
      </c>
      <c r="T58" s="131">
        <v>1</v>
      </c>
      <c r="U58" s="154" t="s">
        <v>21</v>
      </c>
    </row>
    <row r="59" spans="1:21" ht="16.5" customHeight="1">
      <c r="A59" s="139"/>
      <c r="B59" s="142"/>
      <c r="C59" s="145"/>
      <c r="D59" s="110" t="s">
        <v>75</v>
      </c>
      <c r="E59" s="111"/>
      <c r="F59" s="111"/>
      <c r="G59" s="111"/>
      <c r="H59" s="111"/>
      <c r="I59" s="111"/>
      <c r="J59" s="111"/>
      <c r="K59" s="111"/>
      <c r="L59" s="112"/>
      <c r="M59" s="148"/>
      <c r="N59" s="132"/>
      <c r="O59" s="132"/>
      <c r="P59" s="132"/>
      <c r="Q59" s="132"/>
      <c r="R59" s="132"/>
      <c r="S59" s="132"/>
      <c r="T59" s="132"/>
      <c r="U59" s="155"/>
    </row>
    <row r="60" spans="1:21" ht="21" customHeight="1">
      <c r="A60" s="139"/>
      <c r="B60" s="142"/>
      <c r="C60" s="145"/>
      <c r="D60" s="37" t="s">
        <v>53</v>
      </c>
      <c r="E60" s="38">
        <f>F60+G60+H60+I60+J60+K60+L60</f>
        <v>32048838.94</v>
      </c>
      <c r="F60" s="39"/>
      <c r="G60" s="39">
        <f>4863632.5+11816.5</f>
        <v>4875449</v>
      </c>
      <c r="H60" s="39">
        <v>5689924.1</v>
      </c>
      <c r="I60" s="39">
        <v>5370866.46</v>
      </c>
      <c r="J60" s="39">
        <f aca="true" t="shared" si="9" ref="J60:L61">I60</f>
        <v>5370866.46</v>
      </c>
      <c r="K60" s="39">
        <f t="shared" si="9"/>
        <v>5370866.46</v>
      </c>
      <c r="L60" s="39">
        <f t="shared" si="9"/>
        <v>5370866.46</v>
      </c>
      <c r="M60" s="148"/>
      <c r="N60" s="132"/>
      <c r="O60" s="132"/>
      <c r="P60" s="132"/>
      <c r="Q60" s="132"/>
      <c r="R60" s="132"/>
      <c r="S60" s="132"/>
      <c r="T60" s="132"/>
      <c r="U60" s="155"/>
    </row>
    <row r="61" spans="1:21" ht="15" customHeight="1">
      <c r="A61" s="139"/>
      <c r="B61" s="142"/>
      <c r="C61" s="145"/>
      <c r="D61" s="37" t="s">
        <v>51</v>
      </c>
      <c r="E61" s="38">
        <f>F61+G61+H61+I61+J61+K61+L61</f>
        <v>7674646</v>
      </c>
      <c r="F61" s="39">
        <v>1131090</v>
      </c>
      <c r="G61" s="39">
        <v>1002601</v>
      </c>
      <c r="H61" s="39">
        <v>1064615</v>
      </c>
      <c r="I61" s="39">
        <v>1119085</v>
      </c>
      <c r="J61" s="39">
        <f t="shared" si="9"/>
        <v>1119085</v>
      </c>
      <c r="K61" s="39">
        <f t="shared" si="9"/>
        <v>1119085</v>
      </c>
      <c r="L61" s="39">
        <f t="shared" si="9"/>
        <v>1119085</v>
      </c>
      <c r="M61" s="148"/>
      <c r="N61" s="132"/>
      <c r="O61" s="132"/>
      <c r="P61" s="132"/>
      <c r="Q61" s="132"/>
      <c r="R61" s="132"/>
      <c r="S61" s="132"/>
      <c r="T61" s="132"/>
      <c r="U61" s="155"/>
    </row>
    <row r="62" spans="1:21" ht="14.25" customHeight="1">
      <c r="A62" s="139"/>
      <c r="B62" s="142"/>
      <c r="C62" s="145"/>
      <c r="D62" s="37" t="s">
        <v>52</v>
      </c>
      <c r="E62" s="38">
        <f>F62+G62+H62+I62+J62+K62+L62</f>
        <v>0</v>
      </c>
      <c r="F62" s="39"/>
      <c r="G62" s="39"/>
      <c r="H62" s="39"/>
      <c r="I62" s="39"/>
      <c r="J62" s="39"/>
      <c r="K62" s="39"/>
      <c r="L62" s="39"/>
      <c r="M62" s="148"/>
      <c r="N62" s="132"/>
      <c r="O62" s="132"/>
      <c r="P62" s="132"/>
      <c r="Q62" s="132"/>
      <c r="R62" s="132"/>
      <c r="S62" s="132"/>
      <c r="T62" s="132"/>
      <c r="U62" s="155"/>
    </row>
    <row r="63" spans="1:21" ht="12.75">
      <c r="A63" s="140"/>
      <c r="B63" s="143"/>
      <c r="C63" s="146"/>
      <c r="D63" s="37" t="s">
        <v>54</v>
      </c>
      <c r="E63" s="38">
        <f>F63+G63+H63+I63+J63+K63+L63</f>
        <v>0</v>
      </c>
      <c r="F63" s="39"/>
      <c r="G63" s="39"/>
      <c r="H63" s="39"/>
      <c r="I63" s="39"/>
      <c r="J63" s="39"/>
      <c r="K63" s="39"/>
      <c r="L63" s="39"/>
      <c r="M63" s="149"/>
      <c r="N63" s="133"/>
      <c r="O63" s="133"/>
      <c r="P63" s="133"/>
      <c r="Q63" s="133"/>
      <c r="R63" s="133"/>
      <c r="S63" s="133"/>
      <c r="T63" s="133"/>
      <c r="U63" s="156"/>
    </row>
    <row r="64" spans="1:21" ht="27" customHeight="1">
      <c r="A64" s="138" t="s">
        <v>125</v>
      </c>
      <c r="B64" s="141" t="s">
        <v>95</v>
      </c>
      <c r="C64" s="144" t="s">
        <v>43</v>
      </c>
      <c r="D64" s="35" t="s">
        <v>55</v>
      </c>
      <c r="E64" s="36">
        <f>E66+E67+E68+E69</f>
        <v>6038935</v>
      </c>
      <c r="F64" s="36">
        <f aca="true" t="shared" si="10" ref="F64:L64">F66+F67+F68+F69</f>
        <v>862705</v>
      </c>
      <c r="G64" s="36">
        <f t="shared" si="10"/>
        <v>862705</v>
      </c>
      <c r="H64" s="36">
        <f t="shared" si="10"/>
        <v>862705</v>
      </c>
      <c r="I64" s="36">
        <f t="shared" si="10"/>
        <v>862705</v>
      </c>
      <c r="J64" s="36">
        <f t="shared" si="10"/>
        <v>862705</v>
      </c>
      <c r="K64" s="36">
        <f t="shared" si="10"/>
        <v>862705</v>
      </c>
      <c r="L64" s="36">
        <f t="shared" si="10"/>
        <v>862705</v>
      </c>
      <c r="M64" s="147" t="s">
        <v>28</v>
      </c>
      <c r="N64" s="131">
        <v>1</v>
      </c>
      <c r="O64" s="131">
        <v>1</v>
      </c>
      <c r="P64" s="131">
        <v>1</v>
      </c>
      <c r="Q64" s="131">
        <v>1</v>
      </c>
      <c r="R64" s="131">
        <v>1</v>
      </c>
      <c r="S64" s="131">
        <v>1</v>
      </c>
      <c r="T64" s="131">
        <v>1</v>
      </c>
      <c r="U64" s="154" t="s">
        <v>21</v>
      </c>
    </row>
    <row r="65" spans="1:21" ht="16.5" customHeight="1">
      <c r="A65" s="139"/>
      <c r="B65" s="142"/>
      <c r="C65" s="145"/>
      <c r="D65" s="110" t="s">
        <v>75</v>
      </c>
      <c r="E65" s="111"/>
      <c r="F65" s="111"/>
      <c r="G65" s="111"/>
      <c r="H65" s="111"/>
      <c r="I65" s="111"/>
      <c r="J65" s="111"/>
      <c r="K65" s="111"/>
      <c r="L65" s="112"/>
      <c r="M65" s="148"/>
      <c r="N65" s="132"/>
      <c r="O65" s="132"/>
      <c r="P65" s="132"/>
      <c r="Q65" s="132"/>
      <c r="R65" s="132"/>
      <c r="S65" s="132"/>
      <c r="T65" s="132"/>
      <c r="U65" s="155"/>
    </row>
    <row r="66" spans="1:21" ht="21" customHeight="1">
      <c r="A66" s="139"/>
      <c r="B66" s="142"/>
      <c r="C66" s="145"/>
      <c r="D66" s="37" t="s">
        <v>53</v>
      </c>
      <c r="E66" s="38">
        <f>F66+G66+H66+I66+J66+K66+L66</f>
        <v>0</v>
      </c>
      <c r="F66" s="39"/>
      <c r="G66" s="39"/>
      <c r="H66" s="39"/>
      <c r="I66" s="39"/>
      <c r="J66" s="39"/>
      <c r="K66" s="39"/>
      <c r="L66" s="39"/>
      <c r="M66" s="148"/>
      <c r="N66" s="132"/>
      <c r="O66" s="132"/>
      <c r="P66" s="132"/>
      <c r="Q66" s="132"/>
      <c r="R66" s="132"/>
      <c r="S66" s="132"/>
      <c r="T66" s="132"/>
      <c r="U66" s="155"/>
    </row>
    <row r="67" spans="1:21" ht="15" customHeight="1">
      <c r="A67" s="139"/>
      <c r="B67" s="142"/>
      <c r="C67" s="145"/>
      <c r="D67" s="37" t="s">
        <v>51</v>
      </c>
      <c r="E67" s="38">
        <f>F67+G67+H67+I67+J67+K67+L67</f>
        <v>0</v>
      </c>
      <c r="F67" s="39"/>
      <c r="G67" s="39"/>
      <c r="H67" s="39"/>
      <c r="I67" s="39"/>
      <c r="J67" s="39"/>
      <c r="K67" s="39"/>
      <c r="L67" s="39"/>
      <c r="M67" s="148"/>
      <c r="N67" s="132"/>
      <c r="O67" s="132"/>
      <c r="P67" s="132"/>
      <c r="Q67" s="132"/>
      <c r="R67" s="132"/>
      <c r="S67" s="132"/>
      <c r="T67" s="132"/>
      <c r="U67" s="155"/>
    </row>
    <row r="68" spans="1:21" ht="14.25" customHeight="1">
      <c r="A68" s="139"/>
      <c r="B68" s="142"/>
      <c r="C68" s="145"/>
      <c r="D68" s="37" t="s">
        <v>52</v>
      </c>
      <c r="E68" s="38">
        <f>F68+G68+H68+I68+J68+K68+L68</f>
        <v>0</v>
      </c>
      <c r="F68" s="39"/>
      <c r="G68" s="39"/>
      <c r="H68" s="39"/>
      <c r="I68" s="39"/>
      <c r="J68" s="39"/>
      <c r="K68" s="39"/>
      <c r="L68" s="39"/>
      <c r="M68" s="148"/>
      <c r="N68" s="132"/>
      <c r="O68" s="132"/>
      <c r="P68" s="132"/>
      <c r="Q68" s="132"/>
      <c r="R68" s="132"/>
      <c r="S68" s="132"/>
      <c r="T68" s="132"/>
      <c r="U68" s="155"/>
    </row>
    <row r="69" spans="1:21" ht="12.75" customHeight="1">
      <c r="A69" s="140"/>
      <c r="B69" s="143"/>
      <c r="C69" s="146"/>
      <c r="D69" s="37" t="s">
        <v>54</v>
      </c>
      <c r="E69" s="38">
        <f>F69+G69+H69+I69+J69+K69+L69</f>
        <v>6038935</v>
      </c>
      <c r="F69" s="39">
        <f>1403705-541000</f>
        <v>862705</v>
      </c>
      <c r="G69" s="39">
        <f aca="true" t="shared" si="11" ref="G69:L69">F69</f>
        <v>862705</v>
      </c>
      <c r="H69" s="39">
        <f t="shared" si="11"/>
        <v>862705</v>
      </c>
      <c r="I69" s="39">
        <f t="shared" si="11"/>
        <v>862705</v>
      </c>
      <c r="J69" s="39">
        <f t="shared" si="11"/>
        <v>862705</v>
      </c>
      <c r="K69" s="39">
        <f t="shared" si="11"/>
        <v>862705</v>
      </c>
      <c r="L69" s="39">
        <f t="shared" si="11"/>
        <v>862705</v>
      </c>
      <c r="M69" s="149"/>
      <c r="N69" s="133"/>
      <c r="O69" s="133"/>
      <c r="P69" s="133"/>
      <c r="Q69" s="133"/>
      <c r="R69" s="133"/>
      <c r="S69" s="133"/>
      <c r="T69" s="133"/>
      <c r="U69" s="156"/>
    </row>
    <row r="70" spans="1:21" ht="13.5" customHeight="1">
      <c r="A70" s="116"/>
      <c r="B70" s="119" t="s">
        <v>108</v>
      </c>
      <c r="C70" s="116"/>
      <c r="D70" s="40" t="s">
        <v>55</v>
      </c>
      <c r="E70" s="41">
        <f aca="true" t="shared" si="12" ref="E70:L70">E72+E73+E74+E75</f>
        <v>3148800580.1800003</v>
      </c>
      <c r="F70" s="41">
        <f t="shared" si="12"/>
        <v>407698429.83</v>
      </c>
      <c r="G70" s="41">
        <f t="shared" si="12"/>
        <v>426090578.04</v>
      </c>
      <c r="H70" s="41">
        <f t="shared" si="12"/>
        <v>449714665.83</v>
      </c>
      <c r="I70" s="41">
        <f t="shared" si="12"/>
        <v>466324226.62</v>
      </c>
      <c r="J70" s="41">
        <f t="shared" si="12"/>
        <v>466324226.62</v>
      </c>
      <c r="K70" s="41">
        <f t="shared" si="12"/>
        <v>466324226.62</v>
      </c>
      <c r="L70" s="41">
        <f t="shared" si="12"/>
        <v>466324226.62</v>
      </c>
      <c r="M70" s="122"/>
      <c r="N70" s="101"/>
      <c r="O70" s="101"/>
      <c r="P70" s="101"/>
      <c r="Q70" s="101"/>
      <c r="R70" s="101"/>
      <c r="S70" s="101"/>
      <c r="T70" s="101"/>
      <c r="U70" s="125"/>
    </row>
    <row r="71" spans="1:21" ht="12.75" customHeight="1">
      <c r="A71" s="117"/>
      <c r="B71" s="120"/>
      <c r="C71" s="117"/>
      <c r="D71" s="107" t="s">
        <v>75</v>
      </c>
      <c r="E71" s="108"/>
      <c r="F71" s="108"/>
      <c r="G71" s="108"/>
      <c r="H71" s="108"/>
      <c r="I71" s="108"/>
      <c r="J71" s="108"/>
      <c r="K71" s="108"/>
      <c r="L71" s="109"/>
      <c r="M71" s="123"/>
      <c r="N71" s="102"/>
      <c r="O71" s="102"/>
      <c r="P71" s="102"/>
      <c r="Q71" s="102"/>
      <c r="R71" s="102"/>
      <c r="S71" s="102"/>
      <c r="T71" s="102"/>
      <c r="U71" s="126"/>
    </row>
    <row r="72" spans="1:21" ht="13.5" customHeight="1">
      <c r="A72" s="117"/>
      <c r="B72" s="120"/>
      <c r="C72" s="117"/>
      <c r="D72" s="42" t="s">
        <v>53</v>
      </c>
      <c r="E72" s="41">
        <f>F72+G72+H72+I72+J72+K72+L72</f>
        <v>769565704.1800001</v>
      </c>
      <c r="F72" s="43">
        <f>F12+F18+F24+F30+F36+F42+F48+F66+F54+F60</f>
        <v>101252990.83</v>
      </c>
      <c r="G72" s="43">
        <f>G60+G54+G48+G42+G36+G30+G24+G18+G12</f>
        <v>104800173.04</v>
      </c>
      <c r="H72" s="43">
        <f>H12+H18+H24+H30+H36+H42+H48+H66+H54+H60</f>
        <v>109365993.83</v>
      </c>
      <c r="I72" s="43">
        <f>I12+I18+I24+I30+I36+I42+I48+I66+I54+I60</f>
        <v>113536636.62</v>
      </c>
      <c r="J72" s="43">
        <f>J12+J18+J24+J30+J36+J42+J48+J66+J54+J60</f>
        <v>113536636.62</v>
      </c>
      <c r="K72" s="43">
        <f>K12+K18+K24+K30+K36+K42+K48+K66+K54+K60</f>
        <v>113536636.62</v>
      </c>
      <c r="L72" s="43">
        <f>L12+L18+L24+L30+L36+L42+L48+L66+L54+L60</f>
        <v>113536636.62</v>
      </c>
      <c r="M72" s="123"/>
      <c r="N72" s="102"/>
      <c r="O72" s="102"/>
      <c r="P72" s="102"/>
      <c r="Q72" s="102"/>
      <c r="R72" s="102"/>
      <c r="S72" s="102"/>
      <c r="T72" s="102"/>
      <c r="U72" s="126"/>
    </row>
    <row r="73" spans="1:21" ht="13.5" customHeight="1">
      <c r="A73" s="117"/>
      <c r="B73" s="120"/>
      <c r="C73" s="117"/>
      <c r="D73" s="42" t="s">
        <v>51</v>
      </c>
      <c r="E73" s="41">
        <f>F73+G73+H73+I73+J73+K73+L73</f>
        <v>2373195941</v>
      </c>
      <c r="F73" s="43">
        <f aca="true" t="shared" si="13" ref="F73:L75">F13+F19+F25+F31+F37+F43+F49+F67+F55+F61</f>
        <v>305582734</v>
      </c>
      <c r="G73" s="43">
        <f t="shared" si="13"/>
        <v>320427700</v>
      </c>
      <c r="H73" s="43">
        <f t="shared" si="13"/>
        <v>339485967</v>
      </c>
      <c r="I73" s="43">
        <f t="shared" si="13"/>
        <v>351924885</v>
      </c>
      <c r="J73" s="43">
        <f t="shared" si="13"/>
        <v>351924885</v>
      </c>
      <c r="K73" s="43">
        <f t="shared" si="13"/>
        <v>351924885</v>
      </c>
      <c r="L73" s="43">
        <f t="shared" si="13"/>
        <v>351924885</v>
      </c>
      <c r="M73" s="123"/>
      <c r="N73" s="102"/>
      <c r="O73" s="102"/>
      <c r="P73" s="102"/>
      <c r="Q73" s="102"/>
      <c r="R73" s="102"/>
      <c r="S73" s="102"/>
      <c r="T73" s="102"/>
      <c r="U73" s="126"/>
    </row>
    <row r="74" spans="1:21" ht="13.5" customHeight="1">
      <c r="A74" s="117"/>
      <c r="B74" s="120"/>
      <c r="C74" s="117"/>
      <c r="D74" s="42" t="s">
        <v>52</v>
      </c>
      <c r="E74" s="41">
        <f>F74+G74+H74+I74+J74+K74+L74</f>
        <v>0</v>
      </c>
      <c r="F74" s="43">
        <f t="shared" si="13"/>
        <v>0</v>
      </c>
      <c r="G74" s="43">
        <f t="shared" si="13"/>
        <v>0</v>
      </c>
      <c r="H74" s="43">
        <f t="shared" si="13"/>
        <v>0</v>
      </c>
      <c r="I74" s="43">
        <f t="shared" si="13"/>
        <v>0</v>
      </c>
      <c r="J74" s="43">
        <f t="shared" si="13"/>
        <v>0</v>
      </c>
      <c r="K74" s="43">
        <f t="shared" si="13"/>
        <v>0</v>
      </c>
      <c r="L74" s="43">
        <f t="shared" si="13"/>
        <v>0</v>
      </c>
      <c r="M74" s="123"/>
      <c r="N74" s="102"/>
      <c r="O74" s="102"/>
      <c r="P74" s="102"/>
      <c r="Q74" s="102"/>
      <c r="R74" s="102"/>
      <c r="S74" s="102"/>
      <c r="T74" s="102"/>
      <c r="U74" s="126"/>
    </row>
    <row r="75" spans="1:21" ht="13.5" customHeight="1">
      <c r="A75" s="118"/>
      <c r="B75" s="121"/>
      <c r="C75" s="118"/>
      <c r="D75" s="42" t="s">
        <v>54</v>
      </c>
      <c r="E75" s="41">
        <f>F75+G75+H75+I75+J75+K75+L75</f>
        <v>6038935</v>
      </c>
      <c r="F75" s="43">
        <f t="shared" si="13"/>
        <v>862705</v>
      </c>
      <c r="G75" s="43">
        <f t="shared" si="13"/>
        <v>862705</v>
      </c>
      <c r="H75" s="43">
        <f t="shared" si="13"/>
        <v>862705</v>
      </c>
      <c r="I75" s="43">
        <f t="shared" si="13"/>
        <v>862705</v>
      </c>
      <c r="J75" s="43">
        <f t="shared" si="13"/>
        <v>862705</v>
      </c>
      <c r="K75" s="43">
        <f t="shared" si="13"/>
        <v>862705</v>
      </c>
      <c r="L75" s="43">
        <f t="shared" si="13"/>
        <v>862705</v>
      </c>
      <c r="M75" s="124"/>
      <c r="N75" s="103"/>
      <c r="O75" s="103"/>
      <c r="P75" s="103"/>
      <c r="Q75" s="103"/>
      <c r="R75" s="103"/>
      <c r="S75" s="103"/>
      <c r="T75" s="103"/>
      <c r="U75" s="127"/>
    </row>
    <row r="76" spans="1:21" ht="12.75">
      <c r="A76" s="34">
        <v>2</v>
      </c>
      <c r="B76" s="128" t="s">
        <v>19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0"/>
    </row>
    <row r="77" spans="1:21" ht="12.75" customHeight="1">
      <c r="A77" s="157" t="s">
        <v>83</v>
      </c>
      <c r="B77" s="141" t="s">
        <v>99</v>
      </c>
      <c r="C77" s="144" t="s">
        <v>43</v>
      </c>
      <c r="D77" s="35" t="s">
        <v>55</v>
      </c>
      <c r="E77" s="36">
        <f>E79+E80+E81+E82</f>
        <v>1332796737.7</v>
      </c>
      <c r="F77" s="36">
        <f aca="true" t="shared" si="14" ref="F77:L77">F79+F80+F81+F82</f>
        <v>168802759.17</v>
      </c>
      <c r="G77" s="36">
        <f t="shared" si="14"/>
        <v>186087091.66</v>
      </c>
      <c r="H77" s="36">
        <f t="shared" si="14"/>
        <v>189702692.83</v>
      </c>
      <c r="I77" s="36">
        <f t="shared" si="14"/>
        <v>197051048.51</v>
      </c>
      <c r="J77" s="36">
        <f t="shared" si="14"/>
        <v>197051048.51</v>
      </c>
      <c r="K77" s="36">
        <f t="shared" si="14"/>
        <v>197051048.51</v>
      </c>
      <c r="L77" s="36">
        <f t="shared" si="14"/>
        <v>197051048.51</v>
      </c>
      <c r="M77" s="147" t="s">
        <v>25</v>
      </c>
      <c r="N77" s="134">
        <v>100</v>
      </c>
      <c r="O77" s="134">
        <v>100</v>
      </c>
      <c r="P77" s="134">
        <v>100</v>
      </c>
      <c r="Q77" s="134">
        <v>100</v>
      </c>
      <c r="R77" s="134">
        <v>100</v>
      </c>
      <c r="S77" s="134">
        <v>100</v>
      </c>
      <c r="T77" s="134">
        <v>100</v>
      </c>
      <c r="U77" s="154" t="s">
        <v>26</v>
      </c>
    </row>
    <row r="78" spans="1:21" ht="12.75">
      <c r="A78" s="158"/>
      <c r="B78" s="142"/>
      <c r="C78" s="145"/>
      <c r="D78" s="110" t="s">
        <v>75</v>
      </c>
      <c r="E78" s="111"/>
      <c r="F78" s="111"/>
      <c r="G78" s="111"/>
      <c r="H78" s="111"/>
      <c r="I78" s="111"/>
      <c r="J78" s="111"/>
      <c r="K78" s="111"/>
      <c r="L78" s="112"/>
      <c r="M78" s="148"/>
      <c r="N78" s="135"/>
      <c r="O78" s="135"/>
      <c r="P78" s="135"/>
      <c r="Q78" s="135"/>
      <c r="R78" s="135"/>
      <c r="S78" s="135"/>
      <c r="T78" s="135"/>
      <c r="U78" s="155"/>
    </row>
    <row r="79" spans="1:21" ht="12.75">
      <c r="A79" s="158"/>
      <c r="B79" s="142"/>
      <c r="C79" s="145"/>
      <c r="D79" s="37" t="s">
        <v>53</v>
      </c>
      <c r="E79" s="38">
        <f>F79+G79+H79+I79+J79+K79+L79</f>
        <v>1327933677.7</v>
      </c>
      <c r="F79" s="39">
        <f>165597360+718349.17</f>
        <v>166315709.17</v>
      </c>
      <c r="G79" s="39">
        <f>175647351.67+7619790+413650+2130890-G91-600.01</f>
        <v>183711081.66</v>
      </c>
      <c r="H79" s="39">
        <f>183895813.52+431803.31+7475076-H91</f>
        <v>189702692.83</v>
      </c>
      <c r="I79" s="39">
        <f>190950634.75-I91+450370.76+7750043</f>
        <v>197051048.51</v>
      </c>
      <c r="J79" s="39">
        <f>I79</f>
        <v>197051048.51</v>
      </c>
      <c r="K79" s="39">
        <f>J79</f>
        <v>197051048.51</v>
      </c>
      <c r="L79" s="39">
        <f>K79</f>
        <v>197051048.51</v>
      </c>
      <c r="M79" s="148"/>
      <c r="N79" s="135"/>
      <c r="O79" s="135"/>
      <c r="P79" s="135"/>
      <c r="Q79" s="135"/>
      <c r="R79" s="135"/>
      <c r="S79" s="135"/>
      <c r="T79" s="135"/>
      <c r="U79" s="155"/>
    </row>
    <row r="80" spans="1:21" ht="12.75">
      <c r="A80" s="158"/>
      <c r="B80" s="142"/>
      <c r="C80" s="145"/>
      <c r="D80" s="37" t="s">
        <v>51</v>
      </c>
      <c r="E80" s="38">
        <f>F80+G80+H80+I80+J80+K80+L80</f>
        <v>4863060</v>
      </c>
      <c r="F80" s="39">
        <v>2487050</v>
      </c>
      <c r="G80" s="39">
        <v>2376010</v>
      </c>
      <c r="H80" s="39"/>
      <c r="I80" s="39"/>
      <c r="J80" s="39"/>
      <c r="K80" s="39"/>
      <c r="L80" s="39"/>
      <c r="M80" s="148"/>
      <c r="N80" s="135"/>
      <c r="O80" s="135"/>
      <c r="P80" s="135"/>
      <c r="Q80" s="135"/>
      <c r="R80" s="135"/>
      <c r="S80" s="135"/>
      <c r="T80" s="135"/>
      <c r="U80" s="155"/>
    </row>
    <row r="81" spans="1:21" ht="12.75">
      <c r="A81" s="158"/>
      <c r="B81" s="142"/>
      <c r="C81" s="145"/>
      <c r="D81" s="37" t="s">
        <v>52</v>
      </c>
      <c r="E81" s="38">
        <f>F81+G81+H81+I81+J81+K81+L81</f>
        <v>0</v>
      </c>
      <c r="F81" s="39"/>
      <c r="G81" s="39"/>
      <c r="H81" s="39"/>
      <c r="I81" s="39"/>
      <c r="J81" s="39"/>
      <c r="K81" s="39"/>
      <c r="L81" s="39"/>
      <c r="M81" s="148"/>
      <c r="N81" s="135"/>
      <c r="O81" s="135"/>
      <c r="P81" s="135"/>
      <c r="Q81" s="135"/>
      <c r="R81" s="135"/>
      <c r="S81" s="135"/>
      <c r="T81" s="135"/>
      <c r="U81" s="155"/>
    </row>
    <row r="82" spans="1:21" ht="12.75">
      <c r="A82" s="159"/>
      <c r="B82" s="143"/>
      <c r="C82" s="146"/>
      <c r="D82" s="37" t="s">
        <v>54</v>
      </c>
      <c r="E82" s="38">
        <f>F82+G82+H82+I82+J82+K82+L82</f>
        <v>0</v>
      </c>
      <c r="F82" s="39"/>
      <c r="G82" s="39"/>
      <c r="H82" s="39"/>
      <c r="I82" s="39"/>
      <c r="J82" s="39"/>
      <c r="K82" s="39"/>
      <c r="L82" s="39"/>
      <c r="M82" s="149"/>
      <c r="N82" s="153"/>
      <c r="O82" s="153"/>
      <c r="P82" s="153"/>
      <c r="Q82" s="153"/>
      <c r="R82" s="153"/>
      <c r="S82" s="153"/>
      <c r="T82" s="153"/>
      <c r="U82" s="156"/>
    </row>
    <row r="83" spans="1:21" ht="12.75" customHeight="1">
      <c r="A83" s="157" t="s">
        <v>84</v>
      </c>
      <c r="B83" s="141" t="s">
        <v>100</v>
      </c>
      <c r="C83" s="144" t="s">
        <v>43</v>
      </c>
      <c r="D83" s="35" t="s">
        <v>55</v>
      </c>
      <c r="E83" s="36">
        <f>E85+E86+E87+E88</f>
        <v>100738288.18999998</v>
      </c>
      <c r="F83" s="36">
        <f aca="true" t="shared" si="15" ref="F83:L83">F85+F86+F87+F88</f>
        <v>12512827.97</v>
      </c>
      <c r="G83" s="36">
        <f t="shared" si="15"/>
        <v>13685381</v>
      </c>
      <c r="H83" s="36">
        <f t="shared" si="15"/>
        <v>14378778.14</v>
      </c>
      <c r="I83" s="36">
        <f t="shared" si="15"/>
        <v>15040325.27</v>
      </c>
      <c r="J83" s="36">
        <f t="shared" si="15"/>
        <v>15040325.27</v>
      </c>
      <c r="K83" s="36">
        <f t="shared" si="15"/>
        <v>15040325.27</v>
      </c>
      <c r="L83" s="36">
        <f t="shared" si="15"/>
        <v>15040325.27</v>
      </c>
      <c r="M83" s="147" t="s">
        <v>6</v>
      </c>
      <c r="N83" s="131">
        <v>1</v>
      </c>
      <c r="O83" s="131">
        <v>1</v>
      </c>
      <c r="P83" s="131">
        <v>1</v>
      </c>
      <c r="Q83" s="131">
        <v>1</v>
      </c>
      <c r="R83" s="131">
        <v>1</v>
      </c>
      <c r="S83" s="131">
        <v>1</v>
      </c>
      <c r="T83" s="131">
        <v>1</v>
      </c>
      <c r="U83" s="154" t="s">
        <v>26</v>
      </c>
    </row>
    <row r="84" spans="1:21" ht="12.75">
      <c r="A84" s="158"/>
      <c r="B84" s="142"/>
      <c r="C84" s="145"/>
      <c r="D84" s="110" t="s">
        <v>75</v>
      </c>
      <c r="E84" s="111"/>
      <c r="F84" s="111"/>
      <c r="G84" s="111"/>
      <c r="H84" s="111"/>
      <c r="I84" s="111"/>
      <c r="J84" s="111"/>
      <c r="K84" s="111"/>
      <c r="L84" s="112"/>
      <c r="M84" s="148"/>
      <c r="N84" s="132"/>
      <c r="O84" s="132"/>
      <c r="P84" s="132"/>
      <c r="Q84" s="132"/>
      <c r="R84" s="132"/>
      <c r="S84" s="132"/>
      <c r="T84" s="132"/>
      <c r="U84" s="155"/>
    </row>
    <row r="85" spans="1:21" ht="12.75">
      <c r="A85" s="158"/>
      <c r="B85" s="142"/>
      <c r="C85" s="145"/>
      <c r="D85" s="37" t="s">
        <v>53</v>
      </c>
      <c r="E85" s="38">
        <f>F85+G85+H85+I85+J85+K85+L85</f>
        <v>100738288.18999998</v>
      </c>
      <c r="F85" s="39">
        <v>12512827.97</v>
      </c>
      <c r="G85" s="39">
        <v>13685381</v>
      </c>
      <c r="H85" s="39">
        <f>14378126+652.14</f>
        <v>14378778.14</v>
      </c>
      <c r="I85" s="39">
        <f>15039943+382.27</f>
        <v>15040325.27</v>
      </c>
      <c r="J85" s="39">
        <f>I85</f>
        <v>15040325.27</v>
      </c>
      <c r="K85" s="39">
        <f>J85</f>
        <v>15040325.27</v>
      </c>
      <c r="L85" s="39">
        <f>K85</f>
        <v>15040325.27</v>
      </c>
      <c r="M85" s="148"/>
      <c r="N85" s="132"/>
      <c r="O85" s="132"/>
      <c r="P85" s="132"/>
      <c r="Q85" s="132"/>
      <c r="R85" s="132"/>
      <c r="S85" s="132"/>
      <c r="T85" s="132"/>
      <c r="U85" s="155"/>
    </row>
    <row r="86" spans="1:21" ht="12.75">
      <c r="A86" s="158"/>
      <c r="B86" s="142"/>
      <c r="C86" s="145"/>
      <c r="D86" s="37" t="s">
        <v>51</v>
      </c>
      <c r="E86" s="38">
        <f>F86+G86+H86+I86+J86+K86+L86</f>
        <v>0</v>
      </c>
      <c r="F86" s="39"/>
      <c r="G86" s="39"/>
      <c r="H86" s="39"/>
      <c r="I86" s="39"/>
      <c r="J86" s="39"/>
      <c r="K86" s="39"/>
      <c r="L86" s="39"/>
      <c r="M86" s="148"/>
      <c r="N86" s="132"/>
      <c r="O86" s="132"/>
      <c r="P86" s="132"/>
      <c r="Q86" s="132"/>
      <c r="R86" s="132"/>
      <c r="S86" s="132"/>
      <c r="T86" s="132"/>
      <c r="U86" s="155"/>
    </row>
    <row r="87" spans="1:21" ht="12.75">
      <c r="A87" s="158"/>
      <c r="B87" s="142"/>
      <c r="C87" s="145"/>
      <c r="D87" s="37" t="s">
        <v>52</v>
      </c>
      <c r="E87" s="38">
        <f>F87+G87+H87+I87+J87+K87+L87</f>
        <v>0</v>
      </c>
      <c r="F87" s="39"/>
      <c r="G87" s="39"/>
      <c r="H87" s="39"/>
      <c r="I87" s="39"/>
      <c r="J87" s="39"/>
      <c r="K87" s="39"/>
      <c r="L87" s="39"/>
      <c r="M87" s="148"/>
      <c r="N87" s="132"/>
      <c r="O87" s="132"/>
      <c r="P87" s="132"/>
      <c r="Q87" s="132"/>
      <c r="R87" s="132"/>
      <c r="S87" s="132"/>
      <c r="T87" s="132"/>
      <c r="U87" s="155"/>
    </row>
    <row r="88" spans="1:21" ht="12.75">
      <c r="A88" s="159"/>
      <c r="B88" s="143"/>
      <c r="C88" s="146"/>
      <c r="D88" s="37" t="s">
        <v>54</v>
      </c>
      <c r="E88" s="38">
        <f>F88+G88+H88+I88+J88+K88+L88</f>
        <v>0</v>
      </c>
      <c r="F88" s="39"/>
      <c r="G88" s="39"/>
      <c r="H88" s="39"/>
      <c r="I88" s="39"/>
      <c r="J88" s="39"/>
      <c r="K88" s="39"/>
      <c r="L88" s="39"/>
      <c r="M88" s="149"/>
      <c r="N88" s="133"/>
      <c r="O88" s="133"/>
      <c r="P88" s="133"/>
      <c r="Q88" s="133"/>
      <c r="R88" s="133"/>
      <c r="S88" s="133"/>
      <c r="T88" s="133"/>
      <c r="U88" s="156"/>
    </row>
    <row r="89" spans="1:21" ht="12.75" customHeight="1">
      <c r="A89" s="157" t="s">
        <v>85</v>
      </c>
      <c r="B89" s="141" t="s">
        <v>118</v>
      </c>
      <c r="C89" s="144" t="s">
        <v>43</v>
      </c>
      <c r="D89" s="35" t="s">
        <v>55</v>
      </c>
      <c r="E89" s="36">
        <f>E91+E92+E93+E94</f>
        <v>12600000</v>
      </c>
      <c r="F89" s="36">
        <f aca="true" t="shared" si="16" ref="F89:L89">F91+F92+F93+F94</f>
        <v>0</v>
      </c>
      <c r="G89" s="36">
        <f t="shared" si="16"/>
        <v>2100000</v>
      </c>
      <c r="H89" s="36">
        <f t="shared" si="16"/>
        <v>2100000</v>
      </c>
      <c r="I89" s="36">
        <f t="shared" si="16"/>
        <v>2100000</v>
      </c>
      <c r="J89" s="36">
        <f t="shared" si="16"/>
        <v>2100000</v>
      </c>
      <c r="K89" s="36">
        <f t="shared" si="16"/>
        <v>2100000</v>
      </c>
      <c r="L89" s="36">
        <f t="shared" si="16"/>
        <v>2100000</v>
      </c>
      <c r="M89" s="147" t="s">
        <v>121</v>
      </c>
      <c r="N89" s="131">
        <v>1</v>
      </c>
      <c r="O89" s="131">
        <v>1</v>
      </c>
      <c r="P89" s="131">
        <v>1</v>
      </c>
      <c r="Q89" s="131">
        <v>1</v>
      </c>
      <c r="R89" s="131">
        <v>1</v>
      </c>
      <c r="S89" s="131">
        <v>1</v>
      </c>
      <c r="T89" s="131">
        <v>1</v>
      </c>
      <c r="U89" s="154" t="s">
        <v>26</v>
      </c>
    </row>
    <row r="90" spans="1:21" ht="12.75">
      <c r="A90" s="158"/>
      <c r="B90" s="142"/>
      <c r="C90" s="145"/>
      <c r="D90" s="110" t="s">
        <v>75</v>
      </c>
      <c r="E90" s="111"/>
      <c r="F90" s="111"/>
      <c r="G90" s="111"/>
      <c r="H90" s="111"/>
      <c r="I90" s="111"/>
      <c r="J90" s="111"/>
      <c r="K90" s="111"/>
      <c r="L90" s="112"/>
      <c r="M90" s="148"/>
      <c r="N90" s="132"/>
      <c r="O90" s="132"/>
      <c r="P90" s="132"/>
      <c r="Q90" s="132"/>
      <c r="R90" s="132"/>
      <c r="S90" s="132"/>
      <c r="T90" s="132"/>
      <c r="U90" s="155"/>
    </row>
    <row r="91" spans="1:21" ht="12.75">
      <c r="A91" s="158"/>
      <c r="B91" s="142"/>
      <c r="C91" s="145"/>
      <c r="D91" s="37" t="s">
        <v>53</v>
      </c>
      <c r="E91" s="38">
        <f>F91+G91+H91+I91+J91+K91+L91</f>
        <v>12600000</v>
      </c>
      <c r="F91" s="39">
        <v>0</v>
      </c>
      <c r="G91" s="39">
        <v>2100000</v>
      </c>
      <c r="H91" s="39">
        <f>2100000</f>
        <v>2100000</v>
      </c>
      <c r="I91" s="39">
        <v>2100000</v>
      </c>
      <c r="J91" s="39">
        <v>2100000</v>
      </c>
      <c r="K91" s="39">
        <v>2100000</v>
      </c>
      <c r="L91" s="39">
        <v>2100000</v>
      </c>
      <c r="M91" s="148"/>
      <c r="N91" s="132"/>
      <c r="O91" s="132"/>
      <c r="P91" s="132"/>
      <c r="Q91" s="132"/>
      <c r="R91" s="132"/>
      <c r="S91" s="132"/>
      <c r="T91" s="132"/>
      <c r="U91" s="155"/>
    </row>
    <row r="92" spans="1:21" ht="12.75">
      <c r="A92" s="158"/>
      <c r="B92" s="142"/>
      <c r="C92" s="145"/>
      <c r="D92" s="37" t="s">
        <v>51</v>
      </c>
      <c r="E92" s="38">
        <f>F92+G92+H92+I92+J92+K92+L92</f>
        <v>0</v>
      </c>
      <c r="F92" s="39"/>
      <c r="G92" s="39"/>
      <c r="H92" s="39"/>
      <c r="I92" s="39"/>
      <c r="J92" s="39"/>
      <c r="K92" s="39"/>
      <c r="L92" s="39"/>
      <c r="M92" s="148"/>
      <c r="N92" s="132"/>
      <c r="O92" s="132"/>
      <c r="P92" s="132"/>
      <c r="Q92" s="132"/>
      <c r="R92" s="132"/>
      <c r="S92" s="132"/>
      <c r="T92" s="132"/>
      <c r="U92" s="155"/>
    </row>
    <row r="93" spans="1:21" ht="12.75">
      <c r="A93" s="158"/>
      <c r="B93" s="142"/>
      <c r="C93" s="145"/>
      <c r="D93" s="37" t="s">
        <v>52</v>
      </c>
      <c r="E93" s="38">
        <f>F93+G93+H93+I93+J93+K93+L93</f>
        <v>0</v>
      </c>
      <c r="F93" s="39"/>
      <c r="G93" s="39"/>
      <c r="H93" s="39"/>
      <c r="I93" s="39"/>
      <c r="J93" s="39"/>
      <c r="K93" s="39"/>
      <c r="L93" s="39"/>
      <c r="M93" s="148"/>
      <c r="N93" s="132"/>
      <c r="O93" s="132"/>
      <c r="P93" s="132"/>
      <c r="Q93" s="132"/>
      <c r="R93" s="132"/>
      <c r="S93" s="132"/>
      <c r="T93" s="132"/>
      <c r="U93" s="155"/>
    </row>
    <row r="94" spans="1:21" ht="12.75">
      <c r="A94" s="159"/>
      <c r="B94" s="143"/>
      <c r="C94" s="146"/>
      <c r="D94" s="37" t="s">
        <v>54</v>
      </c>
      <c r="E94" s="38">
        <f>F94+G94+H94+I94+J94+K94+L94</f>
        <v>0</v>
      </c>
      <c r="F94" s="39"/>
      <c r="G94" s="39"/>
      <c r="H94" s="39"/>
      <c r="I94" s="39"/>
      <c r="J94" s="39"/>
      <c r="K94" s="39"/>
      <c r="L94" s="39"/>
      <c r="M94" s="149"/>
      <c r="N94" s="133"/>
      <c r="O94" s="133"/>
      <c r="P94" s="133"/>
      <c r="Q94" s="133"/>
      <c r="R94" s="133"/>
      <c r="S94" s="133"/>
      <c r="T94" s="133"/>
      <c r="U94" s="156"/>
    </row>
    <row r="95" spans="1:21" ht="12.75" customHeight="1">
      <c r="A95" s="157" t="s">
        <v>104</v>
      </c>
      <c r="B95" s="141" t="s">
        <v>101</v>
      </c>
      <c r="C95" s="144" t="s">
        <v>43</v>
      </c>
      <c r="D95" s="35" t="s">
        <v>55</v>
      </c>
      <c r="E95" s="36">
        <f>E97+E98+E99+E100</f>
        <v>230899135</v>
      </c>
      <c r="F95" s="36">
        <f aca="true" t="shared" si="17" ref="F95:L95">F97+F98+F99+F100</f>
        <v>24365995</v>
      </c>
      <c r="G95" s="36">
        <f t="shared" si="17"/>
        <v>34146665</v>
      </c>
      <c r="H95" s="36">
        <f t="shared" si="17"/>
        <v>34477295</v>
      </c>
      <c r="I95" s="36">
        <f t="shared" si="17"/>
        <v>34477295</v>
      </c>
      <c r="J95" s="36">
        <f t="shared" si="17"/>
        <v>34477295</v>
      </c>
      <c r="K95" s="36">
        <f t="shared" si="17"/>
        <v>34477295</v>
      </c>
      <c r="L95" s="36">
        <f t="shared" si="17"/>
        <v>34477295</v>
      </c>
      <c r="M95" s="160" t="s">
        <v>28</v>
      </c>
      <c r="N95" s="131">
        <v>1</v>
      </c>
      <c r="O95" s="131">
        <v>1</v>
      </c>
      <c r="P95" s="131">
        <v>1</v>
      </c>
      <c r="Q95" s="131">
        <v>1</v>
      </c>
      <c r="R95" s="131">
        <v>1</v>
      </c>
      <c r="S95" s="131">
        <v>1</v>
      </c>
      <c r="T95" s="131">
        <v>1</v>
      </c>
      <c r="U95" s="154" t="s">
        <v>26</v>
      </c>
    </row>
    <row r="96" spans="1:21" ht="12.75">
      <c r="A96" s="158"/>
      <c r="B96" s="142"/>
      <c r="C96" s="145"/>
      <c r="D96" s="110" t="s">
        <v>75</v>
      </c>
      <c r="E96" s="111"/>
      <c r="F96" s="111"/>
      <c r="G96" s="111"/>
      <c r="H96" s="111"/>
      <c r="I96" s="111"/>
      <c r="J96" s="111"/>
      <c r="K96" s="111"/>
      <c r="L96" s="112"/>
      <c r="M96" s="161"/>
      <c r="N96" s="132"/>
      <c r="O96" s="132"/>
      <c r="P96" s="132"/>
      <c r="Q96" s="132"/>
      <c r="R96" s="132"/>
      <c r="S96" s="132"/>
      <c r="T96" s="132"/>
      <c r="U96" s="155"/>
    </row>
    <row r="97" spans="1:21" ht="12.75">
      <c r="A97" s="158"/>
      <c r="B97" s="142"/>
      <c r="C97" s="145"/>
      <c r="D97" s="37" t="s">
        <v>53</v>
      </c>
      <c r="E97" s="38">
        <f>F97+G97+H97+I97+J97+K97+L97</f>
        <v>0</v>
      </c>
      <c r="F97" s="39"/>
      <c r="G97" s="39"/>
      <c r="H97" s="39"/>
      <c r="I97" s="39"/>
      <c r="J97" s="39"/>
      <c r="K97" s="39"/>
      <c r="L97" s="39"/>
      <c r="M97" s="161"/>
      <c r="N97" s="132"/>
      <c r="O97" s="132"/>
      <c r="P97" s="132"/>
      <c r="Q97" s="132"/>
      <c r="R97" s="132"/>
      <c r="S97" s="132"/>
      <c r="T97" s="132"/>
      <c r="U97" s="155"/>
    </row>
    <row r="98" spans="1:21" ht="12.75">
      <c r="A98" s="158"/>
      <c r="B98" s="142"/>
      <c r="C98" s="145"/>
      <c r="D98" s="37" t="s">
        <v>51</v>
      </c>
      <c r="E98" s="38">
        <f>F98+G98+H98+I98+J98+K98+L98</f>
        <v>0</v>
      </c>
      <c r="F98" s="39"/>
      <c r="G98" s="39"/>
      <c r="H98" s="39"/>
      <c r="I98" s="39"/>
      <c r="J98" s="39"/>
      <c r="K98" s="39"/>
      <c r="L98" s="39"/>
      <c r="M98" s="161"/>
      <c r="N98" s="132"/>
      <c r="O98" s="132"/>
      <c r="P98" s="132"/>
      <c r="Q98" s="132"/>
      <c r="R98" s="132"/>
      <c r="S98" s="132"/>
      <c r="T98" s="132"/>
      <c r="U98" s="155"/>
    </row>
    <row r="99" spans="1:21" ht="12.75">
      <c r="A99" s="158"/>
      <c r="B99" s="142"/>
      <c r="C99" s="145"/>
      <c r="D99" s="37" t="s">
        <v>52</v>
      </c>
      <c r="E99" s="38">
        <f>F99+G99+H99+I99+J99+K99+L99</f>
        <v>0</v>
      </c>
      <c r="F99" s="39"/>
      <c r="G99" s="39"/>
      <c r="H99" s="39"/>
      <c r="I99" s="39"/>
      <c r="J99" s="39"/>
      <c r="K99" s="39"/>
      <c r="L99" s="39"/>
      <c r="M99" s="161"/>
      <c r="N99" s="132"/>
      <c r="O99" s="132"/>
      <c r="P99" s="132"/>
      <c r="Q99" s="132"/>
      <c r="R99" s="132"/>
      <c r="S99" s="132"/>
      <c r="T99" s="132"/>
      <c r="U99" s="155"/>
    </row>
    <row r="100" spans="1:21" ht="12.75">
      <c r="A100" s="159"/>
      <c r="B100" s="143"/>
      <c r="C100" s="146"/>
      <c r="D100" s="37" t="s">
        <v>54</v>
      </c>
      <c r="E100" s="38">
        <f>F100+G100+H100+I100+J100+K100+L100</f>
        <v>230899135</v>
      </c>
      <c r="F100" s="39">
        <v>24365995</v>
      </c>
      <c r="G100" s="39">
        <v>34146665</v>
      </c>
      <c r="H100" s="39">
        <v>34477295</v>
      </c>
      <c r="I100" s="39">
        <v>34477295</v>
      </c>
      <c r="J100" s="39">
        <v>34477295</v>
      </c>
      <c r="K100" s="39">
        <v>34477295</v>
      </c>
      <c r="L100" s="39">
        <v>34477295</v>
      </c>
      <c r="M100" s="162"/>
      <c r="N100" s="133"/>
      <c r="O100" s="133"/>
      <c r="P100" s="133"/>
      <c r="Q100" s="133"/>
      <c r="R100" s="133"/>
      <c r="S100" s="133"/>
      <c r="T100" s="133"/>
      <c r="U100" s="156"/>
    </row>
    <row r="101" spans="1:21" ht="12.75" customHeight="1">
      <c r="A101" s="157" t="s">
        <v>105</v>
      </c>
      <c r="B101" s="141" t="s">
        <v>0</v>
      </c>
      <c r="C101" s="144" t="s">
        <v>43</v>
      </c>
      <c r="D101" s="35" t="s">
        <v>55</v>
      </c>
      <c r="E101" s="36">
        <f>E103+E104+E105+E106</f>
        <v>7451599</v>
      </c>
      <c r="F101" s="36">
        <f aca="true" t="shared" si="18" ref="F101:L101">F103+F104+F105+F106</f>
        <v>7451599</v>
      </c>
      <c r="G101" s="36">
        <f t="shared" si="18"/>
        <v>0</v>
      </c>
      <c r="H101" s="36">
        <f t="shared" si="18"/>
        <v>0</v>
      </c>
      <c r="I101" s="36">
        <f t="shared" si="18"/>
        <v>0</v>
      </c>
      <c r="J101" s="36">
        <f t="shared" si="18"/>
        <v>0</v>
      </c>
      <c r="K101" s="36">
        <f t="shared" si="18"/>
        <v>0</v>
      </c>
      <c r="L101" s="36">
        <f t="shared" si="18"/>
        <v>0</v>
      </c>
      <c r="M101" s="147" t="s">
        <v>25</v>
      </c>
      <c r="N101" s="134">
        <v>100</v>
      </c>
      <c r="O101" s="134">
        <v>100</v>
      </c>
      <c r="P101" s="134">
        <v>100</v>
      </c>
      <c r="Q101" s="134">
        <v>100</v>
      </c>
      <c r="R101" s="134">
        <v>100</v>
      </c>
      <c r="S101" s="134">
        <v>100</v>
      </c>
      <c r="T101" s="134">
        <v>100</v>
      </c>
      <c r="U101" s="113" t="s">
        <v>27</v>
      </c>
    </row>
    <row r="102" spans="1:21" ht="12.75">
      <c r="A102" s="158"/>
      <c r="B102" s="142"/>
      <c r="C102" s="145"/>
      <c r="D102" s="110" t="s">
        <v>75</v>
      </c>
      <c r="E102" s="111"/>
      <c r="F102" s="111"/>
      <c r="G102" s="111"/>
      <c r="H102" s="111"/>
      <c r="I102" s="111"/>
      <c r="J102" s="111"/>
      <c r="K102" s="111"/>
      <c r="L102" s="112"/>
      <c r="M102" s="148"/>
      <c r="N102" s="135"/>
      <c r="O102" s="135"/>
      <c r="P102" s="135"/>
      <c r="Q102" s="135"/>
      <c r="R102" s="135"/>
      <c r="S102" s="135"/>
      <c r="T102" s="135"/>
      <c r="U102" s="114"/>
    </row>
    <row r="103" spans="1:21" ht="12.75">
      <c r="A103" s="158"/>
      <c r="B103" s="142"/>
      <c r="C103" s="145"/>
      <c r="D103" s="37" t="s">
        <v>53</v>
      </c>
      <c r="E103" s="38">
        <f>F103+G103+H103+I103+J103+K103+L103</f>
        <v>7451599</v>
      </c>
      <c r="F103" s="39">
        <v>7451599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148"/>
      <c r="N103" s="135"/>
      <c r="O103" s="135"/>
      <c r="P103" s="135"/>
      <c r="Q103" s="135"/>
      <c r="R103" s="135"/>
      <c r="S103" s="135"/>
      <c r="T103" s="135"/>
      <c r="U103" s="114"/>
    </row>
    <row r="104" spans="1:21" ht="12.75">
      <c r="A104" s="158"/>
      <c r="B104" s="142"/>
      <c r="C104" s="145"/>
      <c r="D104" s="37" t="s">
        <v>51</v>
      </c>
      <c r="E104" s="38">
        <f>F104+G104+H104+I104+J104+K104+L104</f>
        <v>0</v>
      </c>
      <c r="F104" s="39"/>
      <c r="G104" s="39"/>
      <c r="H104" s="39"/>
      <c r="I104" s="39"/>
      <c r="J104" s="39"/>
      <c r="K104" s="39"/>
      <c r="L104" s="39"/>
      <c r="M104" s="148"/>
      <c r="N104" s="135"/>
      <c r="O104" s="135"/>
      <c r="P104" s="135"/>
      <c r="Q104" s="135"/>
      <c r="R104" s="135"/>
      <c r="S104" s="135"/>
      <c r="T104" s="135"/>
      <c r="U104" s="114"/>
    </row>
    <row r="105" spans="1:21" ht="12.75">
      <c r="A105" s="158"/>
      <c r="B105" s="142"/>
      <c r="C105" s="145"/>
      <c r="D105" s="37" t="s">
        <v>52</v>
      </c>
      <c r="E105" s="38">
        <f>F105+G105+H105+I105+J105+K105+L105</f>
        <v>0</v>
      </c>
      <c r="F105" s="39"/>
      <c r="G105" s="39"/>
      <c r="H105" s="39"/>
      <c r="I105" s="39"/>
      <c r="J105" s="39"/>
      <c r="K105" s="39"/>
      <c r="L105" s="39"/>
      <c r="M105" s="148"/>
      <c r="N105" s="135"/>
      <c r="O105" s="135"/>
      <c r="P105" s="135"/>
      <c r="Q105" s="135"/>
      <c r="R105" s="135"/>
      <c r="S105" s="135"/>
      <c r="T105" s="135"/>
      <c r="U105" s="114"/>
    </row>
    <row r="106" spans="1:21" ht="12.75">
      <c r="A106" s="159"/>
      <c r="B106" s="143"/>
      <c r="C106" s="146"/>
      <c r="D106" s="37" t="s">
        <v>54</v>
      </c>
      <c r="E106" s="38">
        <f>F106+G106+H106+I106+J106+K106+L106</f>
        <v>0</v>
      </c>
      <c r="F106" s="39"/>
      <c r="G106" s="39"/>
      <c r="H106" s="39"/>
      <c r="I106" s="39"/>
      <c r="J106" s="39"/>
      <c r="K106" s="39"/>
      <c r="L106" s="39"/>
      <c r="M106" s="149"/>
      <c r="N106" s="153"/>
      <c r="O106" s="153"/>
      <c r="P106" s="153"/>
      <c r="Q106" s="153"/>
      <c r="R106" s="153"/>
      <c r="S106" s="153"/>
      <c r="T106" s="153"/>
      <c r="U106" s="115"/>
    </row>
    <row r="107" spans="1:21" ht="12.75" customHeight="1">
      <c r="A107" s="157" t="s">
        <v>106</v>
      </c>
      <c r="B107" s="141" t="s">
        <v>102</v>
      </c>
      <c r="C107" s="144" t="s">
        <v>43</v>
      </c>
      <c r="D107" s="35" t="s">
        <v>55</v>
      </c>
      <c r="E107" s="36">
        <f>E109+E110+E111+E112</f>
        <v>575647</v>
      </c>
      <c r="F107" s="36">
        <f aca="true" t="shared" si="19" ref="F107:L107">F109+F110+F111+F112</f>
        <v>575647</v>
      </c>
      <c r="G107" s="36">
        <f t="shared" si="19"/>
        <v>0</v>
      </c>
      <c r="H107" s="36">
        <f t="shared" si="19"/>
        <v>0</v>
      </c>
      <c r="I107" s="36">
        <f t="shared" si="19"/>
        <v>0</v>
      </c>
      <c r="J107" s="36">
        <f t="shared" si="19"/>
        <v>0</v>
      </c>
      <c r="K107" s="36">
        <f t="shared" si="19"/>
        <v>0</v>
      </c>
      <c r="L107" s="36">
        <f t="shared" si="19"/>
        <v>0</v>
      </c>
      <c r="M107" s="147" t="s">
        <v>6</v>
      </c>
      <c r="N107" s="131">
        <v>1</v>
      </c>
      <c r="O107" s="131">
        <v>1</v>
      </c>
      <c r="P107" s="131">
        <v>1</v>
      </c>
      <c r="Q107" s="131">
        <v>1</v>
      </c>
      <c r="R107" s="131">
        <v>1</v>
      </c>
      <c r="S107" s="131">
        <v>1</v>
      </c>
      <c r="T107" s="131">
        <v>1</v>
      </c>
      <c r="U107" s="113" t="s">
        <v>27</v>
      </c>
    </row>
    <row r="108" spans="1:21" ht="12.75">
      <c r="A108" s="158"/>
      <c r="B108" s="142"/>
      <c r="C108" s="145"/>
      <c r="D108" s="110" t="s">
        <v>75</v>
      </c>
      <c r="E108" s="111"/>
      <c r="F108" s="111"/>
      <c r="G108" s="111"/>
      <c r="H108" s="111"/>
      <c r="I108" s="111"/>
      <c r="J108" s="111"/>
      <c r="K108" s="111"/>
      <c r="L108" s="112"/>
      <c r="M108" s="148"/>
      <c r="N108" s="132"/>
      <c r="O108" s="132"/>
      <c r="P108" s="132"/>
      <c r="Q108" s="132"/>
      <c r="R108" s="132"/>
      <c r="S108" s="132"/>
      <c r="T108" s="132"/>
      <c r="U108" s="114"/>
    </row>
    <row r="109" spans="1:21" ht="12.75">
      <c r="A109" s="158"/>
      <c r="B109" s="142"/>
      <c r="C109" s="145"/>
      <c r="D109" s="37" t="s">
        <v>53</v>
      </c>
      <c r="E109" s="38">
        <f>F109+G109+H109+I109+J109+K109+L109</f>
        <v>575647</v>
      </c>
      <c r="F109" s="39">
        <v>575647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148"/>
      <c r="N109" s="132"/>
      <c r="O109" s="132"/>
      <c r="P109" s="132"/>
      <c r="Q109" s="132"/>
      <c r="R109" s="132"/>
      <c r="S109" s="132"/>
      <c r="T109" s="132"/>
      <c r="U109" s="114"/>
    </row>
    <row r="110" spans="1:21" ht="12.75">
      <c r="A110" s="158"/>
      <c r="B110" s="142"/>
      <c r="C110" s="145"/>
      <c r="D110" s="37" t="s">
        <v>51</v>
      </c>
      <c r="E110" s="38">
        <f>F110+G110+H110+I110+J110+K110+L110</f>
        <v>0</v>
      </c>
      <c r="F110" s="39"/>
      <c r="G110" s="39"/>
      <c r="H110" s="39"/>
      <c r="I110" s="39"/>
      <c r="J110" s="39"/>
      <c r="K110" s="39"/>
      <c r="L110" s="39"/>
      <c r="M110" s="148"/>
      <c r="N110" s="132"/>
      <c r="O110" s="132"/>
      <c r="P110" s="132"/>
      <c r="Q110" s="132"/>
      <c r="R110" s="132"/>
      <c r="S110" s="132"/>
      <c r="T110" s="132"/>
      <c r="U110" s="114"/>
    </row>
    <row r="111" spans="1:21" ht="12.75">
      <c r="A111" s="158"/>
      <c r="B111" s="142"/>
      <c r="C111" s="145"/>
      <c r="D111" s="37" t="s">
        <v>52</v>
      </c>
      <c r="E111" s="38">
        <f>F111+G111+H111+I111+J111+K111+L111</f>
        <v>0</v>
      </c>
      <c r="F111" s="39"/>
      <c r="G111" s="39"/>
      <c r="H111" s="39"/>
      <c r="I111" s="39"/>
      <c r="J111" s="39"/>
      <c r="K111" s="39"/>
      <c r="L111" s="39"/>
      <c r="M111" s="148"/>
      <c r="N111" s="132"/>
      <c r="O111" s="132"/>
      <c r="P111" s="132"/>
      <c r="Q111" s="132"/>
      <c r="R111" s="132"/>
      <c r="S111" s="132"/>
      <c r="T111" s="132"/>
      <c r="U111" s="114"/>
    </row>
    <row r="112" spans="1:21" ht="12.75">
      <c r="A112" s="159"/>
      <c r="B112" s="143"/>
      <c r="C112" s="146"/>
      <c r="D112" s="37" t="s">
        <v>54</v>
      </c>
      <c r="E112" s="38">
        <f>F112+G112+H112+I112+J112+K112+L112</f>
        <v>0</v>
      </c>
      <c r="F112" s="39"/>
      <c r="G112" s="39"/>
      <c r="H112" s="39"/>
      <c r="I112" s="39"/>
      <c r="J112" s="39"/>
      <c r="K112" s="39"/>
      <c r="L112" s="39"/>
      <c r="M112" s="149"/>
      <c r="N112" s="133"/>
      <c r="O112" s="133"/>
      <c r="P112" s="133"/>
      <c r="Q112" s="133"/>
      <c r="R112" s="133"/>
      <c r="S112" s="133"/>
      <c r="T112" s="133"/>
      <c r="U112" s="115"/>
    </row>
    <row r="113" spans="1:21" ht="12.75" customHeight="1">
      <c r="A113" s="157" t="s">
        <v>1</v>
      </c>
      <c r="B113" s="141" t="s">
        <v>103</v>
      </c>
      <c r="C113" s="144" t="s">
        <v>43</v>
      </c>
      <c r="D113" s="35" t="s">
        <v>55</v>
      </c>
      <c r="E113" s="36">
        <f>E115+E116+E117+E118</f>
        <v>8750000</v>
      </c>
      <c r="F113" s="36">
        <f aca="true" t="shared" si="20" ref="F113:L113">F115+F116+F117+F118</f>
        <v>8750000</v>
      </c>
      <c r="G113" s="36">
        <f t="shared" si="20"/>
        <v>0</v>
      </c>
      <c r="H113" s="36">
        <f t="shared" si="20"/>
        <v>0</v>
      </c>
      <c r="I113" s="36">
        <f t="shared" si="20"/>
        <v>0</v>
      </c>
      <c r="J113" s="36">
        <f t="shared" si="20"/>
        <v>0</v>
      </c>
      <c r="K113" s="36">
        <f t="shared" si="20"/>
        <v>0</v>
      </c>
      <c r="L113" s="36">
        <f t="shared" si="20"/>
        <v>0</v>
      </c>
      <c r="M113" s="160" t="s">
        <v>28</v>
      </c>
      <c r="N113" s="131">
        <v>1</v>
      </c>
      <c r="O113" s="131">
        <v>1</v>
      </c>
      <c r="P113" s="131">
        <v>1</v>
      </c>
      <c r="Q113" s="131">
        <v>1</v>
      </c>
      <c r="R113" s="131">
        <v>1</v>
      </c>
      <c r="S113" s="131">
        <v>1</v>
      </c>
      <c r="T113" s="131">
        <v>1</v>
      </c>
      <c r="U113" s="113" t="s">
        <v>27</v>
      </c>
    </row>
    <row r="114" spans="1:21" ht="12.75">
      <c r="A114" s="158"/>
      <c r="B114" s="142"/>
      <c r="C114" s="145"/>
      <c r="D114" s="110" t="s">
        <v>75</v>
      </c>
      <c r="E114" s="111"/>
      <c r="F114" s="111"/>
      <c r="G114" s="111"/>
      <c r="H114" s="111"/>
      <c r="I114" s="111"/>
      <c r="J114" s="111"/>
      <c r="K114" s="111"/>
      <c r="L114" s="112"/>
      <c r="M114" s="161"/>
      <c r="N114" s="132"/>
      <c r="O114" s="132"/>
      <c r="P114" s="132"/>
      <c r="Q114" s="132"/>
      <c r="R114" s="132"/>
      <c r="S114" s="132"/>
      <c r="T114" s="132"/>
      <c r="U114" s="114"/>
    </row>
    <row r="115" spans="1:21" ht="12.75">
      <c r="A115" s="158"/>
      <c r="B115" s="142"/>
      <c r="C115" s="145"/>
      <c r="D115" s="37" t="s">
        <v>53</v>
      </c>
      <c r="E115" s="38">
        <f>F115+G115+H115+I115+J115+K115+L115</f>
        <v>0</v>
      </c>
      <c r="F115" s="39"/>
      <c r="G115" s="39"/>
      <c r="H115" s="39"/>
      <c r="I115" s="39"/>
      <c r="J115" s="39"/>
      <c r="K115" s="39"/>
      <c r="L115" s="39"/>
      <c r="M115" s="161"/>
      <c r="N115" s="132"/>
      <c r="O115" s="132"/>
      <c r="P115" s="132"/>
      <c r="Q115" s="132"/>
      <c r="R115" s="132"/>
      <c r="S115" s="132"/>
      <c r="T115" s="132"/>
      <c r="U115" s="114"/>
    </row>
    <row r="116" spans="1:21" ht="12.75">
      <c r="A116" s="158"/>
      <c r="B116" s="142"/>
      <c r="C116" s="145"/>
      <c r="D116" s="37" t="s">
        <v>51</v>
      </c>
      <c r="E116" s="38">
        <f>F116+G116+H116+I116+J116+K116+L116</f>
        <v>0</v>
      </c>
      <c r="F116" s="39"/>
      <c r="G116" s="39"/>
      <c r="H116" s="39"/>
      <c r="I116" s="39"/>
      <c r="J116" s="39"/>
      <c r="K116" s="39"/>
      <c r="L116" s="39"/>
      <c r="M116" s="161"/>
      <c r="N116" s="132"/>
      <c r="O116" s="132"/>
      <c r="P116" s="132"/>
      <c r="Q116" s="132"/>
      <c r="R116" s="132"/>
      <c r="S116" s="132"/>
      <c r="T116" s="132"/>
      <c r="U116" s="114"/>
    </row>
    <row r="117" spans="1:21" ht="12.75">
      <c r="A117" s="158"/>
      <c r="B117" s="142"/>
      <c r="C117" s="145"/>
      <c r="D117" s="37" t="s">
        <v>52</v>
      </c>
      <c r="E117" s="38">
        <f>F117+G117+H117+I117+J117+K117+L117</f>
        <v>0</v>
      </c>
      <c r="F117" s="39"/>
      <c r="G117" s="39"/>
      <c r="H117" s="39"/>
      <c r="I117" s="39"/>
      <c r="J117" s="39"/>
      <c r="K117" s="39"/>
      <c r="L117" s="39"/>
      <c r="M117" s="161"/>
      <c r="N117" s="132"/>
      <c r="O117" s="132"/>
      <c r="P117" s="132"/>
      <c r="Q117" s="132"/>
      <c r="R117" s="132"/>
      <c r="S117" s="132"/>
      <c r="T117" s="132"/>
      <c r="U117" s="114"/>
    </row>
    <row r="118" spans="1:21" ht="12.75">
      <c r="A118" s="159"/>
      <c r="B118" s="143"/>
      <c r="C118" s="146"/>
      <c r="D118" s="37" t="s">
        <v>54</v>
      </c>
      <c r="E118" s="38">
        <f>F118+G118+H118+I118+J118+K118+L118</f>
        <v>8750000</v>
      </c>
      <c r="F118" s="39">
        <v>8750000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162"/>
      <c r="N118" s="133"/>
      <c r="O118" s="133"/>
      <c r="P118" s="133"/>
      <c r="Q118" s="133"/>
      <c r="R118" s="133"/>
      <c r="S118" s="133"/>
      <c r="T118" s="133"/>
      <c r="U118" s="115"/>
    </row>
    <row r="119" spans="1:21" ht="13.5" customHeight="1">
      <c r="A119" s="116"/>
      <c r="B119" s="119" t="s">
        <v>107</v>
      </c>
      <c r="C119" s="116"/>
      <c r="D119" s="40" t="s">
        <v>55</v>
      </c>
      <c r="E119" s="41">
        <f aca="true" t="shared" si="21" ref="E119:L119">E121+E122+E123+E124</f>
        <v>1693811406.8899999</v>
      </c>
      <c r="F119" s="41">
        <f t="shared" si="21"/>
        <v>222458828.14</v>
      </c>
      <c r="G119" s="41">
        <f t="shared" si="21"/>
        <v>236019137.66</v>
      </c>
      <c r="H119" s="41">
        <f t="shared" si="21"/>
        <v>240658765.97000003</v>
      </c>
      <c r="I119" s="41">
        <f t="shared" si="21"/>
        <v>248668668.78</v>
      </c>
      <c r="J119" s="41">
        <f t="shared" si="21"/>
        <v>248668668.78</v>
      </c>
      <c r="K119" s="41">
        <f t="shared" si="21"/>
        <v>248668668.78</v>
      </c>
      <c r="L119" s="41">
        <f t="shared" si="21"/>
        <v>248668668.78</v>
      </c>
      <c r="M119" s="122"/>
      <c r="N119" s="101"/>
      <c r="O119" s="101"/>
      <c r="P119" s="101"/>
      <c r="Q119" s="101"/>
      <c r="R119" s="101"/>
      <c r="S119" s="101"/>
      <c r="T119" s="101"/>
      <c r="U119" s="104"/>
    </row>
    <row r="120" spans="1:21" ht="12.75" customHeight="1">
      <c r="A120" s="117"/>
      <c r="B120" s="120"/>
      <c r="C120" s="117"/>
      <c r="D120" s="107" t="s">
        <v>75</v>
      </c>
      <c r="E120" s="108"/>
      <c r="F120" s="108"/>
      <c r="G120" s="108"/>
      <c r="H120" s="108"/>
      <c r="I120" s="108"/>
      <c r="J120" s="108"/>
      <c r="K120" s="108"/>
      <c r="L120" s="109"/>
      <c r="M120" s="123"/>
      <c r="N120" s="102"/>
      <c r="O120" s="102"/>
      <c r="P120" s="102"/>
      <c r="Q120" s="102"/>
      <c r="R120" s="102"/>
      <c r="S120" s="102"/>
      <c r="T120" s="102"/>
      <c r="U120" s="105"/>
    </row>
    <row r="121" spans="1:21" ht="13.5" customHeight="1">
      <c r="A121" s="117"/>
      <c r="B121" s="120"/>
      <c r="C121" s="117"/>
      <c r="D121" s="42" t="s">
        <v>53</v>
      </c>
      <c r="E121" s="41">
        <f>F121+G121+H121+I121+J121+K121+L121</f>
        <v>1449299211.8899999</v>
      </c>
      <c r="F121" s="43">
        <f aca="true" t="shared" si="22" ref="F121:L124">F79+F85+F97+F103+F109+F115+F91</f>
        <v>186855783.14</v>
      </c>
      <c r="G121" s="43">
        <f t="shared" si="22"/>
        <v>199496462.66</v>
      </c>
      <c r="H121" s="43">
        <f t="shared" si="22"/>
        <v>206181470.97000003</v>
      </c>
      <c r="I121" s="43">
        <f t="shared" si="22"/>
        <v>214191373.78</v>
      </c>
      <c r="J121" s="43">
        <f t="shared" si="22"/>
        <v>214191373.78</v>
      </c>
      <c r="K121" s="43">
        <f t="shared" si="22"/>
        <v>214191373.78</v>
      </c>
      <c r="L121" s="43">
        <f t="shared" si="22"/>
        <v>214191373.78</v>
      </c>
      <c r="M121" s="123"/>
      <c r="N121" s="102"/>
      <c r="O121" s="102"/>
      <c r="P121" s="102"/>
      <c r="Q121" s="102"/>
      <c r="R121" s="102"/>
      <c r="S121" s="102"/>
      <c r="T121" s="102"/>
      <c r="U121" s="105"/>
    </row>
    <row r="122" spans="1:21" ht="13.5" customHeight="1">
      <c r="A122" s="117"/>
      <c r="B122" s="120"/>
      <c r="C122" s="117"/>
      <c r="D122" s="42" t="s">
        <v>51</v>
      </c>
      <c r="E122" s="41">
        <f>F122+G122+H122+I122+J122+K122+L122</f>
        <v>4863060</v>
      </c>
      <c r="F122" s="43">
        <f t="shared" si="22"/>
        <v>2487050</v>
      </c>
      <c r="G122" s="43">
        <f t="shared" si="22"/>
        <v>2376010</v>
      </c>
      <c r="H122" s="43">
        <f t="shared" si="22"/>
        <v>0</v>
      </c>
      <c r="I122" s="43">
        <f t="shared" si="22"/>
        <v>0</v>
      </c>
      <c r="J122" s="43">
        <f t="shared" si="22"/>
        <v>0</v>
      </c>
      <c r="K122" s="43">
        <f t="shared" si="22"/>
        <v>0</v>
      </c>
      <c r="L122" s="43">
        <f t="shared" si="22"/>
        <v>0</v>
      </c>
      <c r="M122" s="123"/>
      <c r="N122" s="102"/>
      <c r="O122" s="102"/>
      <c r="P122" s="102"/>
      <c r="Q122" s="102"/>
      <c r="R122" s="102"/>
      <c r="S122" s="102"/>
      <c r="T122" s="102"/>
      <c r="U122" s="105"/>
    </row>
    <row r="123" spans="1:21" ht="13.5" customHeight="1">
      <c r="A123" s="117"/>
      <c r="B123" s="120"/>
      <c r="C123" s="117"/>
      <c r="D123" s="42" t="s">
        <v>52</v>
      </c>
      <c r="E123" s="41">
        <f>F123+G123+H123+I123+J123+K123+L123</f>
        <v>0</v>
      </c>
      <c r="F123" s="43">
        <f t="shared" si="22"/>
        <v>0</v>
      </c>
      <c r="G123" s="43">
        <f t="shared" si="22"/>
        <v>0</v>
      </c>
      <c r="H123" s="43">
        <f t="shared" si="22"/>
        <v>0</v>
      </c>
      <c r="I123" s="43">
        <f t="shared" si="22"/>
        <v>0</v>
      </c>
      <c r="J123" s="43">
        <f t="shared" si="22"/>
        <v>0</v>
      </c>
      <c r="K123" s="43">
        <f t="shared" si="22"/>
        <v>0</v>
      </c>
      <c r="L123" s="43">
        <f t="shared" si="22"/>
        <v>0</v>
      </c>
      <c r="M123" s="123"/>
      <c r="N123" s="102"/>
      <c r="O123" s="102"/>
      <c r="P123" s="102"/>
      <c r="Q123" s="102"/>
      <c r="R123" s="102"/>
      <c r="S123" s="102"/>
      <c r="T123" s="102"/>
      <c r="U123" s="105"/>
    </row>
    <row r="124" spans="1:21" ht="13.5" customHeight="1">
      <c r="A124" s="118"/>
      <c r="B124" s="121"/>
      <c r="C124" s="118"/>
      <c r="D124" s="42" t="s">
        <v>54</v>
      </c>
      <c r="E124" s="41">
        <f>F124+G124+H124+I124+J124+K124+L124</f>
        <v>239649135</v>
      </c>
      <c r="F124" s="43">
        <f t="shared" si="22"/>
        <v>33115995</v>
      </c>
      <c r="G124" s="43">
        <f t="shared" si="22"/>
        <v>34146665</v>
      </c>
      <c r="H124" s="43">
        <f t="shared" si="22"/>
        <v>34477295</v>
      </c>
      <c r="I124" s="43">
        <f t="shared" si="22"/>
        <v>34477295</v>
      </c>
      <c r="J124" s="43">
        <f t="shared" si="22"/>
        <v>34477295</v>
      </c>
      <c r="K124" s="43">
        <f t="shared" si="22"/>
        <v>34477295</v>
      </c>
      <c r="L124" s="43">
        <f t="shared" si="22"/>
        <v>34477295</v>
      </c>
      <c r="M124" s="124"/>
      <c r="N124" s="103"/>
      <c r="O124" s="103"/>
      <c r="P124" s="103"/>
      <c r="Q124" s="103"/>
      <c r="R124" s="103"/>
      <c r="S124" s="103"/>
      <c r="T124" s="103"/>
      <c r="U124" s="106"/>
    </row>
    <row r="125" spans="1:21" ht="13.5" customHeight="1">
      <c r="A125" s="116"/>
      <c r="B125" s="119" t="s">
        <v>42</v>
      </c>
      <c r="C125" s="116"/>
      <c r="D125" s="40" t="s">
        <v>55</v>
      </c>
      <c r="E125" s="41">
        <f>E127+E128+E129+E130</f>
        <v>4842611987.07</v>
      </c>
      <c r="F125" s="43">
        <f aca="true" t="shared" si="23" ref="F125:L125">F119+F70</f>
        <v>630157257.97</v>
      </c>
      <c r="G125" s="43">
        <f t="shared" si="23"/>
        <v>662109715.7</v>
      </c>
      <c r="H125" s="43">
        <f t="shared" si="23"/>
        <v>690373431.8</v>
      </c>
      <c r="I125" s="43">
        <f t="shared" si="23"/>
        <v>714992895.4</v>
      </c>
      <c r="J125" s="43">
        <f t="shared" si="23"/>
        <v>714992895.4</v>
      </c>
      <c r="K125" s="43">
        <f t="shared" si="23"/>
        <v>714992895.4</v>
      </c>
      <c r="L125" s="43">
        <f t="shared" si="23"/>
        <v>714992895.4</v>
      </c>
      <c r="M125" s="122"/>
      <c r="N125" s="101"/>
      <c r="O125" s="101"/>
      <c r="P125" s="101"/>
      <c r="Q125" s="101"/>
      <c r="R125" s="101"/>
      <c r="S125" s="101"/>
      <c r="T125" s="101"/>
      <c r="U125" s="104"/>
    </row>
    <row r="126" spans="1:21" ht="12.75" customHeight="1">
      <c r="A126" s="117"/>
      <c r="B126" s="120"/>
      <c r="C126" s="117"/>
      <c r="D126" s="107" t="s">
        <v>75</v>
      </c>
      <c r="E126" s="108"/>
      <c r="F126" s="108"/>
      <c r="G126" s="108"/>
      <c r="H126" s="108"/>
      <c r="I126" s="108"/>
      <c r="J126" s="108"/>
      <c r="K126" s="108"/>
      <c r="L126" s="109"/>
      <c r="M126" s="123"/>
      <c r="N126" s="102"/>
      <c r="O126" s="102"/>
      <c r="P126" s="102"/>
      <c r="Q126" s="102"/>
      <c r="R126" s="102"/>
      <c r="S126" s="102"/>
      <c r="T126" s="102"/>
      <c r="U126" s="105"/>
    </row>
    <row r="127" spans="1:21" ht="13.5" customHeight="1">
      <c r="A127" s="117"/>
      <c r="B127" s="120"/>
      <c r="C127" s="117"/>
      <c r="D127" s="42" t="s">
        <v>53</v>
      </c>
      <c r="E127" s="41">
        <f>F127+G127+H127+I127+J127+K127+L127</f>
        <v>2218864916.07</v>
      </c>
      <c r="F127" s="43">
        <f aca="true" t="shared" si="24" ref="F127:L130">F72+F121</f>
        <v>288108773.96999997</v>
      </c>
      <c r="G127" s="43">
        <f t="shared" si="24"/>
        <v>304296635.7</v>
      </c>
      <c r="H127" s="43">
        <f t="shared" si="24"/>
        <v>315547464.8</v>
      </c>
      <c r="I127" s="43">
        <f t="shared" si="24"/>
        <v>327728010.4</v>
      </c>
      <c r="J127" s="43">
        <f t="shared" si="24"/>
        <v>327728010.4</v>
      </c>
      <c r="K127" s="43">
        <f t="shared" si="24"/>
        <v>327728010.4</v>
      </c>
      <c r="L127" s="43">
        <f t="shared" si="24"/>
        <v>327728010.4</v>
      </c>
      <c r="M127" s="123"/>
      <c r="N127" s="102"/>
      <c r="O127" s="102"/>
      <c r="P127" s="102"/>
      <c r="Q127" s="102"/>
      <c r="R127" s="102"/>
      <c r="S127" s="102"/>
      <c r="T127" s="102"/>
      <c r="U127" s="105"/>
    </row>
    <row r="128" spans="1:21" ht="13.5" customHeight="1">
      <c r="A128" s="117"/>
      <c r="B128" s="120"/>
      <c r="C128" s="117"/>
      <c r="D128" s="42" t="s">
        <v>51</v>
      </c>
      <c r="E128" s="41">
        <f>F128+G128+H128+I128+J128+K128+L128</f>
        <v>2378059001</v>
      </c>
      <c r="F128" s="43">
        <f t="shared" si="24"/>
        <v>308069784</v>
      </c>
      <c r="G128" s="43">
        <f t="shared" si="24"/>
        <v>322803710</v>
      </c>
      <c r="H128" s="43">
        <f t="shared" si="24"/>
        <v>339485967</v>
      </c>
      <c r="I128" s="43">
        <f t="shared" si="24"/>
        <v>351924885</v>
      </c>
      <c r="J128" s="43">
        <f t="shared" si="24"/>
        <v>351924885</v>
      </c>
      <c r="K128" s="43">
        <f t="shared" si="24"/>
        <v>351924885</v>
      </c>
      <c r="L128" s="43">
        <f t="shared" si="24"/>
        <v>351924885</v>
      </c>
      <c r="M128" s="123"/>
      <c r="N128" s="102"/>
      <c r="O128" s="102"/>
      <c r="P128" s="102"/>
      <c r="Q128" s="102"/>
      <c r="R128" s="102"/>
      <c r="S128" s="102"/>
      <c r="T128" s="102"/>
      <c r="U128" s="105"/>
    </row>
    <row r="129" spans="1:21" ht="13.5" customHeight="1">
      <c r="A129" s="117"/>
      <c r="B129" s="120"/>
      <c r="C129" s="117"/>
      <c r="D129" s="42" t="s">
        <v>52</v>
      </c>
      <c r="E129" s="41">
        <f>F129+G129+H129+I129+J129+K129+L129</f>
        <v>0</v>
      </c>
      <c r="F129" s="43">
        <f t="shared" si="24"/>
        <v>0</v>
      </c>
      <c r="G129" s="43">
        <f t="shared" si="24"/>
        <v>0</v>
      </c>
      <c r="H129" s="43">
        <f t="shared" si="24"/>
        <v>0</v>
      </c>
      <c r="I129" s="43">
        <f t="shared" si="24"/>
        <v>0</v>
      </c>
      <c r="J129" s="43">
        <f t="shared" si="24"/>
        <v>0</v>
      </c>
      <c r="K129" s="43">
        <f t="shared" si="24"/>
        <v>0</v>
      </c>
      <c r="L129" s="43">
        <f t="shared" si="24"/>
        <v>0</v>
      </c>
      <c r="M129" s="123"/>
      <c r="N129" s="102"/>
      <c r="O129" s="102"/>
      <c r="P129" s="102"/>
      <c r="Q129" s="102"/>
      <c r="R129" s="102"/>
      <c r="S129" s="102"/>
      <c r="T129" s="102"/>
      <c r="U129" s="105"/>
    </row>
    <row r="130" spans="1:21" ht="13.5" customHeight="1">
      <c r="A130" s="118"/>
      <c r="B130" s="121"/>
      <c r="C130" s="118"/>
      <c r="D130" s="42" t="s">
        <v>54</v>
      </c>
      <c r="E130" s="41">
        <f>F130+G130+H130+I130+J130+K130+L130</f>
        <v>245688070</v>
      </c>
      <c r="F130" s="43">
        <f t="shared" si="24"/>
        <v>33978700</v>
      </c>
      <c r="G130" s="43">
        <f t="shared" si="24"/>
        <v>35009370</v>
      </c>
      <c r="H130" s="43">
        <f t="shared" si="24"/>
        <v>35340000</v>
      </c>
      <c r="I130" s="43">
        <f t="shared" si="24"/>
        <v>35340000</v>
      </c>
      <c r="J130" s="43">
        <f t="shared" si="24"/>
        <v>35340000</v>
      </c>
      <c r="K130" s="43">
        <f t="shared" si="24"/>
        <v>35340000</v>
      </c>
      <c r="L130" s="43">
        <f t="shared" si="24"/>
        <v>35340000</v>
      </c>
      <c r="M130" s="124"/>
      <c r="N130" s="103"/>
      <c r="O130" s="103"/>
      <c r="P130" s="103"/>
      <c r="Q130" s="103"/>
      <c r="R130" s="103"/>
      <c r="S130" s="103"/>
      <c r="T130" s="103"/>
      <c r="U130" s="106"/>
    </row>
    <row r="132" s="45" customFormat="1" ht="12.75">
      <c r="E132" s="46"/>
    </row>
    <row r="134" spans="5:9" ht="12.75">
      <c r="E134" s="44"/>
      <c r="G134" s="47"/>
      <c r="H134" s="47"/>
      <c r="I134" s="47"/>
    </row>
    <row r="135" spans="5:9" ht="12.75">
      <c r="E135" s="44"/>
      <c r="F135" s="48"/>
      <c r="G135" s="49"/>
      <c r="H135" s="49"/>
      <c r="I135" s="49"/>
    </row>
    <row r="136" spans="5:9" ht="12.75">
      <c r="E136" s="44"/>
      <c r="F136" s="48"/>
      <c r="G136" s="47"/>
      <c r="H136" s="47"/>
      <c r="I136" s="47"/>
    </row>
    <row r="137" spans="2:9" ht="12.75">
      <c r="B137" s="44"/>
      <c r="E137" s="44"/>
      <c r="F137" s="50"/>
      <c r="G137" s="51"/>
      <c r="H137" s="44"/>
      <c r="I137" s="44"/>
    </row>
    <row r="138" spans="2:9" ht="12.75">
      <c r="B138" s="44"/>
      <c r="E138" s="44"/>
      <c r="F138" s="52"/>
      <c r="G138" s="51"/>
      <c r="H138" s="44"/>
      <c r="I138" s="44"/>
    </row>
    <row r="139" spans="2:9" ht="12.75">
      <c r="B139" s="44"/>
      <c r="E139" s="44"/>
      <c r="F139" s="50"/>
      <c r="G139" s="51"/>
      <c r="H139" s="44"/>
      <c r="I139" s="44"/>
    </row>
    <row r="140" spans="2:9" ht="12.75">
      <c r="B140" s="44"/>
      <c r="E140" s="49"/>
      <c r="F140" s="50"/>
      <c r="G140" s="53"/>
      <c r="H140" s="44"/>
      <c r="I140" s="44"/>
    </row>
    <row r="141" spans="2:9" ht="12.75">
      <c r="B141" s="44"/>
      <c r="C141" s="48"/>
      <c r="E141" s="44"/>
      <c r="F141" s="50"/>
      <c r="G141" s="53"/>
      <c r="H141" s="44"/>
      <c r="I141" s="44"/>
    </row>
    <row r="142" spans="2:9" ht="12.75">
      <c r="B142" s="44"/>
      <c r="C142" s="48"/>
      <c r="E142" s="44"/>
      <c r="F142" s="50"/>
      <c r="G142" s="54"/>
      <c r="H142" s="44"/>
      <c r="I142" s="44"/>
    </row>
    <row r="143" spans="2:9" ht="12.75">
      <c r="B143" s="44"/>
      <c r="C143" s="55"/>
      <c r="E143" s="44"/>
      <c r="F143" s="50"/>
      <c r="G143" s="56"/>
      <c r="H143" s="54"/>
      <c r="I143" s="44"/>
    </row>
    <row r="144" spans="2:9" ht="12.75">
      <c r="B144" s="44"/>
      <c r="C144" s="48"/>
      <c r="E144" s="51"/>
      <c r="F144" s="50"/>
      <c r="G144" s="54"/>
      <c r="H144" s="44"/>
      <c r="I144" s="44"/>
    </row>
    <row r="145" spans="2:9" ht="12.75">
      <c r="B145" s="44"/>
      <c r="C145" s="48"/>
      <c r="E145" s="51"/>
      <c r="F145" s="50"/>
      <c r="G145" s="53"/>
      <c r="H145" s="57"/>
      <c r="I145" s="57"/>
    </row>
    <row r="146" spans="5:9" ht="12.75">
      <c r="E146" s="49"/>
      <c r="F146" s="50"/>
      <c r="G146" s="53"/>
      <c r="H146" s="57"/>
      <c r="I146" s="57"/>
    </row>
    <row r="147" spans="6:9" ht="12.75">
      <c r="F147" s="50"/>
      <c r="G147" s="53"/>
      <c r="H147" s="57"/>
      <c r="I147" s="57"/>
    </row>
    <row r="148" spans="6:9" ht="12.75">
      <c r="F148" s="50"/>
      <c r="G148" s="53"/>
      <c r="H148" s="58"/>
      <c r="I148" s="58"/>
    </row>
    <row r="149" spans="6:9" ht="12.75">
      <c r="F149" s="50"/>
      <c r="G149" s="53"/>
      <c r="H149" s="57"/>
      <c r="I149" s="57"/>
    </row>
    <row r="150" spans="6:9" ht="12.75">
      <c r="F150" s="50"/>
      <c r="G150" s="53"/>
      <c r="H150" s="57"/>
      <c r="I150" s="57"/>
    </row>
    <row r="151" spans="6:9" ht="12.75">
      <c r="F151" s="50"/>
      <c r="G151" s="53"/>
      <c r="H151" s="57"/>
      <c r="I151" s="57"/>
    </row>
    <row r="152" spans="6:9" ht="12.75">
      <c r="F152" s="50"/>
      <c r="G152" s="53"/>
      <c r="H152" s="58"/>
      <c r="I152" s="58"/>
    </row>
    <row r="153" spans="6:9" ht="12.75">
      <c r="F153" s="50"/>
      <c r="G153" s="59"/>
      <c r="H153" s="57"/>
      <c r="I153" s="57"/>
    </row>
    <row r="154" spans="6:9" ht="12.75">
      <c r="F154" s="50"/>
      <c r="G154" s="53"/>
      <c r="H154" s="58"/>
      <c r="I154" s="58"/>
    </row>
    <row r="155" spans="6:9" ht="12.75">
      <c r="F155" s="50"/>
      <c r="G155" s="54"/>
      <c r="H155" s="57"/>
      <c r="I155" s="44"/>
    </row>
    <row r="156" spans="6:9" ht="12.75">
      <c r="F156" s="50"/>
      <c r="G156" s="51"/>
      <c r="H156" s="57"/>
      <c r="I156" s="44"/>
    </row>
    <row r="157" spans="6:9" ht="12.75">
      <c r="F157" s="48"/>
      <c r="G157" s="44"/>
      <c r="H157" s="51"/>
      <c r="I157" s="44"/>
    </row>
    <row r="158" ht="12.75">
      <c r="F158" s="60"/>
    </row>
    <row r="159" spans="6:7" ht="12.75">
      <c r="F159" s="48"/>
      <c r="G159" s="44"/>
    </row>
    <row r="160" spans="6:8" ht="12.75">
      <c r="F160" s="48"/>
      <c r="G160" s="44"/>
      <c r="H160" s="61"/>
    </row>
    <row r="161" spans="6:7" ht="12.75">
      <c r="F161" s="59"/>
      <c r="G161" s="53"/>
    </row>
    <row r="162" ht="12.75">
      <c r="G162" s="44"/>
    </row>
    <row r="163" ht="12.75">
      <c r="G163" s="44"/>
    </row>
    <row r="164" ht="12.75">
      <c r="G164" s="44"/>
    </row>
    <row r="165" ht="12.75">
      <c r="G165" s="44"/>
    </row>
    <row r="166" ht="12.75">
      <c r="G166" s="44"/>
    </row>
    <row r="167" ht="12.75">
      <c r="G167" s="44"/>
    </row>
    <row r="168" spans="6:7" ht="12.75">
      <c r="F168" s="100"/>
      <c r="G168" s="100"/>
    </row>
    <row r="169" ht="12.75">
      <c r="G169" s="44"/>
    </row>
    <row r="170" ht="12.75">
      <c r="G170" s="44"/>
    </row>
    <row r="172" ht="12.75">
      <c r="G172" s="44"/>
    </row>
    <row r="173" ht="12.75">
      <c r="G173" s="44"/>
    </row>
    <row r="175" ht="12.75">
      <c r="F175" s="48" t="s">
        <v>2</v>
      </c>
    </row>
    <row r="176" spans="6:9" ht="12.75">
      <c r="F176" s="32" t="s">
        <v>3</v>
      </c>
      <c r="G176" s="44">
        <f>59/112*G178</f>
        <v>242478.9375</v>
      </c>
      <c r="H176" s="44">
        <f>59/112*H178</f>
        <v>0</v>
      </c>
      <c r="I176" s="44">
        <f>59/112*I178</f>
        <v>0</v>
      </c>
    </row>
    <row r="177" spans="6:9" ht="12.75">
      <c r="F177" s="32" t="s">
        <v>4</v>
      </c>
      <c r="G177" s="44">
        <f>53/112*G178</f>
        <v>217820.0625</v>
      </c>
      <c r="H177" s="44">
        <f>53/112*H178</f>
        <v>0</v>
      </c>
      <c r="I177" s="44">
        <f>53/112*I178</f>
        <v>0</v>
      </c>
    </row>
    <row r="178" spans="6:9" ht="12.75">
      <c r="F178" s="32" t="s">
        <v>5</v>
      </c>
      <c r="G178" s="44">
        <v>460299</v>
      </c>
      <c r="H178" s="44">
        <f>H138</f>
        <v>0</v>
      </c>
      <c r="I178" s="44">
        <f>I138</f>
        <v>0</v>
      </c>
    </row>
  </sheetData>
  <sheetProtection/>
  <mergeCells count="273">
    <mergeCell ref="P2:U2"/>
    <mergeCell ref="M107:M112"/>
    <mergeCell ref="N107:N112"/>
    <mergeCell ref="O107:O112"/>
    <mergeCell ref="S107:S112"/>
    <mergeCell ref="S58:S63"/>
    <mergeCell ref="T107:T112"/>
    <mergeCell ref="R95:R100"/>
    <mergeCell ref="T89:T94"/>
    <mergeCell ref="T95:T100"/>
    <mergeCell ref="D84:L84"/>
    <mergeCell ref="M83:M88"/>
    <mergeCell ref="Q77:Q82"/>
    <mergeCell ref="O77:O82"/>
    <mergeCell ref="O70:O75"/>
    <mergeCell ref="P89:P94"/>
    <mergeCell ref="O101:O106"/>
    <mergeCell ref="R101:R106"/>
    <mergeCell ref="S101:S106"/>
    <mergeCell ref="O95:O100"/>
    <mergeCell ref="Q64:Q69"/>
    <mergeCell ref="Q70:Q75"/>
    <mergeCell ref="P95:P100"/>
    <mergeCell ref="M101:M106"/>
    <mergeCell ref="N101:N106"/>
    <mergeCell ref="M95:M100"/>
    <mergeCell ref="U107:U112"/>
    <mergeCell ref="D108:L108"/>
    <mergeCell ref="P107:P112"/>
    <mergeCell ref="Q107:Q112"/>
    <mergeCell ref="R107:R112"/>
    <mergeCell ref="Q101:Q106"/>
    <mergeCell ref="P101:P106"/>
    <mergeCell ref="A107:A112"/>
    <mergeCell ref="B107:B112"/>
    <mergeCell ref="C107:C112"/>
    <mergeCell ref="B101:B106"/>
    <mergeCell ref="C101:C106"/>
    <mergeCell ref="D102:L102"/>
    <mergeCell ref="C95:C100"/>
    <mergeCell ref="U89:U94"/>
    <mergeCell ref="S95:S100"/>
    <mergeCell ref="D90:L90"/>
    <mergeCell ref="N95:N100"/>
    <mergeCell ref="S89:S94"/>
    <mergeCell ref="Q95:Q100"/>
    <mergeCell ref="A101:A106"/>
    <mergeCell ref="A89:A94"/>
    <mergeCell ref="B89:B94"/>
    <mergeCell ref="C89:C94"/>
    <mergeCell ref="M89:M94"/>
    <mergeCell ref="O89:O94"/>
    <mergeCell ref="N89:N94"/>
    <mergeCell ref="D96:L96"/>
    <mergeCell ref="A95:A100"/>
    <mergeCell ref="B95:B100"/>
    <mergeCell ref="R89:R94"/>
    <mergeCell ref="Q89:Q94"/>
    <mergeCell ref="N83:N88"/>
    <mergeCell ref="P83:P88"/>
    <mergeCell ref="Q83:Q88"/>
    <mergeCell ref="O83:O88"/>
    <mergeCell ref="R83:R88"/>
    <mergeCell ref="A83:A88"/>
    <mergeCell ref="B83:B88"/>
    <mergeCell ref="C83:C88"/>
    <mergeCell ref="C52:C57"/>
    <mergeCell ref="A58:A63"/>
    <mergeCell ref="B58:B63"/>
    <mergeCell ref="C58:C63"/>
    <mergeCell ref="A52:A57"/>
    <mergeCell ref="B52:B57"/>
    <mergeCell ref="A77:A82"/>
    <mergeCell ref="M58:M63"/>
    <mergeCell ref="N58:N63"/>
    <mergeCell ref="D59:L59"/>
    <mergeCell ref="A4:U4"/>
    <mergeCell ref="A5:A6"/>
    <mergeCell ref="B5:B6"/>
    <mergeCell ref="C5:C6"/>
    <mergeCell ref="D5:D6"/>
    <mergeCell ref="D53:L53"/>
    <mergeCell ref="E5:L5"/>
    <mergeCell ref="M5:T5"/>
    <mergeCell ref="U5:U6"/>
    <mergeCell ref="B8:U8"/>
    <mergeCell ref="B9:U9"/>
    <mergeCell ref="A10:A15"/>
    <mergeCell ref="B10:B15"/>
    <mergeCell ref="C10:C15"/>
    <mergeCell ref="M10:M15"/>
    <mergeCell ref="N10:N15"/>
    <mergeCell ref="O10:O15"/>
    <mergeCell ref="P10:P15"/>
    <mergeCell ref="Q10:Q15"/>
    <mergeCell ref="R10:R15"/>
    <mergeCell ref="S10:S15"/>
    <mergeCell ref="T10:T15"/>
    <mergeCell ref="U10:U15"/>
    <mergeCell ref="D11:L11"/>
    <mergeCell ref="A16:A21"/>
    <mergeCell ref="B16:B21"/>
    <mergeCell ref="C16:C21"/>
    <mergeCell ref="M16:M21"/>
    <mergeCell ref="N16:N21"/>
    <mergeCell ref="O16:O21"/>
    <mergeCell ref="D17:L17"/>
    <mergeCell ref="P16:P21"/>
    <mergeCell ref="R16:R21"/>
    <mergeCell ref="S16:S21"/>
    <mergeCell ref="N22:N27"/>
    <mergeCell ref="O22:O27"/>
    <mergeCell ref="D23:L23"/>
    <mergeCell ref="P22:P27"/>
    <mergeCell ref="A22:A27"/>
    <mergeCell ref="B22:B27"/>
    <mergeCell ref="C22:C27"/>
    <mergeCell ref="M22:M27"/>
    <mergeCell ref="S22:S27"/>
    <mergeCell ref="T22:T27"/>
    <mergeCell ref="T16:T21"/>
    <mergeCell ref="U16:U21"/>
    <mergeCell ref="P28:P33"/>
    <mergeCell ref="Q28:Q33"/>
    <mergeCell ref="Q22:Q27"/>
    <mergeCell ref="R22:R27"/>
    <mergeCell ref="T28:T33"/>
    <mergeCell ref="U28:U33"/>
    <mergeCell ref="U22:U27"/>
    <mergeCell ref="Q16:Q21"/>
    <mergeCell ref="A28:A33"/>
    <mergeCell ref="B28:B33"/>
    <mergeCell ref="C28:C33"/>
    <mergeCell ref="M28:M33"/>
    <mergeCell ref="N28:N33"/>
    <mergeCell ref="O28:O33"/>
    <mergeCell ref="D29:L29"/>
    <mergeCell ref="R34:R39"/>
    <mergeCell ref="R28:R33"/>
    <mergeCell ref="S28:S33"/>
    <mergeCell ref="U34:U39"/>
    <mergeCell ref="S34:S39"/>
    <mergeCell ref="T34:T39"/>
    <mergeCell ref="U40:U45"/>
    <mergeCell ref="A34:A39"/>
    <mergeCell ref="B34:B39"/>
    <mergeCell ref="C34:C39"/>
    <mergeCell ref="D35:L35"/>
    <mergeCell ref="A40:A45"/>
    <mergeCell ref="B40:B45"/>
    <mergeCell ref="C40:C45"/>
    <mergeCell ref="D41:L41"/>
    <mergeCell ref="Q34:Q39"/>
    <mergeCell ref="O40:O45"/>
    <mergeCell ref="S40:S45"/>
    <mergeCell ref="P40:P45"/>
    <mergeCell ref="Q40:Q45"/>
    <mergeCell ref="R40:R45"/>
    <mergeCell ref="T40:T45"/>
    <mergeCell ref="U46:U51"/>
    <mergeCell ref="A46:A51"/>
    <mergeCell ref="B46:B51"/>
    <mergeCell ref="C46:C51"/>
    <mergeCell ref="M46:M51"/>
    <mergeCell ref="N46:N51"/>
    <mergeCell ref="O46:O51"/>
    <mergeCell ref="D47:L47"/>
    <mergeCell ref="P46:P51"/>
    <mergeCell ref="Q46:Q51"/>
    <mergeCell ref="R46:R51"/>
    <mergeCell ref="S46:S51"/>
    <mergeCell ref="T46:T51"/>
    <mergeCell ref="P52:P57"/>
    <mergeCell ref="Q52:Q57"/>
    <mergeCell ref="R52:R57"/>
    <mergeCell ref="S52:S57"/>
    <mergeCell ref="T52:T57"/>
    <mergeCell ref="A113:A118"/>
    <mergeCell ref="B113:B118"/>
    <mergeCell ref="C113:C118"/>
    <mergeCell ref="M113:M118"/>
    <mergeCell ref="D114:L114"/>
    <mergeCell ref="N113:N118"/>
    <mergeCell ref="O113:O118"/>
    <mergeCell ref="S113:S118"/>
    <mergeCell ref="T113:T118"/>
    <mergeCell ref="P113:P118"/>
    <mergeCell ref="Q113:Q118"/>
    <mergeCell ref="R113:R118"/>
    <mergeCell ref="T101:T106"/>
    <mergeCell ref="U58:U63"/>
    <mergeCell ref="S77:S82"/>
    <mergeCell ref="T77:T82"/>
    <mergeCell ref="U77:U82"/>
    <mergeCell ref="U64:U69"/>
    <mergeCell ref="S83:S88"/>
    <mergeCell ref="T83:T88"/>
    <mergeCell ref="U101:U106"/>
    <mergeCell ref="U95:U100"/>
    <mergeCell ref="U52:U57"/>
    <mergeCell ref="U83:U88"/>
    <mergeCell ref="T58:T63"/>
    <mergeCell ref="O52:O57"/>
    <mergeCell ref="R77:R82"/>
    <mergeCell ref="P77:P82"/>
    <mergeCell ref="P58:P63"/>
    <mergeCell ref="Q58:Q63"/>
    <mergeCell ref="R58:R63"/>
    <mergeCell ref="O58:O63"/>
    <mergeCell ref="B77:B82"/>
    <mergeCell ref="C77:C82"/>
    <mergeCell ref="M77:M82"/>
    <mergeCell ref="M34:M39"/>
    <mergeCell ref="N34:N39"/>
    <mergeCell ref="N77:N82"/>
    <mergeCell ref="M40:M45"/>
    <mergeCell ref="N40:N45"/>
    <mergeCell ref="M52:M57"/>
    <mergeCell ref="N52:N57"/>
    <mergeCell ref="O34:O39"/>
    <mergeCell ref="P34:P39"/>
    <mergeCell ref="A64:A69"/>
    <mergeCell ref="B64:B69"/>
    <mergeCell ref="C64:C69"/>
    <mergeCell ref="M64:M69"/>
    <mergeCell ref="N64:N69"/>
    <mergeCell ref="O64:O69"/>
    <mergeCell ref="D65:L65"/>
    <mergeCell ref="P64:P69"/>
    <mergeCell ref="R64:R69"/>
    <mergeCell ref="S64:S69"/>
    <mergeCell ref="T64:T69"/>
    <mergeCell ref="A70:A75"/>
    <mergeCell ref="B70:B75"/>
    <mergeCell ref="C70:C75"/>
    <mergeCell ref="M70:M75"/>
    <mergeCell ref="N70:N75"/>
    <mergeCell ref="P70:P75"/>
    <mergeCell ref="D71:L71"/>
    <mergeCell ref="R70:R75"/>
    <mergeCell ref="S70:S75"/>
    <mergeCell ref="T70:T75"/>
    <mergeCell ref="U70:U75"/>
    <mergeCell ref="B76:U76"/>
    <mergeCell ref="A119:A124"/>
    <mergeCell ref="B119:B124"/>
    <mergeCell ref="C119:C124"/>
    <mergeCell ref="M119:M124"/>
    <mergeCell ref="N119:N124"/>
    <mergeCell ref="O119:O124"/>
    <mergeCell ref="D120:L120"/>
    <mergeCell ref="D78:L78"/>
    <mergeCell ref="U113:U118"/>
    <mergeCell ref="A125:A130"/>
    <mergeCell ref="B125:B130"/>
    <mergeCell ref="C125:C130"/>
    <mergeCell ref="M125:M130"/>
    <mergeCell ref="D126:L126"/>
    <mergeCell ref="P119:P124"/>
    <mergeCell ref="Q119:Q124"/>
    <mergeCell ref="R119:R124"/>
    <mergeCell ref="S125:S130"/>
    <mergeCell ref="U125:U130"/>
    <mergeCell ref="S119:S124"/>
    <mergeCell ref="T119:T124"/>
    <mergeCell ref="U119:U124"/>
    <mergeCell ref="T125:T130"/>
    <mergeCell ref="F168:G168"/>
    <mergeCell ref="P125:P130"/>
    <mergeCell ref="Q125:Q130"/>
    <mergeCell ref="R125:R130"/>
    <mergeCell ref="N125:N130"/>
    <mergeCell ref="O125:O13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SheetLayoutView="115" zoomScalePageLayoutView="0" workbookViewId="0" topLeftCell="B1">
      <selection activeCell="F2" sqref="F2:K2"/>
    </sheetView>
  </sheetViews>
  <sheetFormatPr defaultColWidth="9.140625" defaultRowHeight="15"/>
  <cols>
    <col min="1" max="1" width="35.421875" style="63" customWidth="1"/>
    <col min="2" max="2" width="18.28125" style="63" customWidth="1"/>
    <col min="3" max="3" width="15.421875" style="63" customWidth="1"/>
    <col min="4" max="4" width="15.421875" style="63" bestFit="1" customWidth="1"/>
    <col min="5" max="5" width="11.00390625" style="63" bestFit="1" customWidth="1"/>
    <col min="6" max="8" width="14.28125" style="63" bestFit="1" customWidth="1"/>
    <col min="9" max="9" width="15.140625" style="63" bestFit="1" customWidth="1"/>
    <col min="10" max="16384" width="9.140625" style="63" customWidth="1"/>
  </cols>
  <sheetData>
    <row r="2" spans="6:11" ht="75" customHeight="1">
      <c r="F2" s="173" t="s">
        <v>131</v>
      </c>
      <c r="G2" s="174"/>
      <c r="H2" s="174"/>
      <c r="I2" s="174"/>
      <c r="J2" s="174"/>
      <c r="K2" s="174"/>
    </row>
    <row r="3" spans="5:9" ht="18.75" customHeight="1">
      <c r="E3" s="29"/>
      <c r="G3" s="73"/>
      <c r="H3" s="73"/>
      <c r="I3" s="2" t="s">
        <v>109</v>
      </c>
    </row>
    <row r="5" spans="1:9" ht="36.75" customHeight="1">
      <c r="A5" s="178" t="s">
        <v>10</v>
      </c>
      <c r="B5" s="178"/>
      <c r="C5" s="178"/>
      <c r="D5" s="178"/>
      <c r="E5" s="178"/>
      <c r="F5" s="178"/>
      <c r="G5" s="178"/>
      <c r="H5" s="178"/>
      <c r="I5" s="178"/>
    </row>
    <row r="6" spans="1:9" ht="30" customHeight="1">
      <c r="A6" s="179" t="s">
        <v>61</v>
      </c>
      <c r="B6" s="181" t="s">
        <v>62</v>
      </c>
      <c r="C6" s="183" t="s">
        <v>63</v>
      </c>
      <c r="D6" s="183"/>
      <c r="E6" s="183"/>
      <c r="F6" s="183"/>
      <c r="G6" s="183"/>
      <c r="H6" s="183"/>
      <c r="I6" s="183"/>
    </row>
    <row r="7" spans="1:9" ht="16.5" customHeight="1">
      <c r="A7" s="180"/>
      <c r="B7" s="182"/>
      <c r="C7" s="65">
        <v>2014</v>
      </c>
      <c r="D7" s="65">
        <v>2015</v>
      </c>
      <c r="E7" s="65">
        <v>2016</v>
      </c>
      <c r="F7" s="65">
        <v>2017</v>
      </c>
      <c r="G7" s="65">
        <v>2018</v>
      </c>
      <c r="H7" s="65">
        <v>2019</v>
      </c>
      <c r="I7" s="66">
        <v>2020</v>
      </c>
    </row>
    <row r="8" spans="1:9" ht="16.5" customHeight="1">
      <c r="A8" s="76">
        <v>1</v>
      </c>
      <c r="B8" s="77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9">
        <v>9</v>
      </c>
    </row>
    <row r="9" spans="1:9" ht="19.5" customHeight="1">
      <c r="A9" s="74" t="s">
        <v>11</v>
      </c>
      <c r="B9" s="72">
        <f>B11+B12+B13+B14</f>
        <v>829822406.1399999</v>
      </c>
      <c r="C9" s="72">
        <f aca="true" t="shared" si="0" ref="C9:I9">C11+C12+C13+C14</f>
        <v>378697560.7</v>
      </c>
      <c r="D9" s="72">
        <f t="shared" si="0"/>
        <v>311198084.24</v>
      </c>
      <c r="E9" s="72">
        <f t="shared" si="0"/>
        <v>0</v>
      </c>
      <c r="F9" s="72">
        <f t="shared" si="0"/>
        <v>34981690.3</v>
      </c>
      <c r="G9" s="72">
        <f t="shared" si="0"/>
        <v>34981690.3</v>
      </c>
      <c r="H9" s="72">
        <f t="shared" si="0"/>
        <v>34981690.3</v>
      </c>
      <c r="I9" s="72">
        <f t="shared" si="0"/>
        <v>34981690.3</v>
      </c>
    </row>
    <row r="10" spans="1:9" ht="16.5" customHeight="1">
      <c r="A10" s="175" t="s">
        <v>64</v>
      </c>
      <c r="B10" s="176"/>
      <c r="C10" s="176"/>
      <c r="D10" s="176"/>
      <c r="E10" s="176"/>
      <c r="F10" s="176"/>
      <c r="G10" s="176"/>
      <c r="H10" s="176"/>
      <c r="I10" s="177"/>
    </row>
    <row r="11" spans="1:9" ht="16.5" customHeight="1">
      <c r="A11" s="67" t="s">
        <v>65</v>
      </c>
      <c r="B11" s="72">
        <f>C11+D11+E11+F11+G11+H11+I11</f>
        <v>627251521.9599999</v>
      </c>
      <c r="C11" s="68">
        <f>C18+C25</f>
        <v>224841076.51999998</v>
      </c>
      <c r="D11" s="68">
        <f aca="true" t="shared" si="1" ref="D11:I11">D18+D25</f>
        <v>262483684.24</v>
      </c>
      <c r="E11" s="68">
        <f t="shared" si="1"/>
        <v>0</v>
      </c>
      <c r="F11" s="68">
        <f t="shared" si="1"/>
        <v>34981690.3</v>
      </c>
      <c r="G11" s="68">
        <f t="shared" si="1"/>
        <v>34981690.3</v>
      </c>
      <c r="H11" s="68">
        <f t="shared" si="1"/>
        <v>34981690.3</v>
      </c>
      <c r="I11" s="68">
        <f t="shared" si="1"/>
        <v>34981690.3</v>
      </c>
    </row>
    <row r="12" spans="1:9" ht="16.5" customHeight="1">
      <c r="A12" s="67" t="s">
        <v>7</v>
      </c>
      <c r="B12" s="72">
        <f>C12+D12+E12+F12+G12+H12+I12</f>
        <v>48714400</v>
      </c>
      <c r="C12" s="68">
        <f aca="true" t="shared" si="2" ref="C12:I14">C19+C26</f>
        <v>0</v>
      </c>
      <c r="D12" s="68">
        <f t="shared" si="2"/>
        <v>48714400</v>
      </c>
      <c r="E12" s="68">
        <f t="shared" si="2"/>
        <v>0</v>
      </c>
      <c r="F12" s="68">
        <f t="shared" si="2"/>
        <v>0</v>
      </c>
      <c r="G12" s="68">
        <f t="shared" si="2"/>
        <v>0</v>
      </c>
      <c r="H12" s="68">
        <f t="shared" si="2"/>
        <v>0</v>
      </c>
      <c r="I12" s="68">
        <f t="shared" si="2"/>
        <v>0</v>
      </c>
    </row>
    <row r="13" spans="1:9" ht="16.5" customHeight="1">
      <c r="A13" s="67" t="s">
        <v>8</v>
      </c>
      <c r="B13" s="72">
        <f>C13+D13+E13+F13+G13+H13+I13</f>
        <v>153856484.18</v>
      </c>
      <c r="C13" s="68">
        <f t="shared" si="2"/>
        <v>153856484.18</v>
      </c>
      <c r="D13" s="68">
        <f t="shared" si="2"/>
        <v>0</v>
      </c>
      <c r="E13" s="68">
        <f t="shared" si="2"/>
        <v>0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0</v>
      </c>
    </row>
    <row r="14" spans="1:9" ht="16.5" customHeight="1">
      <c r="A14" s="67" t="s">
        <v>68</v>
      </c>
      <c r="B14" s="72">
        <f>C14+D14+E14+F14+G14+H14+I14</f>
        <v>0</v>
      </c>
      <c r="C14" s="68">
        <f t="shared" si="2"/>
        <v>0</v>
      </c>
      <c r="D14" s="68">
        <f t="shared" si="2"/>
        <v>0</v>
      </c>
      <c r="E14" s="68">
        <f t="shared" si="2"/>
        <v>0</v>
      </c>
      <c r="F14" s="68">
        <f t="shared" si="2"/>
        <v>0</v>
      </c>
      <c r="G14" s="68">
        <f t="shared" si="2"/>
        <v>0</v>
      </c>
      <c r="H14" s="68">
        <f t="shared" si="2"/>
        <v>0</v>
      </c>
      <c r="I14" s="68">
        <f t="shared" si="2"/>
        <v>0</v>
      </c>
    </row>
    <row r="15" spans="1:9" ht="16.5" customHeight="1">
      <c r="A15" s="184" t="s">
        <v>69</v>
      </c>
      <c r="B15" s="185"/>
      <c r="C15" s="185"/>
      <c r="D15" s="185"/>
      <c r="E15" s="185"/>
      <c r="F15" s="185"/>
      <c r="G15" s="185"/>
      <c r="H15" s="185"/>
      <c r="I15" s="186"/>
    </row>
    <row r="16" spans="1:9" ht="47.25" customHeight="1">
      <c r="A16" s="75" t="s">
        <v>76</v>
      </c>
      <c r="B16" s="72">
        <f>B18+B19+B20+B21</f>
        <v>164396989.85</v>
      </c>
      <c r="C16" s="72">
        <f>C18+C19+C20+C21</f>
        <v>37890057.95</v>
      </c>
      <c r="D16" s="72">
        <f aca="true" t="shared" si="3" ref="D16:I16">D18+D19+D20+D21</f>
        <v>21561861</v>
      </c>
      <c r="E16" s="72">
        <f t="shared" si="3"/>
        <v>0</v>
      </c>
      <c r="F16" s="72">
        <f t="shared" si="3"/>
        <v>0</v>
      </c>
      <c r="G16" s="72">
        <f t="shared" si="3"/>
        <v>34981690.3</v>
      </c>
      <c r="H16" s="72">
        <f t="shared" si="3"/>
        <v>34981690.3</v>
      </c>
      <c r="I16" s="72">
        <f t="shared" si="3"/>
        <v>34981690.3</v>
      </c>
    </row>
    <row r="17" spans="1:9" ht="16.5" customHeight="1">
      <c r="A17" s="175" t="s">
        <v>64</v>
      </c>
      <c r="B17" s="176"/>
      <c r="C17" s="176"/>
      <c r="D17" s="176"/>
      <c r="E17" s="176"/>
      <c r="F17" s="176"/>
      <c r="G17" s="176"/>
      <c r="H17" s="176"/>
      <c r="I17" s="177"/>
    </row>
    <row r="18" spans="1:9" ht="16.5" customHeight="1">
      <c r="A18" s="67" t="s">
        <v>65</v>
      </c>
      <c r="B18" s="72">
        <f>C18+D18+E18+F18+G18+H18+I18</f>
        <v>164396989.85</v>
      </c>
      <c r="C18" s="68">
        <v>37890057.95</v>
      </c>
      <c r="D18" s="68">
        <v>21561861</v>
      </c>
      <c r="E18" s="68">
        <v>0</v>
      </c>
      <c r="F18" s="68">
        <v>0</v>
      </c>
      <c r="G18" s="68">
        <v>34981690.3</v>
      </c>
      <c r="H18" s="68">
        <v>34981690.3</v>
      </c>
      <c r="I18" s="68">
        <v>34981690.3</v>
      </c>
    </row>
    <row r="19" spans="1:9" ht="16.5" customHeight="1">
      <c r="A19" s="67" t="s">
        <v>7</v>
      </c>
      <c r="B19" s="72">
        <f>C19+D19+E19+F19+G19+H19+I19</f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</row>
    <row r="20" spans="1:9" ht="16.5" customHeight="1">
      <c r="A20" s="67" t="s">
        <v>8</v>
      </c>
      <c r="B20" s="72">
        <f>C20+D20+E20+F20+G20+H20+I20</f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6.5" customHeight="1">
      <c r="A21" s="67" t="s">
        <v>68</v>
      </c>
      <c r="B21" s="72">
        <f>C21+D21+E21+F21+G21+H21+I21</f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30">
      <c r="A22" s="71" t="s">
        <v>70</v>
      </c>
      <c r="B22" s="72">
        <f>C22+D22+E22+F22+G22+H22+I22</f>
        <v>20333549.72</v>
      </c>
      <c r="C22" s="68">
        <f>'таб 3(8)'!F28</f>
        <v>20333549.72</v>
      </c>
      <c r="D22" s="68">
        <f>'таб 3(8)'!G28</f>
        <v>0</v>
      </c>
      <c r="E22" s="68">
        <f>'таб 3(8)'!H28</f>
        <v>0</v>
      </c>
      <c r="F22" s="68">
        <f>'таб 3(8)'!I28</f>
        <v>0</v>
      </c>
      <c r="G22" s="68">
        <f>'таб 3(8)'!J28</f>
        <v>0</v>
      </c>
      <c r="H22" s="68">
        <f>'таб 3(8)'!K28</f>
        <v>0</v>
      </c>
      <c r="I22" s="68">
        <f>'таб 3(8)'!L28</f>
        <v>0</v>
      </c>
    </row>
    <row r="23" spans="1:9" ht="45" customHeight="1">
      <c r="A23" s="75" t="s">
        <v>116</v>
      </c>
      <c r="B23" s="72">
        <f>B25+B26+B27+B28</f>
        <v>665425416.29</v>
      </c>
      <c r="C23" s="72">
        <f>C25+C26+C27+C28</f>
        <v>340807502.75</v>
      </c>
      <c r="D23" s="72">
        <f aca="true" t="shared" si="4" ref="D23:I23">D25+D26+D27+D28</f>
        <v>289636223.24</v>
      </c>
      <c r="E23" s="72">
        <f t="shared" si="4"/>
        <v>0</v>
      </c>
      <c r="F23" s="72">
        <f t="shared" si="4"/>
        <v>34981690.3</v>
      </c>
      <c r="G23" s="72">
        <f t="shared" si="4"/>
        <v>0</v>
      </c>
      <c r="H23" s="72">
        <f t="shared" si="4"/>
        <v>0</v>
      </c>
      <c r="I23" s="72">
        <f t="shared" si="4"/>
        <v>0</v>
      </c>
    </row>
    <row r="24" spans="1:9" ht="16.5" customHeight="1">
      <c r="A24" s="175" t="s">
        <v>64</v>
      </c>
      <c r="B24" s="176"/>
      <c r="C24" s="176"/>
      <c r="D24" s="176"/>
      <c r="E24" s="176"/>
      <c r="F24" s="176"/>
      <c r="G24" s="176"/>
      <c r="H24" s="176"/>
      <c r="I24" s="177"/>
    </row>
    <row r="25" spans="1:9" ht="16.5" customHeight="1">
      <c r="A25" s="67" t="s">
        <v>65</v>
      </c>
      <c r="B25" s="72">
        <f>C25+D25+E25+F25+G25+H25+I25</f>
        <v>462854532.11</v>
      </c>
      <c r="C25" s="68">
        <v>186951018.57</v>
      </c>
      <c r="D25" s="84">
        <v>240921823.24</v>
      </c>
      <c r="E25" s="68"/>
      <c r="F25" s="68">
        <v>34981690.3</v>
      </c>
      <c r="G25" s="68"/>
      <c r="H25" s="68"/>
      <c r="I25" s="68"/>
    </row>
    <row r="26" spans="1:9" ht="16.5" customHeight="1">
      <c r="A26" s="67" t="s">
        <v>7</v>
      </c>
      <c r="B26" s="72">
        <f>C26+D26+E26+F26+G26+H26+I26</f>
        <v>48714400</v>
      </c>
      <c r="C26" s="70"/>
      <c r="D26" s="68">
        <v>48714400</v>
      </c>
      <c r="E26" s="68"/>
      <c r="F26" s="68"/>
      <c r="G26" s="68"/>
      <c r="H26" s="68"/>
      <c r="I26" s="68"/>
    </row>
    <row r="27" spans="1:9" ht="16.5" customHeight="1">
      <c r="A27" s="67" t="s">
        <v>8</v>
      </c>
      <c r="B27" s="72">
        <f>C27+D27+E27+F27+G27+H27+I27</f>
        <v>153856484.18</v>
      </c>
      <c r="C27" s="68">
        <f>'таб 3(8)'!F81</f>
        <v>153856484.18</v>
      </c>
      <c r="D27" s="68"/>
      <c r="E27" s="68"/>
      <c r="F27" s="68"/>
      <c r="G27" s="68"/>
      <c r="H27" s="68"/>
      <c r="I27" s="68"/>
    </row>
    <row r="28" spans="1:9" ht="16.5" customHeight="1">
      <c r="A28" s="67" t="s">
        <v>68</v>
      </c>
      <c r="B28" s="72">
        <f>C28+D28+E28+F28+G28+H28+I28</f>
        <v>0</v>
      </c>
      <c r="C28" s="68">
        <f aca="true" t="shared" si="5" ref="C28:I28">C35+C42</f>
        <v>0</v>
      </c>
      <c r="D28" s="68">
        <f t="shared" si="5"/>
        <v>0</v>
      </c>
      <c r="E28" s="68">
        <f t="shared" si="5"/>
        <v>0</v>
      </c>
      <c r="F28" s="68">
        <f t="shared" si="5"/>
        <v>0</v>
      </c>
      <c r="G28" s="68">
        <f t="shared" si="5"/>
        <v>0</v>
      </c>
      <c r="H28" s="68">
        <f t="shared" si="5"/>
        <v>0</v>
      </c>
      <c r="I28" s="68">
        <f t="shared" si="5"/>
        <v>0</v>
      </c>
    </row>
    <row r="29" spans="1:9" ht="30">
      <c r="A29" s="71" t="s">
        <v>70</v>
      </c>
      <c r="B29" s="72">
        <f>B23</f>
        <v>665425416.29</v>
      </c>
      <c r="C29" s="69">
        <f aca="true" t="shared" si="6" ref="C29:I29">C23</f>
        <v>340807502.75</v>
      </c>
      <c r="D29" s="69">
        <f t="shared" si="6"/>
        <v>289636223.24</v>
      </c>
      <c r="E29" s="69">
        <f t="shared" si="6"/>
        <v>0</v>
      </c>
      <c r="F29" s="69">
        <f t="shared" si="6"/>
        <v>34981690.3</v>
      </c>
      <c r="G29" s="69">
        <f t="shared" si="6"/>
        <v>0</v>
      </c>
      <c r="H29" s="69">
        <f t="shared" si="6"/>
        <v>0</v>
      </c>
      <c r="I29" s="69">
        <f t="shared" si="6"/>
        <v>0</v>
      </c>
    </row>
  </sheetData>
  <sheetProtection/>
  <mergeCells count="9">
    <mergeCell ref="F2:K2"/>
    <mergeCell ref="A17:I17"/>
    <mergeCell ref="A24:I24"/>
    <mergeCell ref="A5:I5"/>
    <mergeCell ref="A6:A7"/>
    <mergeCell ref="B6:B7"/>
    <mergeCell ref="C6:I6"/>
    <mergeCell ref="A10:I10"/>
    <mergeCell ref="A15:I1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82"/>
  <sheetViews>
    <sheetView tabSelected="1" zoomScaleSheetLayoutView="115" zoomScalePageLayoutView="0" workbookViewId="0" topLeftCell="A1">
      <pane xSplit="4" ySplit="6" topLeftCell="K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2" sqref="O2:U2"/>
    </sheetView>
  </sheetViews>
  <sheetFormatPr defaultColWidth="9.140625" defaultRowHeight="15"/>
  <cols>
    <col min="1" max="1" width="9.140625" style="32" customWidth="1"/>
    <col min="2" max="2" width="38.00390625" style="32" customWidth="1"/>
    <col min="3" max="3" width="10.8515625" style="32" customWidth="1"/>
    <col min="4" max="4" width="10.00390625" style="32" customWidth="1"/>
    <col min="5" max="7" width="14.00390625" style="32" bestFit="1" customWidth="1"/>
    <col min="8" max="8" width="7.57421875" style="32" customWidth="1"/>
    <col min="9" max="12" width="12.8515625" style="32" bestFit="1" customWidth="1"/>
    <col min="13" max="13" width="25.421875" style="32" customWidth="1"/>
    <col min="14" max="20" width="4.421875" style="32" bestFit="1" customWidth="1"/>
    <col min="21" max="21" width="20.7109375" style="32" customWidth="1"/>
    <col min="22" max="16384" width="9.140625" style="32" customWidth="1"/>
  </cols>
  <sheetData>
    <row r="2" spans="15:21" ht="81" customHeight="1">
      <c r="O2" s="173" t="s">
        <v>128</v>
      </c>
      <c r="P2" s="201"/>
      <c r="Q2" s="201"/>
      <c r="R2" s="201"/>
      <c r="S2" s="201"/>
      <c r="T2" s="201"/>
      <c r="U2" s="201"/>
    </row>
    <row r="3" spans="20:21" s="28" customFormat="1" ht="15" customHeight="1">
      <c r="T3" s="30"/>
      <c r="U3" s="31" t="s">
        <v>110</v>
      </c>
    </row>
    <row r="4" spans="1:21" s="28" customFormat="1" ht="15.75">
      <c r="A4" s="169" t="s">
        <v>12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24.75" customHeight="1">
      <c r="A5" s="166" t="s">
        <v>59</v>
      </c>
      <c r="B5" s="96" t="s">
        <v>71</v>
      </c>
      <c r="C5" s="96" t="s">
        <v>72</v>
      </c>
      <c r="D5" s="96" t="s">
        <v>61</v>
      </c>
      <c r="E5" s="96" t="s">
        <v>73</v>
      </c>
      <c r="F5" s="96"/>
      <c r="G5" s="96"/>
      <c r="H5" s="96"/>
      <c r="I5" s="96"/>
      <c r="J5" s="96"/>
      <c r="K5" s="96"/>
      <c r="L5" s="96"/>
      <c r="M5" s="166" t="s">
        <v>16</v>
      </c>
      <c r="N5" s="166"/>
      <c r="O5" s="166"/>
      <c r="P5" s="166"/>
      <c r="Q5" s="166"/>
      <c r="R5" s="166"/>
      <c r="S5" s="166"/>
      <c r="T5" s="166"/>
      <c r="U5" s="167" t="s">
        <v>74</v>
      </c>
    </row>
    <row r="6" spans="1:21" ht="21" customHeight="1">
      <c r="A6" s="166"/>
      <c r="B6" s="96"/>
      <c r="C6" s="96"/>
      <c r="D6" s="96"/>
      <c r="E6" s="33" t="s">
        <v>55</v>
      </c>
      <c r="F6" s="64" t="s">
        <v>44</v>
      </c>
      <c r="G6" s="64" t="s">
        <v>45</v>
      </c>
      <c r="H6" s="64" t="s">
        <v>46</v>
      </c>
      <c r="I6" s="64" t="s">
        <v>47</v>
      </c>
      <c r="J6" s="64" t="s">
        <v>48</v>
      </c>
      <c r="K6" s="64" t="s">
        <v>49</v>
      </c>
      <c r="L6" s="64" t="s">
        <v>50</v>
      </c>
      <c r="M6" s="7" t="s">
        <v>60</v>
      </c>
      <c r="N6" s="64" t="s">
        <v>44</v>
      </c>
      <c r="O6" s="64" t="s">
        <v>45</v>
      </c>
      <c r="P6" s="64" t="s">
        <v>46</v>
      </c>
      <c r="Q6" s="64" t="s">
        <v>47</v>
      </c>
      <c r="R6" s="64" t="s">
        <v>48</v>
      </c>
      <c r="S6" s="64" t="s">
        <v>49</v>
      </c>
      <c r="T6" s="64" t="s">
        <v>50</v>
      </c>
      <c r="U6" s="168"/>
    </row>
    <row r="7" spans="1:21" ht="12.7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</row>
    <row r="8" spans="1:21" ht="12.75">
      <c r="A8" s="34"/>
      <c r="B8" s="128" t="s">
        <v>14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</row>
    <row r="9" spans="1:21" ht="12.75">
      <c r="A9" s="34">
        <v>1</v>
      </c>
      <c r="B9" s="128" t="s">
        <v>117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0"/>
    </row>
    <row r="10" spans="1:21" ht="12.75">
      <c r="A10" s="196" t="s">
        <v>57</v>
      </c>
      <c r="B10" s="190" t="s">
        <v>35</v>
      </c>
      <c r="C10" s="189">
        <v>2015</v>
      </c>
      <c r="D10" s="80" t="s">
        <v>55</v>
      </c>
      <c r="E10" s="36">
        <f aca="true" t="shared" si="0" ref="E10:L10">E12+E13+E14+E15</f>
        <v>338526102.57</v>
      </c>
      <c r="F10" s="36">
        <f t="shared" si="0"/>
        <v>155467418.57</v>
      </c>
      <c r="G10" s="36">
        <f t="shared" si="0"/>
        <v>183058684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191" t="s">
        <v>119</v>
      </c>
      <c r="N10" s="187"/>
      <c r="O10" s="200">
        <v>1</v>
      </c>
      <c r="P10" s="187"/>
      <c r="Q10" s="187"/>
      <c r="R10" s="187"/>
      <c r="S10" s="187"/>
      <c r="T10" s="187"/>
      <c r="U10" s="197" t="s">
        <v>120</v>
      </c>
    </row>
    <row r="11" spans="1:21" ht="12.75">
      <c r="A11" s="189"/>
      <c r="B11" s="190"/>
      <c r="C11" s="189"/>
      <c r="D11" s="110" t="s">
        <v>75</v>
      </c>
      <c r="E11" s="111"/>
      <c r="F11" s="111"/>
      <c r="G11" s="111"/>
      <c r="H11" s="111"/>
      <c r="I11" s="111"/>
      <c r="J11" s="111"/>
      <c r="K11" s="111"/>
      <c r="L11" s="112"/>
      <c r="M11" s="192"/>
      <c r="N11" s="187"/>
      <c r="O11" s="200"/>
      <c r="P11" s="187"/>
      <c r="Q11" s="187"/>
      <c r="R11" s="187"/>
      <c r="S11" s="187"/>
      <c r="T11" s="187"/>
      <c r="U11" s="198"/>
    </row>
    <row r="12" spans="1:21" ht="12.75">
      <c r="A12" s="189"/>
      <c r="B12" s="190"/>
      <c r="C12" s="189"/>
      <c r="D12" s="37" t="s">
        <v>53</v>
      </c>
      <c r="E12" s="38">
        <f>F12+G12+H12+I12+J12+K12+L12</f>
        <v>165061702.57</v>
      </c>
      <c r="F12" s="38">
        <f>53237500-22520081.43</f>
        <v>30717418.57</v>
      </c>
      <c r="G12" s="38">
        <f>117245493+17098791</f>
        <v>134344284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192"/>
      <c r="N12" s="187"/>
      <c r="O12" s="200"/>
      <c r="P12" s="187"/>
      <c r="Q12" s="187"/>
      <c r="R12" s="187"/>
      <c r="S12" s="187"/>
      <c r="T12" s="187"/>
      <c r="U12" s="198"/>
    </row>
    <row r="13" spans="1:21" ht="12.75">
      <c r="A13" s="189"/>
      <c r="B13" s="190"/>
      <c r="C13" s="189"/>
      <c r="D13" s="37" t="s">
        <v>51</v>
      </c>
      <c r="E13" s="38">
        <f>F13+G13+H13+I13+J13+K13+L13</f>
        <v>48714400</v>
      </c>
      <c r="F13" s="38">
        <v>0</v>
      </c>
      <c r="G13" s="38">
        <v>48714400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192"/>
      <c r="N13" s="187"/>
      <c r="O13" s="200"/>
      <c r="P13" s="187"/>
      <c r="Q13" s="187"/>
      <c r="R13" s="187"/>
      <c r="S13" s="187"/>
      <c r="T13" s="187"/>
      <c r="U13" s="198"/>
    </row>
    <row r="14" spans="1:21" ht="12.75">
      <c r="A14" s="189"/>
      <c r="B14" s="190"/>
      <c r="C14" s="189"/>
      <c r="D14" s="37" t="s">
        <v>52</v>
      </c>
      <c r="E14" s="38">
        <f>F14+G14+H14+I14+J14+K14+L14</f>
        <v>124750000</v>
      </c>
      <c r="F14" s="38">
        <v>124750000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192"/>
      <c r="N14" s="187"/>
      <c r="O14" s="200"/>
      <c r="P14" s="187"/>
      <c r="Q14" s="187"/>
      <c r="R14" s="187"/>
      <c r="S14" s="187"/>
      <c r="T14" s="187"/>
      <c r="U14" s="198"/>
    </row>
    <row r="15" spans="1:21" ht="12.75">
      <c r="A15" s="189"/>
      <c r="B15" s="190"/>
      <c r="C15" s="189"/>
      <c r="D15" s="37" t="s">
        <v>54</v>
      </c>
      <c r="E15" s="38">
        <f>F15+G15+H15+I15+J15+K15+L15</f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193"/>
      <c r="N15" s="187"/>
      <c r="O15" s="200"/>
      <c r="P15" s="187"/>
      <c r="Q15" s="187"/>
      <c r="R15" s="187"/>
      <c r="S15" s="187"/>
      <c r="T15" s="187"/>
      <c r="U15" s="199"/>
    </row>
    <row r="16" spans="1:21" ht="12.75">
      <c r="A16" s="189" t="s">
        <v>56</v>
      </c>
      <c r="B16" s="190" t="s">
        <v>34</v>
      </c>
      <c r="C16" s="189">
        <v>2015</v>
      </c>
      <c r="D16" s="35" t="s">
        <v>55</v>
      </c>
      <c r="E16" s="36">
        <f aca="true" t="shared" si="1" ref="E16:L16">E18+E19+E20+E21</f>
        <v>288525034.18</v>
      </c>
      <c r="F16" s="36">
        <f t="shared" si="1"/>
        <v>185340084.18</v>
      </c>
      <c r="G16" s="36">
        <f t="shared" si="1"/>
        <v>103184950</v>
      </c>
      <c r="H16" s="36">
        <f t="shared" si="1"/>
        <v>0</v>
      </c>
      <c r="I16" s="36">
        <f t="shared" si="1"/>
        <v>0</v>
      </c>
      <c r="J16" s="36">
        <f t="shared" si="1"/>
        <v>0</v>
      </c>
      <c r="K16" s="36">
        <f t="shared" si="1"/>
        <v>0</v>
      </c>
      <c r="L16" s="36">
        <f t="shared" si="1"/>
        <v>0</v>
      </c>
      <c r="M16" s="191" t="s">
        <v>119</v>
      </c>
      <c r="N16" s="187"/>
      <c r="O16" s="200">
        <v>1</v>
      </c>
      <c r="P16" s="187"/>
      <c r="Q16" s="187"/>
      <c r="R16" s="187"/>
      <c r="S16" s="187"/>
      <c r="T16" s="187"/>
      <c r="U16" s="197" t="s">
        <v>120</v>
      </c>
    </row>
    <row r="17" spans="1:21" ht="12.75">
      <c r="A17" s="189"/>
      <c r="B17" s="190"/>
      <c r="C17" s="189"/>
      <c r="D17" s="110" t="s">
        <v>75</v>
      </c>
      <c r="E17" s="111"/>
      <c r="F17" s="111"/>
      <c r="G17" s="111"/>
      <c r="H17" s="111"/>
      <c r="I17" s="111"/>
      <c r="J17" s="111"/>
      <c r="K17" s="111"/>
      <c r="L17" s="112"/>
      <c r="M17" s="192"/>
      <c r="N17" s="187"/>
      <c r="O17" s="200"/>
      <c r="P17" s="187"/>
      <c r="Q17" s="187"/>
      <c r="R17" s="187"/>
      <c r="S17" s="187"/>
      <c r="T17" s="187"/>
      <c r="U17" s="198"/>
    </row>
    <row r="18" spans="1:21" ht="12.75">
      <c r="A18" s="189"/>
      <c r="B18" s="190"/>
      <c r="C18" s="189"/>
      <c r="D18" s="37" t="s">
        <v>53</v>
      </c>
      <c r="E18" s="38">
        <f>F18+G18+H18+I18+J18+K18+L18</f>
        <v>259418550</v>
      </c>
      <c r="F18" s="38">
        <v>156233600</v>
      </c>
      <c r="G18" s="38">
        <f>98721880+4463070</f>
        <v>103184950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192"/>
      <c r="N18" s="187"/>
      <c r="O18" s="200"/>
      <c r="P18" s="187"/>
      <c r="Q18" s="187"/>
      <c r="R18" s="187"/>
      <c r="S18" s="187"/>
      <c r="T18" s="187"/>
      <c r="U18" s="198"/>
    </row>
    <row r="19" spans="1:21" ht="12.75">
      <c r="A19" s="189"/>
      <c r="B19" s="190"/>
      <c r="C19" s="189"/>
      <c r="D19" s="37" t="s">
        <v>51</v>
      </c>
      <c r="E19" s="38">
        <f>F19+G19+H19+I19+J19+K19+L19</f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192"/>
      <c r="N19" s="187"/>
      <c r="O19" s="200"/>
      <c r="P19" s="187"/>
      <c r="Q19" s="187"/>
      <c r="R19" s="187"/>
      <c r="S19" s="187"/>
      <c r="T19" s="187"/>
      <c r="U19" s="198"/>
    </row>
    <row r="20" spans="1:21" ht="12.75">
      <c r="A20" s="189"/>
      <c r="B20" s="190"/>
      <c r="C20" s="189"/>
      <c r="D20" s="37" t="s">
        <v>52</v>
      </c>
      <c r="E20" s="38">
        <f>F20+G20+H20+I20+J20+K20+L20</f>
        <v>29106484.18</v>
      </c>
      <c r="F20" s="38">
        <v>29106484.18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192"/>
      <c r="N20" s="187"/>
      <c r="O20" s="200"/>
      <c r="P20" s="187"/>
      <c r="Q20" s="187"/>
      <c r="R20" s="187"/>
      <c r="S20" s="187"/>
      <c r="T20" s="187"/>
      <c r="U20" s="198"/>
    </row>
    <row r="21" spans="1:21" ht="12.75">
      <c r="A21" s="189"/>
      <c r="B21" s="190"/>
      <c r="C21" s="189"/>
      <c r="D21" s="37" t="s">
        <v>54</v>
      </c>
      <c r="E21" s="38">
        <f>F21+G21+H21+I21+J21+K21+L21</f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193"/>
      <c r="N21" s="187"/>
      <c r="O21" s="200"/>
      <c r="P21" s="187"/>
      <c r="Q21" s="187"/>
      <c r="R21" s="187"/>
      <c r="S21" s="187"/>
      <c r="T21" s="187"/>
      <c r="U21" s="199"/>
    </row>
    <row r="22" spans="1:21" ht="12.75">
      <c r="A22" s="188" t="s">
        <v>58</v>
      </c>
      <c r="B22" s="190" t="s">
        <v>36</v>
      </c>
      <c r="C22" s="189">
        <v>2017</v>
      </c>
      <c r="D22" s="35" t="s">
        <v>55</v>
      </c>
      <c r="E22" s="36">
        <f aca="true" t="shared" si="2" ref="E22:L22">E24+E25+E26+E27</f>
        <v>59936140.53999999</v>
      </c>
      <c r="F22" s="36">
        <f t="shared" si="2"/>
        <v>0</v>
      </c>
      <c r="G22" s="36">
        <f t="shared" si="2"/>
        <v>24954450.24</v>
      </c>
      <c r="H22" s="36">
        <f t="shared" si="2"/>
        <v>0</v>
      </c>
      <c r="I22" s="36">
        <f t="shared" si="2"/>
        <v>34981690.3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191" t="s">
        <v>119</v>
      </c>
      <c r="N22" s="187"/>
      <c r="O22" s="187"/>
      <c r="P22" s="187"/>
      <c r="Q22" s="200">
        <v>1</v>
      </c>
      <c r="R22" s="187"/>
      <c r="S22" s="187"/>
      <c r="T22" s="187"/>
      <c r="U22" s="197" t="s">
        <v>120</v>
      </c>
    </row>
    <row r="23" spans="1:21" ht="12.75">
      <c r="A23" s="189"/>
      <c r="B23" s="190"/>
      <c r="C23" s="189"/>
      <c r="D23" s="110" t="s">
        <v>75</v>
      </c>
      <c r="E23" s="111"/>
      <c r="F23" s="111"/>
      <c r="G23" s="111"/>
      <c r="H23" s="111"/>
      <c r="I23" s="111"/>
      <c r="J23" s="111"/>
      <c r="K23" s="111"/>
      <c r="L23" s="112"/>
      <c r="M23" s="192"/>
      <c r="N23" s="187"/>
      <c r="O23" s="187"/>
      <c r="P23" s="187"/>
      <c r="Q23" s="200"/>
      <c r="R23" s="187"/>
      <c r="S23" s="187"/>
      <c r="T23" s="187"/>
      <c r="U23" s="198"/>
    </row>
    <row r="24" spans="1:21" ht="12.75">
      <c r="A24" s="189"/>
      <c r="B24" s="190"/>
      <c r="C24" s="189"/>
      <c r="D24" s="37" t="s">
        <v>53</v>
      </c>
      <c r="E24" s="38">
        <f>F24+G24+H24+I24+J24+K24+L24</f>
        <v>59936140.53999999</v>
      </c>
      <c r="F24" s="38">
        <v>0</v>
      </c>
      <c r="G24" s="38">
        <v>24954450.24</v>
      </c>
      <c r="H24" s="38">
        <v>0</v>
      </c>
      <c r="I24" s="38">
        <v>34981690.3</v>
      </c>
      <c r="J24" s="38">
        <v>0</v>
      </c>
      <c r="K24" s="38">
        <v>0</v>
      </c>
      <c r="L24" s="38">
        <v>0</v>
      </c>
      <c r="M24" s="192"/>
      <c r="N24" s="187"/>
      <c r="O24" s="187"/>
      <c r="P24" s="187"/>
      <c r="Q24" s="200"/>
      <c r="R24" s="187"/>
      <c r="S24" s="187"/>
      <c r="T24" s="187"/>
      <c r="U24" s="198"/>
    </row>
    <row r="25" spans="1:21" ht="12.75">
      <c r="A25" s="189"/>
      <c r="B25" s="190"/>
      <c r="C25" s="189"/>
      <c r="D25" s="37" t="s">
        <v>51</v>
      </c>
      <c r="E25" s="38">
        <f>F25+G25+H25+I25+J25+K25+L25</f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192"/>
      <c r="N25" s="187"/>
      <c r="O25" s="187"/>
      <c r="P25" s="187"/>
      <c r="Q25" s="200"/>
      <c r="R25" s="187"/>
      <c r="S25" s="187"/>
      <c r="T25" s="187"/>
      <c r="U25" s="198"/>
    </row>
    <row r="26" spans="1:21" ht="12.75">
      <c r="A26" s="189"/>
      <c r="B26" s="190"/>
      <c r="C26" s="189"/>
      <c r="D26" s="37" t="s">
        <v>52</v>
      </c>
      <c r="E26" s="38">
        <f>F26+G26+H26+I26+J26+K26+L26</f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192"/>
      <c r="N26" s="187"/>
      <c r="O26" s="187"/>
      <c r="P26" s="187"/>
      <c r="Q26" s="200"/>
      <c r="R26" s="187"/>
      <c r="S26" s="187"/>
      <c r="T26" s="187"/>
      <c r="U26" s="198"/>
    </row>
    <row r="27" spans="1:21" ht="12.75">
      <c r="A27" s="189"/>
      <c r="B27" s="190"/>
      <c r="C27" s="189"/>
      <c r="D27" s="37" t="s">
        <v>54</v>
      </c>
      <c r="E27" s="38">
        <f>F27+G27+H27+I27+J27+K27+L27</f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193"/>
      <c r="N27" s="187"/>
      <c r="O27" s="187"/>
      <c r="P27" s="187"/>
      <c r="Q27" s="200"/>
      <c r="R27" s="187"/>
      <c r="S27" s="187"/>
      <c r="T27" s="187"/>
      <c r="U27" s="199"/>
    </row>
    <row r="28" spans="1:21" ht="12.75">
      <c r="A28" s="194" t="s">
        <v>80</v>
      </c>
      <c r="B28" s="163" t="s">
        <v>127</v>
      </c>
      <c r="C28" s="144" t="s">
        <v>43</v>
      </c>
      <c r="D28" s="35" t="s">
        <v>55</v>
      </c>
      <c r="E28" s="36">
        <f>E30+E31+E32+E33</f>
        <v>20333549.72</v>
      </c>
      <c r="F28" s="36">
        <f aca="true" t="shared" si="3" ref="F28:L28">F30+F31+F32+F33</f>
        <v>20333549.72</v>
      </c>
      <c r="G28" s="36">
        <f t="shared" si="3"/>
        <v>0</v>
      </c>
      <c r="H28" s="36">
        <f t="shared" si="3"/>
        <v>0</v>
      </c>
      <c r="I28" s="36">
        <f t="shared" si="3"/>
        <v>0</v>
      </c>
      <c r="J28" s="36">
        <f t="shared" si="3"/>
        <v>0</v>
      </c>
      <c r="K28" s="36">
        <f t="shared" si="3"/>
        <v>0</v>
      </c>
      <c r="L28" s="36">
        <f t="shared" si="3"/>
        <v>0</v>
      </c>
      <c r="M28" s="191" t="s">
        <v>119</v>
      </c>
      <c r="N28" s="131">
        <v>1</v>
      </c>
      <c r="O28" s="131"/>
      <c r="P28" s="134"/>
      <c r="Q28" s="134"/>
      <c r="R28" s="134"/>
      <c r="S28" s="134"/>
      <c r="T28" s="134"/>
      <c r="U28" s="113" t="s">
        <v>13</v>
      </c>
    </row>
    <row r="29" spans="1:21" ht="12.75">
      <c r="A29" s="194"/>
      <c r="B29" s="164"/>
      <c r="C29" s="145"/>
      <c r="D29" s="110" t="s">
        <v>75</v>
      </c>
      <c r="E29" s="111"/>
      <c r="F29" s="111"/>
      <c r="G29" s="111"/>
      <c r="H29" s="111"/>
      <c r="I29" s="111"/>
      <c r="J29" s="111"/>
      <c r="K29" s="111"/>
      <c r="L29" s="112"/>
      <c r="M29" s="192"/>
      <c r="N29" s="132"/>
      <c r="O29" s="132"/>
      <c r="P29" s="135"/>
      <c r="Q29" s="135"/>
      <c r="R29" s="135"/>
      <c r="S29" s="135"/>
      <c r="T29" s="135"/>
      <c r="U29" s="114"/>
    </row>
    <row r="30" spans="1:21" ht="12.75">
      <c r="A30" s="194"/>
      <c r="B30" s="164"/>
      <c r="C30" s="145"/>
      <c r="D30" s="37" t="s">
        <v>53</v>
      </c>
      <c r="E30" s="38">
        <f>F30+G30+H30+I30+J30+K30+L30</f>
        <v>20333549.72</v>
      </c>
      <c r="F30" s="38">
        <v>20333549.72</v>
      </c>
      <c r="G30" s="38"/>
      <c r="H30" s="38"/>
      <c r="I30" s="38"/>
      <c r="J30" s="38"/>
      <c r="K30" s="38"/>
      <c r="L30" s="38"/>
      <c r="M30" s="192"/>
      <c r="N30" s="132"/>
      <c r="O30" s="132"/>
      <c r="P30" s="135"/>
      <c r="Q30" s="135"/>
      <c r="R30" s="135"/>
      <c r="S30" s="135"/>
      <c r="T30" s="135"/>
      <c r="U30" s="114"/>
    </row>
    <row r="31" spans="1:21" ht="12.75">
      <c r="A31" s="194"/>
      <c r="B31" s="164"/>
      <c r="C31" s="145"/>
      <c r="D31" s="37" t="s">
        <v>51</v>
      </c>
      <c r="E31" s="38">
        <f>F31+G31+H31+I31+J31+K31+L31</f>
        <v>0</v>
      </c>
      <c r="F31" s="38"/>
      <c r="G31" s="38"/>
      <c r="H31" s="38"/>
      <c r="I31" s="38"/>
      <c r="J31" s="38"/>
      <c r="K31" s="38"/>
      <c r="L31" s="38"/>
      <c r="M31" s="192"/>
      <c r="N31" s="132"/>
      <c r="O31" s="132"/>
      <c r="P31" s="135"/>
      <c r="Q31" s="135"/>
      <c r="R31" s="135"/>
      <c r="S31" s="135"/>
      <c r="T31" s="135"/>
      <c r="U31" s="114"/>
    </row>
    <row r="32" spans="1:21" ht="12.75">
      <c r="A32" s="194"/>
      <c r="B32" s="164"/>
      <c r="C32" s="145"/>
      <c r="D32" s="37" t="s">
        <v>52</v>
      </c>
      <c r="E32" s="38">
        <f>F32+G32+H32+I32+J32+K32+L32</f>
        <v>0</v>
      </c>
      <c r="F32" s="38"/>
      <c r="G32" s="38"/>
      <c r="H32" s="38"/>
      <c r="I32" s="38"/>
      <c r="J32" s="38"/>
      <c r="K32" s="38"/>
      <c r="L32" s="38"/>
      <c r="M32" s="192"/>
      <c r="N32" s="132"/>
      <c r="O32" s="132"/>
      <c r="P32" s="135"/>
      <c r="Q32" s="135"/>
      <c r="R32" s="135"/>
      <c r="S32" s="135"/>
      <c r="T32" s="135"/>
      <c r="U32" s="114"/>
    </row>
    <row r="33" spans="1:21" ht="43.5" customHeight="1">
      <c r="A33" s="194"/>
      <c r="B33" s="165"/>
      <c r="C33" s="146"/>
      <c r="D33" s="37" t="s">
        <v>54</v>
      </c>
      <c r="E33" s="38">
        <f>F33+G33+H33+I33+J33+K33+L33</f>
        <v>0</v>
      </c>
      <c r="F33" s="38"/>
      <c r="G33" s="38"/>
      <c r="H33" s="38"/>
      <c r="I33" s="38"/>
      <c r="J33" s="38"/>
      <c r="K33" s="38"/>
      <c r="L33" s="38"/>
      <c r="M33" s="193"/>
      <c r="N33" s="133"/>
      <c r="O33" s="133"/>
      <c r="P33" s="153"/>
      <c r="Q33" s="153"/>
      <c r="R33" s="153"/>
      <c r="S33" s="153"/>
      <c r="T33" s="153"/>
      <c r="U33" s="115"/>
    </row>
    <row r="34" spans="1:21" ht="13.5">
      <c r="A34" s="195"/>
      <c r="B34" s="119" t="s">
        <v>108</v>
      </c>
      <c r="C34" s="195"/>
      <c r="D34" s="40" t="s">
        <v>55</v>
      </c>
      <c r="E34" s="41">
        <f aca="true" t="shared" si="4" ref="E34:L34">E36+E37+E38+E39</f>
        <v>707320827.01</v>
      </c>
      <c r="F34" s="41">
        <f t="shared" si="4"/>
        <v>361141052.47</v>
      </c>
      <c r="G34" s="41">
        <f t="shared" si="4"/>
        <v>311198084.24</v>
      </c>
      <c r="H34" s="41">
        <f t="shared" si="4"/>
        <v>0</v>
      </c>
      <c r="I34" s="41">
        <f t="shared" si="4"/>
        <v>34981690.3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122"/>
      <c r="N34" s="101"/>
      <c r="O34" s="101"/>
      <c r="P34" s="101"/>
      <c r="Q34" s="101"/>
      <c r="R34" s="101"/>
      <c r="S34" s="101"/>
      <c r="T34" s="101"/>
      <c r="U34" s="104"/>
    </row>
    <row r="35" spans="1:21" ht="12.75">
      <c r="A35" s="195"/>
      <c r="B35" s="120"/>
      <c r="C35" s="195"/>
      <c r="D35" s="107" t="s">
        <v>75</v>
      </c>
      <c r="E35" s="108"/>
      <c r="F35" s="108"/>
      <c r="G35" s="108"/>
      <c r="H35" s="108"/>
      <c r="I35" s="108"/>
      <c r="J35" s="108"/>
      <c r="K35" s="108"/>
      <c r="L35" s="109"/>
      <c r="M35" s="123"/>
      <c r="N35" s="102"/>
      <c r="O35" s="102"/>
      <c r="P35" s="102"/>
      <c r="Q35" s="102"/>
      <c r="R35" s="102"/>
      <c r="S35" s="102"/>
      <c r="T35" s="102"/>
      <c r="U35" s="105"/>
    </row>
    <row r="36" spans="1:21" ht="13.5">
      <c r="A36" s="195"/>
      <c r="B36" s="120"/>
      <c r="C36" s="195"/>
      <c r="D36" s="42" t="s">
        <v>53</v>
      </c>
      <c r="E36" s="41">
        <f>F36+G36+H36+I36+J36+K36+L36</f>
        <v>504749942.83</v>
      </c>
      <c r="F36" s="43">
        <f>F12+F18+F24+F30</f>
        <v>207284568.29</v>
      </c>
      <c r="G36" s="43">
        <f aca="true" t="shared" si="5" ref="G36:L36">G12+G18+G24+G30</f>
        <v>262483684.24</v>
      </c>
      <c r="H36" s="43">
        <f t="shared" si="5"/>
        <v>0</v>
      </c>
      <c r="I36" s="43">
        <f t="shared" si="5"/>
        <v>34981690.3</v>
      </c>
      <c r="J36" s="43">
        <f t="shared" si="5"/>
        <v>0</v>
      </c>
      <c r="K36" s="43">
        <f t="shared" si="5"/>
        <v>0</v>
      </c>
      <c r="L36" s="43">
        <f t="shared" si="5"/>
        <v>0</v>
      </c>
      <c r="M36" s="123"/>
      <c r="N36" s="102"/>
      <c r="O36" s="102"/>
      <c r="P36" s="102"/>
      <c r="Q36" s="102"/>
      <c r="R36" s="102"/>
      <c r="S36" s="102"/>
      <c r="T36" s="102"/>
      <c r="U36" s="105"/>
    </row>
    <row r="37" spans="1:21" ht="13.5">
      <c r="A37" s="195"/>
      <c r="B37" s="120"/>
      <c r="C37" s="195"/>
      <c r="D37" s="42" t="s">
        <v>51</v>
      </c>
      <c r="E37" s="41">
        <f>F37+G37+H37+I37+J37+K37+L37</f>
        <v>48714400</v>
      </c>
      <c r="F37" s="43">
        <f>F13+F19+F25+F31</f>
        <v>0</v>
      </c>
      <c r="G37" s="43">
        <f aca="true" t="shared" si="6" ref="G37:L37">G13+G19+G25+G31</f>
        <v>48714400</v>
      </c>
      <c r="H37" s="43">
        <f t="shared" si="6"/>
        <v>0</v>
      </c>
      <c r="I37" s="43">
        <f t="shared" si="6"/>
        <v>0</v>
      </c>
      <c r="J37" s="43">
        <f t="shared" si="6"/>
        <v>0</v>
      </c>
      <c r="K37" s="43">
        <f t="shared" si="6"/>
        <v>0</v>
      </c>
      <c r="L37" s="43">
        <f t="shared" si="6"/>
        <v>0</v>
      </c>
      <c r="M37" s="123"/>
      <c r="N37" s="102"/>
      <c r="O37" s="102"/>
      <c r="P37" s="102"/>
      <c r="Q37" s="102"/>
      <c r="R37" s="102"/>
      <c r="S37" s="102"/>
      <c r="T37" s="102"/>
      <c r="U37" s="105"/>
    </row>
    <row r="38" spans="1:21" ht="13.5">
      <c r="A38" s="195"/>
      <c r="B38" s="120"/>
      <c r="C38" s="195"/>
      <c r="D38" s="42" t="s">
        <v>52</v>
      </c>
      <c r="E38" s="41">
        <f>F38+G38+H38+I38+J38+K38+L38</f>
        <v>153856484.18</v>
      </c>
      <c r="F38" s="43">
        <f>F14+F20+F26+F32</f>
        <v>153856484.18</v>
      </c>
      <c r="G38" s="43">
        <f aca="true" t="shared" si="7" ref="G38:L38">G14+G20+G26+G32</f>
        <v>0</v>
      </c>
      <c r="H38" s="43">
        <f t="shared" si="7"/>
        <v>0</v>
      </c>
      <c r="I38" s="43">
        <f t="shared" si="7"/>
        <v>0</v>
      </c>
      <c r="J38" s="43">
        <f t="shared" si="7"/>
        <v>0</v>
      </c>
      <c r="K38" s="43">
        <f t="shared" si="7"/>
        <v>0</v>
      </c>
      <c r="L38" s="43">
        <f t="shared" si="7"/>
        <v>0</v>
      </c>
      <c r="M38" s="123"/>
      <c r="N38" s="102"/>
      <c r="O38" s="102"/>
      <c r="P38" s="102"/>
      <c r="Q38" s="102"/>
      <c r="R38" s="102"/>
      <c r="S38" s="102"/>
      <c r="T38" s="102"/>
      <c r="U38" s="105"/>
    </row>
    <row r="39" spans="1:21" ht="13.5">
      <c r="A39" s="195"/>
      <c r="B39" s="121"/>
      <c r="C39" s="195"/>
      <c r="D39" s="42" t="s">
        <v>54</v>
      </c>
      <c r="E39" s="41">
        <f>F39+G39+H39+I39+J39+K39+L39</f>
        <v>0</v>
      </c>
      <c r="F39" s="43"/>
      <c r="G39" s="43"/>
      <c r="H39" s="43"/>
      <c r="I39" s="43"/>
      <c r="J39" s="43"/>
      <c r="K39" s="43"/>
      <c r="L39" s="43"/>
      <c r="M39" s="124"/>
      <c r="N39" s="103"/>
      <c r="O39" s="103"/>
      <c r="P39" s="103"/>
      <c r="Q39" s="103"/>
      <c r="R39" s="103"/>
      <c r="S39" s="103"/>
      <c r="T39" s="103"/>
      <c r="U39" s="106"/>
    </row>
    <row r="40" spans="1:21" ht="12.75">
      <c r="A40" s="34">
        <v>2</v>
      </c>
      <c r="B40" s="128" t="s">
        <v>9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30"/>
    </row>
    <row r="41" spans="1:21" ht="12.75">
      <c r="A41" s="194" t="s">
        <v>83</v>
      </c>
      <c r="B41" s="163" t="s">
        <v>111</v>
      </c>
      <c r="C41" s="144" t="s">
        <v>43</v>
      </c>
      <c r="D41" s="35" t="s">
        <v>55</v>
      </c>
      <c r="E41" s="36">
        <f>E43+E44+E45+E46</f>
        <v>4391930.86</v>
      </c>
      <c r="F41" s="36">
        <f aca="true" t="shared" si="8" ref="F41:L41">F43+F44+F45+F46</f>
        <v>4391930.86</v>
      </c>
      <c r="G41" s="36">
        <f t="shared" si="8"/>
        <v>0</v>
      </c>
      <c r="H41" s="36">
        <f t="shared" si="8"/>
        <v>0</v>
      </c>
      <c r="I41" s="36">
        <f t="shared" si="8"/>
        <v>0</v>
      </c>
      <c r="J41" s="36">
        <f t="shared" si="8"/>
        <v>0</v>
      </c>
      <c r="K41" s="36">
        <f t="shared" si="8"/>
        <v>0</v>
      </c>
      <c r="L41" s="36">
        <f t="shared" si="8"/>
        <v>0</v>
      </c>
      <c r="M41" s="113" t="s">
        <v>33</v>
      </c>
      <c r="N41" s="131">
        <v>1</v>
      </c>
      <c r="O41" s="131">
        <v>1</v>
      </c>
      <c r="P41" s="131">
        <v>1</v>
      </c>
      <c r="Q41" s="131">
        <v>1</v>
      </c>
      <c r="R41" s="131">
        <v>1</v>
      </c>
      <c r="S41" s="131">
        <v>1</v>
      </c>
      <c r="T41" s="131">
        <v>1</v>
      </c>
      <c r="U41" s="113" t="s">
        <v>126</v>
      </c>
    </row>
    <row r="42" spans="1:21" ht="12.75">
      <c r="A42" s="194"/>
      <c r="B42" s="164"/>
      <c r="C42" s="145"/>
      <c r="D42" s="110" t="s">
        <v>75</v>
      </c>
      <c r="E42" s="111"/>
      <c r="F42" s="111"/>
      <c r="G42" s="111"/>
      <c r="H42" s="111"/>
      <c r="I42" s="111"/>
      <c r="J42" s="111"/>
      <c r="K42" s="111"/>
      <c r="L42" s="112"/>
      <c r="M42" s="114"/>
      <c r="N42" s="132"/>
      <c r="O42" s="132"/>
      <c r="P42" s="132"/>
      <c r="Q42" s="132"/>
      <c r="R42" s="132"/>
      <c r="S42" s="132"/>
      <c r="T42" s="132"/>
      <c r="U42" s="114"/>
    </row>
    <row r="43" spans="1:21" ht="12.75">
      <c r="A43" s="194"/>
      <c r="B43" s="164"/>
      <c r="C43" s="145"/>
      <c r="D43" s="37" t="s">
        <v>53</v>
      </c>
      <c r="E43" s="38">
        <f>F43+G43+H43+I43+J43+K43+L43</f>
        <v>4391930.86</v>
      </c>
      <c r="F43" s="38">
        <v>4391930.86</v>
      </c>
      <c r="G43" s="38"/>
      <c r="H43" s="38"/>
      <c r="I43" s="38"/>
      <c r="J43" s="38"/>
      <c r="K43" s="38"/>
      <c r="L43" s="38"/>
      <c r="M43" s="114"/>
      <c r="N43" s="132"/>
      <c r="O43" s="132"/>
      <c r="P43" s="132"/>
      <c r="Q43" s="132"/>
      <c r="R43" s="132"/>
      <c r="S43" s="132"/>
      <c r="T43" s="132"/>
      <c r="U43" s="114"/>
    </row>
    <row r="44" spans="1:21" ht="12.75">
      <c r="A44" s="194"/>
      <c r="B44" s="164"/>
      <c r="C44" s="145"/>
      <c r="D44" s="37" t="s">
        <v>51</v>
      </c>
      <c r="E44" s="38">
        <f>F44+G44+H44+I44+J44+K44+L44</f>
        <v>0</v>
      </c>
      <c r="F44" s="38"/>
      <c r="G44" s="38"/>
      <c r="H44" s="38"/>
      <c r="I44" s="38"/>
      <c r="J44" s="38"/>
      <c r="K44" s="38"/>
      <c r="L44" s="38"/>
      <c r="M44" s="114"/>
      <c r="N44" s="132"/>
      <c r="O44" s="132"/>
      <c r="P44" s="132"/>
      <c r="Q44" s="132"/>
      <c r="R44" s="132"/>
      <c r="S44" s="132"/>
      <c r="T44" s="132"/>
      <c r="U44" s="114"/>
    </row>
    <row r="45" spans="1:21" ht="12.75">
      <c r="A45" s="194"/>
      <c r="B45" s="164"/>
      <c r="C45" s="145"/>
      <c r="D45" s="37" t="s">
        <v>52</v>
      </c>
      <c r="E45" s="38">
        <f>F45+G45+H45+I45+J45+K45+L45</f>
        <v>0</v>
      </c>
      <c r="F45" s="38"/>
      <c r="G45" s="38"/>
      <c r="H45" s="38"/>
      <c r="I45" s="38"/>
      <c r="J45" s="38"/>
      <c r="K45" s="38"/>
      <c r="L45" s="38"/>
      <c r="M45" s="114"/>
      <c r="N45" s="132"/>
      <c r="O45" s="132"/>
      <c r="P45" s="132"/>
      <c r="Q45" s="132"/>
      <c r="R45" s="132"/>
      <c r="S45" s="132"/>
      <c r="T45" s="132"/>
      <c r="U45" s="114"/>
    </row>
    <row r="46" spans="1:21" ht="12.75">
      <c r="A46" s="194"/>
      <c r="B46" s="165"/>
      <c r="C46" s="146"/>
      <c r="D46" s="37" t="s">
        <v>54</v>
      </c>
      <c r="E46" s="38">
        <f>F46+G46+H46+I46+J46+K46+L46</f>
        <v>0</v>
      </c>
      <c r="F46" s="38"/>
      <c r="G46" s="38"/>
      <c r="H46" s="38"/>
      <c r="I46" s="38"/>
      <c r="J46" s="38"/>
      <c r="K46" s="38"/>
      <c r="L46" s="38"/>
      <c r="M46" s="115"/>
      <c r="N46" s="133"/>
      <c r="O46" s="133"/>
      <c r="P46" s="133"/>
      <c r="Q46" s="133"/>
      <c r="R46" s="133"/>
      <c r="S46" s="133"/>
      <c r="T46" s="133"/>
      <c r="U46" s="115"/>
    </row>
    <row r="47" spans="1:21" ht="12.75" customHeight="1">
      <c r="A47" s="194" t="s">
        <v>84</v>
      </c>
      <c r="B47" s="163" t="s">
        <v>112</v>
      </c>
      <c r="C47" s="144" t="s">
        <v>43</v>
      </c>
      <c r="D47" s="35" t="s">
        <v>55</v>
      </c>
      <c r="E47" s="36">
        <f>E49+E50+E51+E52</f>
        <v>114616350.64999999</v>
      </c>
      <c r="F47" s="36">
        <f aca="true" t="shared" si="9" ref="F47:L47">F49+F50+F51+F52</f>
        <v>9671279.75</v>
      </c>
      <c r="G47" s="36">
        <f t="shared" si="9"/>
        <v>0</v>
      </c>
      <c r="H47" s="36">
        <f t="shared" si="9"/>
        <v>0</v>
      </c>
      <c r="I47" s="36">
        <f t="shared" si="9"/>
        <v>0</v>
      </c>
      <c r="J47" s="36">
        <f t="shared" si="9"/>
        <v>34981690.3</v>
      </c>
      <c r="K47" s="36">
        <f t="shared" si="9"/>
        <v>34981690.3</v>
      </c>
      <c r="L47" s="36">
        <f t="shared" si="9"/>
        <v>34981690.3</v>
      </c>
      <c r="M47" s="113" t="s">
        <v>32</v>
      </c>
      <c r="N47" s="131">
        <v>1</v>
      </c>
      <c r="O47" s="131">
        <v>1</v>
      </c>
      <c r="P47" s="131">
        <v>1</v>
      </c>
      <c r="Q47" s="131">
        <v>1</v>
      </c>
      <c r="R47" s="131">
        <v>1</v>
      </c>
      <c r="S47" s="131">
        <v>1</v>
      </c>
      <c r="T47" s="131">
        <v>1</v>
      </c>
      <c r="U47" s="113" t="s">
        <v>126</v>
      </c>
    </row>
    <row r="48" spans="1:21" ht="12.75">
      <c r="A48" s="194"/>
      <c r="B48" s="164"/>
      <c r="C48" s="145"/>
      <c r="D48" s="110" t="s">
        <v>75</v>
      </c>
      <c r="E48" s="111"/>
      <c r="F48" s="111"/>
      <c r="G48" s="111"/>
      <c r="H48" s="111"/>
      <c r="I48" s="111"/>
      <c r="J48" s="111"/>
      <c r="K48" s="111"/>
      <c r="L48" s="112"/>
      <c r="M48" s="114"/>
      <c r="N48" s="132"/>
      <c r="O48" s="132"/>
      <c r="P48" s="132"/>
      <c r="Q48" s="132"/>
      <c r="R48" s="132"/>
      <c r="S48" s="132"/>
      <c r="T48" s="132"/>
      <c r="U48" s="114"/>
    </row>
    <row r="49" spans="1:21" ht="12.75">
      <c r="A49" s="194"/>
      <c r="B49" s="164"/>
      <c r="C49" s="145"/>
      <c r="D49" s="37" t="s">
        <v>53</v>
      </c>
      <c r="E49" s="38">
        <f>F49+G49+H49+I49+J49+K49+L49</f>
        <v>114616350.64999999</v>
      </c>
      <c r="F49" s="38">
        <v>9671279.75</v>
      </c>
      <c r="G49" s="38"/>
      <c r="H49" s="38"/>
      <c r="I49" s="38"/>
      <c r="J49" s="38">
        <v>34981690.3</v>
      </c>
      <c r="K49" s="38">
        <v>34981690.3</v>
      </c>
      <c r="L49" s="38">
        <v>34981690.3</v>
      </c>
      <c r="M49" s="114"/>
      <c r="N49" s="132"/>
      <c r="O49" s="132"/>
      <c r="P49" s="132"/>
      <c r="Q49" s="132"/>
      <c r="R49" s="132"/>
      <c r="S49" s="132"/>
      <c r="T49" s="132"/>
      <c r="U49" s="114"/>
    </row>
    <row r="50" spans="1:21" ht="12.75">
      <c r="A50" s="194"/>
      <c r="B50" s="164"/>
      <c r="C50" s="145"/>
      <c r="D50" s="37" t="s">
        <v>51</v>
      </c>
      <c r="E50" s="38">
        <f>F50+G50+H50+I50+J50+K50+L50</f>
        <v>0</v>
      </c>
      <c r="F50" s="38"/>
      <c r="G50" s="38"/>
      <c r="H50" s="38"/>
      <c r="I50" s="38"/>
      <c r="J50" s="38"/>
      <c r="K50" s="38"/>
      <c r="L50" s="38"/>
      <c r="M50" s="114"/>
      <c r="N50" s="132"/>
      <c r="O50" s="132"/>
      <c r="P50" s="132"/>
      <c r="Q50" s="132"/>
      <c r="R50" s="132"/>
      <c r="S50" s="132"/>
      <c r="T50" s="132"/>
      <c r="U50" s="114"/>
    </row>
    <row r="51" spans="1:21" ht="12.75">
      <c r="A51" s="194"/>
      <c r="B51" s="164"/>
      <c r="C51" s="145"/>
      <c r="D51" s="37" t="s">
        <v>52</v>
      </c>
      <c r="E51" s="38">
        <f>F51+G51+H51+I51+J51+K51+L51</f>
        <v>0</v>
      </c>
      <c r="F51" s="38"/>
      <c r="G51" s="38"/>
      <c r="H51" s="38"/>
      <c r="I51" s="38"/>
      <c r="J51" s="38"/>
      <c r="K51" s="38"/>
      <c r="L51" s="38"/>
      <c r="M51" s="114"/>
      <c r="N51" s="132"/>
      <c r="O51" s="132"/>
      <c r="P51" s="132"/>
      <c r="Q51" s="132"/>
      <c r="R51" s="132"/>
      <c r="S51" s="132"/>
      <c r="T51" s="132"/>
      <c r="U51" s="114"/>
    </row>
    <row r="52" spans="1:21" ht="12.75">
      <c r="A52" s="194"/>
      <c r="B52" s="165"/>
      <c r="C52" s="146"/>
      <c r="D52" s="37" t="s">
        <v>54</v>
      </c>
      <c r="E52" s="38">
        <f>F52+G52+H52+I52+J52+K52+L52</f>
        <v>0</v>
      </c>
      <c r="F52" s="38"/>
      <c r="G52" s="38"/>
      <c r="H52" s="38"/>
      <c r="I52" s="38"/>
      <c r="J52" s="38"/>
      <c r="K52" s="38"/>
      <c r="L52" s="38"/>
      <c r="M52" s="115"/>
      <c r="N52" s="133"/>
      <c r="O52" s="133"/>
      <c r="P52" s="133"/>
      <c r="Q52" s="133"/>
      <c r="R52" s="133"/>
      <c r="S52" s="133"/>
      <c r="T52" s="133"/>
      <c r="U52" s="115"/>
    </row>
    <row r="53" spans="1:21" ht="12.75">
      <c r="A53" s="194" t="s">
        <v>85</v>
      </c>
      <c r="B53" s="163" t="s">
        <v>113</v>
      </c>
      <c r="C53" s="144" t="s">
        <v>43</v>
      </c>
      <c r="D53" s="35" t="s">
        <v>55</v>
      </c>
      <c r="E53" s="36">
        <f>E55+E56+E57+E58</f>
        <v>0</v>
      </c>
      <c r="F53" s="36">
        <f aca="true" t="shared" si="10" ref="F53:L53">F55+F56+F57+F58</f>
        <v>0</v>
      </c>
      <c r="G53" s="36">
        <f t="shared" si="10"/>
        <v>0</v>
      </c>
      <c r="H53" s="36">
        <f t="shared" si="10"/>
        <v>0</v>
      </c>
      <c r="I53" s="36">
        <f t="shared" si="10"/>
        <v>0</v>
      </c>
      <c r="J53" s="36">
        <f t="shared" si="10"/>
        <v>0</v>
      </c>
      <c r="K53" s="36">
        <f t="shared" si="10"/>
        <v>0</v>
      </c>
      <c r="L53" s="36">
        <f t="shared" si="10"/>
        <v>0</v>
      </c>
      <c r="M53" s="113" t="s">
        <v>31</v>
      </c>
      <c r="N53" s="131">
        <v>1</v>
      </c>
      <c r="O53" s="131">
        <v>1</v>
      </c>
      <c r="P53" s="131">
        <v>1</v>
      </c>
      <c r="Q53" s="131">
        <v>1</v>
      </c>
      <c r="R53" s="131">
        <v>1</v>
      </c>
      <c r="S53" s="131">
        <v>1</v>
      </c>
      <c r="T53" s="131">
        <v>1</v>
      </c>
      <c r="U53" s="113" t="s">
        <v>126</v>
      </c>
    </row>
    <row r="54" spans="1:21" ht="12.75">
      <c r="A54" s="194"/>
      <c r="B54" s="164"/>
      <c r="C54" s="145"/>
      <c r="D54" s="110" t="s">
        <v>75</v>
      </c>
      <c r="E54" s="111"/>
      <c r="F54" s="111"/>
      <c r="G54" s="111"/>
      <c r="H54" s="111"/>
      <c r="I54" s="111"/>
      <c r="J54" s="111"/>
      <c r="K54" s="111"/>
      <c r="L54" s="112"/>
      <c r="M54" s="114"/>
      <c r="N54" s="132"/>
      <c r="O54" s="132"/>
      <c r="P54" s="132"/>
      <c r="Q54" s="132"/>
      <c r="R54" s="132"/>
      <c r="S54" s="132"/>
      <c r="T54" s="132"/>
      <c r="U54" s="114"/>
    </row>
    <row r="55" spans="1:21" ht="12.75">
      <c r="A55" s="194"/>
      <c r="B55" s="164"/>
      <c r="C55" s="145"/>
      <c r="D55" s="37" t="s">
        <v>53</v>
      </c>
      <c r="E55" s="38">
        <f>F55+G55+H55+I55+J55+K55+L55</f>
        <v>0</v>
      </c>
      <c r="F55" s="38"/>
      <c r="G55" s="38"/>
      <c r="H55" s="38"/>
      <c r="I55" s="38"/>
      <c r="J55" s="38"/>
      <c r="K55" s="38"/>
      <c r="L55" s="38"/>
      <c r="M55" s="114"/>
      <c r="N55" s="132"/>
      <c r="O55" s="132"/>
      <c r="P55" s="132"/>
      <c r="Q55" s="132"/>
      <c r="R55" s="132"/>
      <c r="S55" s="132"/>
      <c r="T55" s="132"/>
      <c r="U55" s="114"/>
    </row>
    <row r="56" spans="1:21" ht="12.75">
      <c r="A56" s="194"/>
      <c r="B56" s="164"/>
      <c r="C56" s="145"/>
      <c r="D56" s="37" t="s">
        <v>51</v>
      </c>
      <c r="E56" s="38">
        <f>F56+G56+H56+I56+J56+K56+L56</f>
        <v>0</v>
      </c>
      <c r="F56" s="38"/>
      <c r="G56" s="38"/>
      <c r="H56" s="38"/>
      <c r="I56" s="38"/>
      <c r="J56" s="38"/>
      <c r="K56" s="38"/>
      <c r="L56" s="38"/>
      <c r="M56" s="114"/>
      <c r="N56" s="132"/>
      <c r="O56" s="132"/>
      <c r="P56" s="132"/>
      <c r="Q56" s="132"/>
      <c r="R56" s="132"/>
      <c r="S56" s="132"/>
      <c r="T56" s="132"/>
      <c r="U56" s="114"/>
    </row>
    <row r="57" spans="1:21" ht="12.75">
      <c r="A57" s="194"/>
      <c r="B57" s="164"/>
      <c r="C57" s="145"/>
      <c r="D57" s="37" t="s">
        <v>52</v>
      </c>
      <c r="E57" s="38">
        <f>F57+G57+H57+I57+J57+K57+L57</f>
        <v>0</v>
      </c>
      <c r="F57" s="38"/>
      <c r="G57" s="38"/>
      <c r="H57" s="38"/>
      <c r="I57" s="38"/>
      <c r="J57" s="38"/>
      <c r="K57" s="38"/>
      <c r="L57" s="38"/>
      <c r="M57" s="114"/>
      <c r="N57" s="132"/>
      <c r="O57" s="132"/>
      <c r="P57" s="132"/>
      <c r="Q57" s="132"/>
      <c r="R57" s="132"/>
      <c r="S57" s="132"/>
      <c r="T57" s="132"/>
      <c r="U57" s="114"/>
    </row>
    <row r="58" spans="1:21" ht="12.75">
      <c r="A58" s="194"/>
      <c r="B58" s="165"/>
      <c r="C58" s="146"/>
      <c r="D58" s="37" t="s">
        <v>54</v>
      </c>
      <c r="E58" s="38">
        <f>F58+G58+H58+I58+J58+K58+L58</f>
        <v>0</v>
      </c>
      <c r="F58" s="38"/>
      <c r="G58" s="38"/>
      <c r="H58" s="38"/>
      <c r="I58" s="38"/>
      <c r="J58" s="38"/>
      <c r="K58" s="38"/>
      <c r="L58" s="38"/>
      <c r="M58" s="115"/>
      <c r="N58" s="133"/>
      <c r="O58" s="133"/>
      <c r="P58" s="133"/>
      <c r="Q58" s="133"/>
      <c r="R58" s="133"/>
      <c r="S58" s="133"/>
      <c r="T58" s="133"/>
      <c r="U58" s="115"/>
    </row>
    <row r="59" spans="1:21" ht="12.75" customHeight="1">
      <c r="A59" s="194" t="s">
        <v>104</v>
      </c>
      <c r="B59" s="163" t="s">
        <v>114</v>
      </c>
      <c r="C59" s="144" t="s">
        <v>43</v>
      </c>
      <c r="D59" s="35" t="s">
        <v>55</v>
      </c>
      <c r="E59" s="36">
        <f>E61+E62+E63+E64</f>
        <v>3493297.62</v>
      </c>
      <c r="F59" s="36">
        <f aca="true" t="shared" si="11" ref="F59:L59">F61+F62+F63+F64</f>
        <v>3493297.62</v>
      </c>
      <c r="G59" s="36">
        <f t="shared" si="11"/>
        <v>0</v>
      </c>
      <c r="H59" s="36">
        <f t="shared" si="11"/>
        <v>0</v>
      </c>
      <c r="I59" s="36">
        <f t="shared" si="11"/>
        <v>0</v>
      </c>
      <c r="J59" s="36">
        <f t="shared" si="11"/>
        <v>0</v>
      </c>
      <c r="K59" s="36">
        <f t="shared" si="11"/>
        <v>0</v>
      </c>
      <c r="L59" s="36">
        <f t="shared" si="11"/>
        <v>0</v>
      </c>
      <c r="M59" s="113" t="s">
        <v>30</v>
      </c>
      <c r="N59" s="131">
        <v>1</v>
      </c>
      <c r="O59" s="131">
        <v>1</v>
      </c>
      <c r="P59" s="131">
        <v>1</v>
      </c>
      <c r="Q59" s="131">
        <v>1</v>
      </c>
      <c r="R59" s="131">
        <v>1</v>
      </c>
      <c r="S59" s="131">
        <v>1</v>
      </c>
      <c r="T59" s="131">
        <v>1</v>
      </c>
      <c r="U59" s="113" t="s">
        <v>126</v>
      </c>
    </row>
    <row r="60" spans="1:21" ht="12.75">
      <c r="A60" s="194"/>
      <c r="B60" s="164"/>
      <c r="C60" s="145"/>
      <c r="D60" s="110" t="s">
        <v>75</v>
      </c>
      <c r="E60" s="111"/>
      <c r="F60" s="111"/>
      <c r="G60" s="111"/>
      <c r="H60" s="111"/>
      <c r="I60" s="111"/>
      <c r="J60" s="111"/>
      <c r="K60" s="111"/>
      <c r="L60" s="112"/>
      <c r="M60" s="114"/>
      <c r="N60" s="132"/>
      <c r="O60" s="132"/>
      <c r="P60" s="132"/>
      <c r="Q60" s="132"/>
      <c r="R60" s="132"/>
      <c r="S60" s="132"/>
      <c r="T60" s="132"/>
      <c r="U60" s="114"/>
    </row>
    <row r="61" spans="1:21" ht="12.75">
      <c r="A61" s="194"/>
      <c r="B61" s="164"/>
      <c r="C61" s="145"/>
      <c r="D61" s="37" t="s">
        <v>53</v>
      </c>
      <c r="E61" s="38">
        <f>F61+G61+H61+I61+J61+K61+L61</f>
        <v>3493297.62</v>
      </c>
      <c r="F61" s="38">
        <v>3493297.62</v>
      </c>
      <c r="G61" s="38"/>
      <c r="H61" s="38"/>
      <c r="I61" s="38"/>
      <c r="J61" s="38"/>
      <c r="K61" s="38"/>
      <c r="L61" s="38"/>
      <c r="M61" s="114"/>
      <c r="N61" s="132"/>
      <c r="O61" s="132"/>
      <c r="P61" s="132"/>
      <c r="Q61" s="132"/>
      <c r="R61" s="132"/>
      <c r="S61" s="132"/>
      <c r="T61" s="132"/>
      <c r="U61" s="114"/>
    </row>
    <row r="62" spans="1:21" ht="12.75">
      <c r="A62" s="194"/>
      <c r="B62" s="164"/>
      <c r="C62" s="145"/>
      <c r="D62" s="37" t="s">
        <v>51</v>
      </c>
      <c r="E62" s="38">
        <f>F62+G62+H62+I62+J62+K62+L62</f>
        <v>0</v>
      </c>
      <c r="F62" s="38"/>
      <c r="G62" s="38"/>
      <c r="H62" s="38"/>
      <c r="I62" s="38"/>
      <c r="J62" s="38"/>
      <c r="K62" s="38"/>
      <c r="L62" s="38"/>
      <c r="M62" s="114"/>
      <c r="N62" s="132"/>
      <c r="O62" s="132"/>
      <c r="P62" s="132"/>
      <c r="Q62" s="132"/>
      <c r="R62" s="132"/>
      <c r="S62" s="132"/>
      <c r="T62" s="132"/>
      <c r="U62" s="114"/>
    </row>
    <row r="63" spans="1:21" ht="12.75">
      <c r="A63" s="194"/>
      <c r="B63" s="164"/>
      <c r="C63" s="145"/>
      <c r="D63" s="37" t="s">
        <v>52</v>
      </c>
      <c r="E63" s="38">
        <f>F63+G63+H63+I63+J63+K63+L63</f>
        <v>0</v>
      </c>
      <c r="F63" s="38"/>
      <c r="G63" s="38"/>
      <c r="H63" s="38"/>
      <c r="I63" s="38"/>
      <c r="J63" s="38"/>
      <c r="K63" s="38"/>
      <c r="L63" s="38"/>
      <c r="M63" s="114"/>
      <c r="N63" s="132"/>
      <c r="O63" s="132"/>
      <c r="P63" s="132"/>
      <c r="Q63" s="132"/>
      <c r="R63" s="132"/>
      <c r="S63" s="132"/>
      <c r="T63" s="132"/>
      <c r="U63" s="114"/>
    </row>
    <row r="64" spans="1:21" ht="12.75">
      <c r="A64" s="194"/>
      <c r="B64" s="165"/>
      <c r="C64" s="146"/>
      <c r="D64" s="37" t="s">
        <v>54</v>
      </c>
      <c r="E64" s="38">
        <f>F64+G64+H64+I64+J64+K64+L64</f>
        <v>0</v>
      </c>
      <c r="F64" s="38"/>
      <c r="G64" s="38"/>
      <c r="H64" s="38"/>
      <c r="I64" s="38"/>
      <c r="J64" s="38"/>
      <c r="K64" s="38"/>
      <c r="L64" s="38"/>
      <c r="M64" s="115"/>
      <c r="N64" s="133"/>
      <c r="O64" s="133"/>
      <c r="P64" s="133"/>
      <c r="Q64" s="133"/>
      <c r="R64" s="133"/>
      <c r="S64" s="133"/>
      <c r="T64" s="133"/>
      <c r="U64" s="115"/>
    </row>
    <row r="65" spans="1:21" ht="12.75" customHeight="1">
      <c r="A65" s="194" t="s">
        <v>105</v>
      </c>
      <c r="B65" s="163" t="s">
        <v>115</v>
      </c>
      <c r="C65" s="144" t="s">
        <v>43</v>
      </c>
      <c r="D65" s="35" t="s">
        <v>55</v>
      </c>
      <c r="E65" s="36">
        <f>E67+E68+E69+E70</f>
        <v>0</v>
      </c>
      <c r="F65" s="36">
        <f aca="true" t="shared" si="12" ref="F65:L65">F67+F68+F69+F70</f>
        <v>0</v>
      </c>
      <c r="G65" s="36">
        <f t="shared" si="12"/>
        <v>0</v>
      </c>
      <c r="H65" s="36">
        <f t="shared" si="12"/>
        <v>0</v>
      </c>
      <c r="I65" s="36">
        <f t="shared" si="12"/>
        <v>0</v>
      </c>
      <c r="J65" s="36">
        <f t="shared" si="12"/>
        <v>0</v>
      </c>
      <c r="K65" s="36">
        <f t="shared" si="12"/>
        <v>0</v>
      </c>
      <c r="L65" s="36">
        <f t="shared" si="12"/>
        <v>0</v>
      </c>
      <c r="M65" s="113" t="s">
        <v>29</v>
      </c>
      <c r="N65" s="131">
        <v>1</v>
      </c>
      <c r="O65" s="131">
        <v>1</v>
      </c>
      <c r="P65" s="131">
        <v>1</v>
      </c>
      <c r="Q65" s="131">
        <v>1</v>
      </c>
      <c r="R65" s="131">
        <v>1</v>
      </c>
      <c r="S65" s="131">
        <v>1</v>
      </c>
      <c r="T65" s="131">
        <v>1</v>
      </c>
      <c r="U65" s="147" t="s">
        <v>37</v>
      </c>
    </row>
    <row r="66" spans="1:21" ht="12.75">
      <c r="A66" s="194"/>
      <c r="B66" s="164"/>
      <c r="C66" s="145"/>
      <c r="D66" s="110" t="s">
        <v>75</v>
      </c>
      <c r="E66" s="111"/>
      <c r="F66" s="111"/>
      <c r="G66" s="111"/>
      <c r="H66" s="111"/>
      <c r="I66" s="111"/>
      <c r="J66" s="111"/>
      <c r="K66" s="111"/>
      <c r="L66" s="112"/>
      <c r="M66" s="114"/>
      <c r="N66" s="132"/>
      <c r="O66" s="132"/>
      <c r="P66" s="132"/>
      <c r="Q66" s="132"/>
      <c r="R66" s="132"/>
      <c r="S66" s="132"/>
      <c r="T66" s="132"/>
      <c r="U66" s="148"/>
    </row>
    <row r="67" spans="1:21" ht="12.75">
      <c r="A67" s="194"/>
      <c r="B67" s="164"/>
      <c r="C67" s="145"/>
      <c r="D67" s="37" t="s">
        <v>53</v>
      </c>
      <c r="E67" s="38">
        <f>F67+G67+H67+I67+J67+K67+L67</f>
        <v>0</v>
      </c>
      <c r="F67" s="38"/>
      <c r="G67" s="38"/>
      <c r="H67" s="38"/>
      <c r="I67" s="38"/>
      <c r="J67" s="38"/>
      <c r="K67" s="38"/>
      <c r="L67" s="38"/>
      <c r="M67" s="114"/>
      <c r="N67" s="132"/>
      <c r="O67" s="132"/>
      <c r="P67" s="132"/>
      <c r="Q67" s="132"/>
      <c r="R67" s="132"/>
      <c r="S67" s="132"/>
      <c r="T67" s="132"/>
      <c r="U67" s="148"/>
    </row>
    <row r="68" spans="1:21" ht="12.75">
      <c r="A68" s="194"/>
      <c r="B68" s="164"/>
      <c r="C68" s="145"/>
      <c r="D68" s="37" t="s">
        <v>51</v>
      </c>
      <c r="E68" s="38">
        <f>F68+G68+H68+I68+J68+K68+L68</f>
        <v>0</v>
      </c>
      <c r="F68" s="38"/>
      <c r="G68" s="38"/>
      <c r="H68" s="38"/>
      <c r="I68" s="38"/>
      <c r="J68" s="38"/>
      <c r="K68" s="38"/>
      <c r="L68" s="38"/>
      <c r="M68" s="114"/>
      <c r="N68" s="132"/>
      <c r="O68" s="132"/>
      <c r="P68" s="132"/>
      <c r="Q68" s="132"/>
      <c r="R68" s="132"/>
      <c r="S68" s="132"/>
      <c r="T68" s="132"/>
      <c r="U68" s="148"/>
    </row>
    <row r="69" spans="1:21" ht="12.75">
      <c r="A69" s="194"/>
      <c r="B69" s="164"/>
      <c r="C69" s="145"/>
      <c r="D69" s="37" t="s">
        <v>52</v>
      </c>
      <c r="E69" s="38">
        <f>F69+G69+H69+I69+J69+K69+L69</f>
        <v>0</v>
      </c>
      <c r="F69" s="38"/>
      <c r="G69" s="38"/>
      <c r="H69" s="38"/>
      <c r="I69" s="38"/>
      <c r="J69" s="38"/>
      <c r="K69" s="38"/>
      <c r="L69" s="38"/>
      <c r="M69" s="114"/>
      <c r="N69" s="132"/>
      <c r="O69" s="132"/>
      <c r="P69" s="132"/>
      <c r="Q69" s="132"/>
      <c r="R69" s="132"/>
      <c r="S69" s="132"/>
      <c r="T69" s="132"/>
      <c r="U69" s="148"/>
    </row>
    <row r="70" spans="1:21" ht="12.75">
      <c r="A70" s="194"/>
      <c r="B70" s="165"/>
      <c r="C70" s="146"/>
      <c r="D70" s="37" t="s">
        <v>54</v>
      </c>
      <c r="E70" s="38">
        <f>F70+G70+H70+I70+J70+K70+L70</f>
        <v>0</v>
      </c>
      <c r="F70" s="38"/>
      <c r="G70" s="38"/>
      <c r="H70" s="38"/>
      <c r="I70" s="38"/>
      <c r="J70" s="38"/>
      <c r="K70" s="38"/>
      <c r="L70" s="38"/>
      <c r="M70" s="115"/>
      <c r="N70" s="133"/>
      <c r="O70" s="133"/>
      <c r="P70" s="133"/>
      <c r="Q70" s="133"/>
      <c r="R70" s="133"/>
      <c r="S70" s="133"/>
      <c r="T70" s="133"/>
      <c r="U70" s="149"/>
    </row>
    <row r="71" spans="1:21" ht="13.5" customHeight="1">
      <c r="A71" s="195"/>
      <c r="B71" s="119" t="s">
        <v>107</v>
      </c>
      <c r="C71" s="195"/>
      <c r="D71" s="40" t="s">
        <v>55</v>
      </c>
      <c r="E71" s="41">
        <f aca="true" t="shared" si="13" ref="E71:L71">E73+E74+E75+E76</f>
        <v>122501579.13</v>
      </c>
      <c r="F71" s="41">
        <f t="shared" si="13"/>
        <v>17556508.23</v>
      </c>
      <c r="G71" s="41">
        <f t="shared" si="13"/>
        <v>0</v>
      </c>
      <c r="H71" s="41">
        <f t="shared" si="13"/>
        <v>0</v>
      </c>
      <c r="I71" s="41">
        <f t="shared" si="13"/>
        <v>0</v>
      </c>
      <c r="J71" s="41">
        <f t="shared" si="13"/>
        <v>34981690.3</v>
      </c>
      <c r="K71" s="41">
        <f t="shared" si="13"/>
        <v>34981690.3</v>
      </c>
      <c r="L71" s="41">
        <f t="shared" si="13"/>
        <v>34981690.3</v>
      </c>
      <c r="M71" s="122"/>
      <c r="N71" s="101"/>
      <c r="O71" s="101"/>
      <c r="P71" s="101"/>
      <c r="Q71" s="101"/>
      <c r="R71" s="101"/>
      <c r="S71" s="101"/>
      <c r="T71" s="101"/>
      <c r="U71" s="104"/>
    </row>
    <row r="72" spans="1:21" ht="12.75" customHeight="1">
      <c r="A72" s="195"/>
      <c r="B72" s="120"/>
      <c r="C72" s="195"/>
      <c r="D72" s="107" t="s">
        <v>75</v>
      </c>
      <c r="E72" s="108"/>
      <c r="F72" s="108"/>
      <c r="G72" s="108"/>
      <c r="H72" s="108"/>
      <c r="I72" s="108"/>
      <c r="J72" s="108"/>
      <c r="K72" s="108"/>
      <c r="L72" s="109"/>
      <c r="M72" s="123"/>
      <c r="N72" s="102"/>
      <c r="O72" s="102"/>
      <c r="P72" s="102"/>
      <c r="Q72" s="102"/>
      <c r="R72" s="102"/>
      <c r="S72" s="102"/>
      <c r="T72" s="102"/>
      <c r="U72" s="105"/>
    </row>
    <row r="73" spans="1:21" ht="13.5" customHeight="1">
      <c r="A73" s="195"/>
      <c r="B73" s="120"/>
      <c r="C73" s="195"/>
      <c r="D73" s="42" t="s">
        <v>53</v>
      </c>
      <c r="E73" s="41">
        <f>F73+G73+H73+I73+J73+K73+L73</f>
        <v>122501579.13</v>
      </c>
      <c r="F73" s="43">
        <f>F43+F49+F55+F61+F67</f>
        <v>17556508.23</v>
      </c>
      <c r="G73" s="43">
        <f aca="true" t="shared" si="14" ref="G73:L73">G43+G49+G55+G61+G67</f>
        <v>0</v>
      </c>
      <c r="H73" s="43">
        <f t="shared" si="14"/>
        <v>0</v>
      </c>
      <c r="I73" s="43">
        <f t="shared" si="14"/>
        <v>0</v>
      </c>
      <c r="J73" s="43">
        <f t="shared" si="14"/>
        <v>34981690.3</v>
      </c>
      <c r="K73" s="43">
        <f t="shared" si="14"/>
        <v>34981690.3</v>
      </c>
      <c r="L73" s="43">
        <f t="shared" si="14"/>
        <v>34981690.3</v>
      </c>
      <c r="M73" s="123"/>
      <c r="N73" s="102"/>
      <c r="O73" s="102"/>
      <c r="P73" s="102"/>
      <c r="Q73" s="102"/>
      <c r="R73" s="102"/>
      <c r="S73" s="102"/>
      <c r="T73" s="102"/>
      <c r="U73" s="105"/>
    </row>
    <row r="74" spans="1:21" ht="13.5" customHeight="1">
      <c r="A74" s="195"/>
      <c r="B74" s="120"/>
      <c r="C74" s="195"/>
      <c r="D74" s="42" t="s">
        <v>51</v>
      </c>
      <c r="E74" s="41">
        <f>F74+G74+H74+I74+J74+K74+L74</f>
        <v>0</v>
      </c>
      <c r="F74" s="43">
        <f aca="true" t="shared" si="15" ref="F74:L76">F44+F50+F56+F62+F68</f>
        <v>0</v>
      </c>
      <c r="G74" s="43">
        <f t="shared" si="15"/>
        <v>0</v>
      </c>
      <c r="H74" s="43">
        <f t="shared" si="15"/>
        <v>0</v>
      </c>
      <c r="I74" s="43">
        <f t="shared" si="15"/>
        <v>0</v>
      </c>
      <c r="J74" s="43">
        <f t="shared" si="15"/>
        <v>0</v>
      </c>
      <c r="K74" s="43">
        <f t="shared" si="15"/>
        <v>0</v>
      </c>
      <c r="L74" s="43">
        <f t="shared" si="15"/>
        <v>0</v>
      </c>
      <c r="M74" s="123"/>
      <c r="N74" s="102"/>
      <c r="O74" s="102"/>
      <c r="P74" s="102"/>
      <c r="Q74" s="102"/>
      <c r="R74" s="102"/>
      <c r="S74" s="102"/>
      <c r="T74" s="102"/>
      <c r="U74" s="105"/>
    </row>
    <row r="75" spans="1:21" ht="13.5" customHeight="1">
      <c r="A75" s="195"/>
      <c r="B75" s="120"/>
      <c r="C75" s="195"/>
      <c r="D75" s="42" t="s">
        <v>52</v>
      </c>
      <c r="E75" s="41">
        <f>F75+G75+H75+I75+J75+K75+L75</f>
        <v>0</v>
      </c>
      <c r="F75" s="43">
        <f t="shared" si="15"/>
        <v>0</v>
      </c>
      <c r="G75" s="43">
        <f t="shared" si="15"/>
        <v>0</v>
      </c>
      <c r="H75" s="43">
        <f t="shared" si="15"/>
        <v>0</v>
      </c>
      <c r="I75" s="43">
        <f t="shared" si="15"/>
        <v>0</v>
      </c>
      <c r="J75" s="43">
        <f t="shared" si="15"/>
        <v>0</v>
      </c>
      <c r="K75" s="43">
        <f t="shared" si="15"/>
        <v>0</v>
      </c>
      <c r="L75" s="43">
        <f t="shared" si="15"/>
        <v>0</v>
      </c>
      <c r="M75" s="123"/>
      <c r="N75" s="102"/>
      <c r="O75" s="102"/>
      <c r="P75" s="102"/>
      <c r="Q75" s="102"/>
      <c r="R75" s="102"/>
      <c r="S75" s="102"/>
      <c r="T75" s="102"/>
      <c r="U75" s="105"/>
    </row>
    <row r="76" spans="1:21" ht="13.5" customHeight="1">
      <c r="A76" s="195"/>
      <c r="B76" s="121"/>
      <c r="C76" s="195"/>
      <c r="D76" s="42" t="s">
        <v>54</v>
      </c>
      <c r="E76" s="41">
        <f>F76+G76+H76+I76+J76+K76+L76</f>
        <v>0</v>
      </c>
      <c r="F76" s="43">
        <f t="shared" si="15"/>
        <v>0</v>
      </c>
      <c r="G76" s="43">
        <f t="shared" si="15"/>
        <v>0</v>
      </c>
      <c r="H76" s="43">
        <f t="shared" si="15"/>
        <v>0</v>
      </c>
      <c r="I76" s="43">
        <f t="shared" si="15"/>
        <v>0</v>
      </c>
      <c r="J76" s="43">
        <f t="shared" si="15"/>
        <v>0</v>
      </c>
      <c r="K76" s="43">
        <f t="shared" si="15"/>
        <v>0</v>
      </c>
      <c r="L76" s="43">
        <f t="shared" si="15"/>
        <v>0</v>
      </c>
      <c r="M76" s="124"/>
      <c r="N76" s="103"/>
      <c r="O76" s="103"/>
      <c r="P76" s="103"/>
      <c r="Q76" s="103"/>
      <c r="R76" s="103"/>
      <c r="S76" s="103"/>
      <c r="T76" s="103"/>
      <c r="U76" s="106"/>
    </row>
    <row r="77" spans="1:21" ht="13.5" customHeight="1">
      <c r="A77" s="195"/>
      <c r="B77" s="119" t="s">
        <v>15</v>
      </c>
      <c r="C77" s="195"/>
      <c r="D77" s="40" t="s">
        <v>55</v>
      </c>
      <c r="E77" s="41">
        <f aca="true" t="shared" si="16" ref="E77:L77">E79+E80+E81+E82</f>
        <v>829822406.1399999</v>
      </c>
      <c r="F77" s="41">
        <f t="shared" si="16"/>
        <v>378697560.7</v>
      </c>
      <c r="G77" s="41">
        <f t="shared" si="16"/>
        <v>311198084.24</v>
      </c>
      <c r="H77" s="41">
        <f t="shared" si="16"/>
        <v>0</v>
      </c>
      <c r="I77" s="41">
        <f t="shared" si="16"/>
        <v>34981690.3</v>
      </c>
      <c r="J77" s="41">
        <f t="shared" si="16"/>
        <v>34981690.3</v>
      </c>
      <c r="K77" s="41">
        <f t="shared" si="16"/>
        <v>34981690.3</v>
      </c>
      <c r="L77" s="41">
        <f t="shared" si="16"/>
        <v>34981690.3</v>
      </c>
      <c r="M77" s="122"/>
      <c r="N77" s="101"/>
      <c r="O77" s="101"/>
      <c r="P77" s="101"/>
      <c r="Q77" s="101"/>
      <c r="R77" s="101"/>
      <c r="S77" s="101"/>
      <c r="T77" s="101"/>
      <c r="U77" s="104"/>
    </row>
    <row r="78" spans="1:21" ht="12.75" customHeight="1">
      <c r="A78" s="195"/>
      <c r="B78" s="120"/>
      <c r="C78" s="195"/>
      <c r="D78" s="107" t="s">
        <v>75</v>
      </c>
      <c r="E78" s="108"/>
      <c r="F78" s="108"/>
      <c r="G78" s="108"/>
      <c r="H78" s="108"/>
      <c r="I78" s="108"/>
      <c r="J78" s="108"/>
      <c r="K78" s="108"/>
      <c r="L78" s="109"/>
      <c r="M78" s="123"/>
      <c r="N78" s="102"/>
      <c r="O78" s="102"/>
      <c r="P78" s="102"/>
      <c r="Q78" s="102"/>
      <c r="R78" s="102"/>
      <c r="S78" s="102"/>
      <c r="T78" s="102"/>
      <c r="U78" s="105"/>
    </row>
    <row r="79" spans="1:21" ht="13.5" customHeight="1">
      <c r="A79" s="195"/>
      <c r="B79" s="120"/>
      <c r="C79" s="195"/>
      <c r="D79" s="42" t="s">
        <v>53</v>
      </c>
      <c r="E79" s="41">
        <f>F79+G79+H79+I79+J79+K79+L79</f>
        <v>627251521.9599999</v>
      </c>
      <c r="F79" s="43">
        <f>F36+F73</f>
        <v>224841076.51999998</v>
      </c>
      <c r="G79" s="43">
        <f aca="true" t="shared" si="17" ref="G79:L79">G36+G73</f>
        <v>262483684.24</v>
      </c>
      <c r="H79" s="43">
        <f t="shared" si="17"/>
        <v>0</v>
      </c>
      <c r="I79" s="43">
        <f t="shared" si="17"/>
        <v>34981690.3</v>
      </c>
      <c r="J79" s="43">
        <f t="shared" si="17"/>
        <v>34981690.3</v>
      </c>
      <c r="K79" s="43">
        <f t="shared" si="17"/>
        <v>34981690.3</v>
      </c>
      <c r="L79" s="43">
        <f t="shared" si="17"/>
        <v>34981690.3</v>
      </c>
      <c r="M79" s="123"/>
      <c r="N79" s="102"/>
      <c r="O79" s="102"/>
      <c r="P79" s="102"/>
      <c r="Q79" s="102"/>
      <c r="R79" s="102"/>
      <c r="S79" s="102"/>
      <c r="T79" s="102"/>
      <c r="U79" s="105"/>
    </row>
    <row r="80" spans="1:21" ht="13.5" customHeight="1">
      <c r="A80" s="195"/>
      <c r="B80" s="120"/>
      <c r="C80" s="195"/>
      <c r="D80" s="42" t="s">
        <v>51</v>
      </c>
      <c r="E80" s="41">
        <f>F80+G80+H80+I80+J80+K80+L80</f>
        <v>48714400</v>
      </c>
      <c r="F80" s="43">
        <f aca="true" t="shared" si="18" ref="F80:L82">F37+F74</f>
        <v>0</v>
      </c>
      <c r="G80" s="43">
        <f t="shared" si="18"/>
        <v>48714400</v>
      </c>
      <c r="H80" s="43">
        <f t="shared" si="18"/>
        <v>0</v>
      </c>
      <c r="I80" s="43">
        <f t="shared" si="18"/>
        <v>0</v>
      </c>
      <c r="J80" s="43">
        <f t="shared" si="18"/>
        <v>0</v>
      </c>
      <c r="K80" s="43">
        <f t="shared" si="18"/>
        <v>0</v>
      </c>
      <c r="L80" s="43">
        <f t="shared" si="18"/>
        <v>0</v>
      </c>
      <c r="M80" s="123"/>
      <c r="N80" s="102"/>
      <c r="O80" s="102"/>
      <c r="P80" s="102"/>
      <c r="Q80" s="102"/>
      <c r="R80" s="102"/>
      <c r="S80" s="102"/>
      <c r="T80" s="102"/>
      <c r="U80" s="105"/>
    </row>
    <row r="81" spans="1:21" ht="13.5" customHeight="1">
      <c r="A81" s="195"/>
      <c r="B81" s="120"/>
      <c r="C81" s="195"/>
      <c r="D81" s="42" t="s">
        <v>52</v>
      </c>
      <c r="E81" s="41">
        <f>F81+G81+H81+I81+J81+K81+L81</f>
        <v>153856484.18</v>
      </c>
      <c r="F81" s="43">
        <f t="shared" si="18"/>
        <v>153856484.18</v>
      </c>
      <c r="G81" s="43">
        <f t="shared" si="18"/>
        <v>0</v>
      </c>
      <c r="H81" s="43">
        <f t="shared" si="18"/>
        <v>0</v>
      </c>
      <c r="I81" s="43">
        <f t="shared" si="18"/>
        <v>0</v>
      </c>
      <c r="J81" s="43">
        <f t="shared" si="18"/>
        <v>0</v>
      </c>
      <c r="K81" s="43">
        <f t="shared" si="18"/>
        <v>0</v>
      </c>
      <c r="L81" s="43">
        <f t="shared" si="18"/>
        <v>0</v>
      </c>
      <c r="M81" s="123"/>
      <c r="N81" s="102"/>
      <c r="O81" s="102"/>
      <c r="P81" s="102"/>
      <c r="Q81" s="102"/>
      <c r="R81" s="102"/>
      <c r="S81" s="102"/>
      <c r="T81" s="102"/>
      <c r="U81" s="105"/>
    </row>
    <row r="82" spans="1:21" ht="13.5" customHeight="1">
      <c r="A82" s="195"/>
      <c r="B82" s="121"/>
      <c r="C82" s="195"/>
      <c r="D82" s="42" t="s">
        <v>54</v>
      </c>
      <c r="E82" s="41">
        <f>F82+G82+H82+I82+J82+K82+L82</f>
        <v>0</v>
      </c>
      <c r="F82" s="43">
        <f t="shared" si="18"/>
        <v>0</v>
      </c>
      <c r="G82" s="43">
        <f t="shared" si="18"/>
        <v>0</v>
      </c>
      <c r="H82" s="43">
        <f t="shared" si="18"/>
        <v>0</v>
      </c>
      <c r="I82" s="43">
        <f t="shared" si="18"/>
        <v>0</v>
      </c>
      <c r="J82" s="43">
        <f t="shared" si="18"/>
        <v>0</v>
      </c>
      <c r="K82" s="43">
        <f t="shared" si="18"/>
        <v>0</v>
      </c>
      <c r="L82" s="43">
        <f t="shared" si="18"/>
        <v>0</v>
      </c>
      <c r="M82" s="124"/>
      <c r="N82" s="103"/>
      <c r="O82" s="103"/>
      <c r="P82" s="103"/>
      <c r="Q82" s="103"/>
      <c r="R82" s="103"/>
      <c r="S82" s="103"/>
      <c r="T82" s="103"/>
      <c r="U82" s="106"/>
    </row>
  </sheetData>
  <sheetProtection/>
  <mergeCells count="168">
    <mergeCell ref="O2:U2"/>
    <mergeCell ref="R34:R39"/>
    <mergeCell ref="S34:S39"/>
    <mergeCell ref="T34:T39"/>
    <mergeCell ref="U34:U39"/>
    <mergeCell ref="A34:A39"/>
    <mergeCell ref="B34:B39"/>
    <mergeCell ref="C34:C39"/>
    <mergeCell ref="M34:M39"/>
    <mergeCell ref="N34:N39"/>
    <mergeCell ref="O34:O39"/>
    <mergeCell ref="D35:L35"/>
    <mergeCell ref="P34:P39"/>
    <mergeCell ref="Q34:Q39"/>
    <mergeCell ref="U28:U33"/>
    <mergeCell ref="A28:A33"/>
    <mergeCell ref="B28:B33"/>
    <mergeCell ref="C28:C33"/>
    <mergeCell ref="M28:M33"/>
    <mergeCell ref="N28:N33"/>
    <mergeCell ref="D29:L29"/>
    <mergeCell ref="P28:P33"/>
    <mergeCell ref="Q28:Q33"/>
    <mergeCell ref="R16:R21"/>
    <mergeCell ref="S16:S21"/>
    <mergeCell ref="S22:S27"/>
    <mergeCell ref="T28:T33"/>
    <mergeCell ref="R28:R33"/>
    <mergeCell ref="S28:S33"/>
    <mergeCell ref="D17:L17"/>
    <mergeCell ref="U16:U21"/>
    <mergeCell ref="P22:P27"/>
    <mergeCell ref="U22:U27"/>
    <mergeCell ref="Q22:Q27"/>
    <mergeCell ref="R22:R27"/>
    <mergeCell ref="O28:O33"/>
    <mergeCell ref="T10:T15"/>
    <mergeCell ref="U10:U15"/>
    <mergeCell ref="D11:L11"/>
    <mergeCell ref="N16:N21"/>
    <mergeCell ref="O16:O21"/>
    <mergeCell ref="P16:P21"/>
    <mergeCell ref="N10:N15"/>
    <mergeCell ref="O10:O15"/>
    <mergeCell ref="Q16:Q21"/>
    <mergeCell ref="T16:T21"/>
    <mergeCell ref="O59:O64"/>
    <mergeCell ref="U71:U76"/>
    <mergeCell ref="A10:A15"/>
    <mergeCell ref="B10:B15"/>
    <mergeCell ref="C10:C15"/>
    <mergeCell ref="M10:M15"/>
    <mergeCell ref="A16:A21"/>
    <mergeCell ref="B16:B21"/>
    <mergeCell ref="C16:C21"/>
    <mergeCell ref="M16:M21"/>
    <mergeCell ref="Q71:Q76"/>
    <mergeCell ref="D72:L72"/>
    <mergeCell ref="B9:U9"/>
    <mergeCell ref="P10:P15"/>
    <mergeCell ref="Q10:Q15"/>
    <mergeCell ref="R10:R15"/>
    <mergeCell ref="S10:S15"/>
    <mergeCell ref="U65:U70"/>
    <mergeCell ref="D66:L66"/>
    <mergeCell ref="Q65:Q70"/>
    <mergeCell ref="T77:T82"/>
    <mergeCell ref="U77:U82"/>
    <mergeCell ref="D78:L78"/>
    <mergeCell ref="A71:A76"/>
    <mergeCell ref="B71:B76"/>
    <mergeCell ref="C71:C76"/>
    <mergeCell ref="M71:M76"/>
    <mergeCell ref="N71:N76"/>
    <mergeCell ref="O71:O76"/>
    <mergeCell ref="P71:P76"/>
    <mergeCell ref="S65:S70"/>
    <mergeCell ref="T65:T70"/>
    <mergeCell ref="R71:R76"/>
    <mergeCell ref="S71:S76"/>
    <mergeCell ref="T71:T76"/>
    <mergeCell ref="O77:O82"/>
    <mergeCell ref="P77:P82"/>
    <mergeCell ref="Q77:Q82"/>
    <mergeCell ref="R77:R82"/>
    <mergeCell ref="S77:S82"/>
    <mergeCell ref="A77:A82"/>
    <mergeCell ref="B77:B82"/>
    <mergeCell ref="C77:C82"/>
    <mergeCell ref="M77:M82"/>
    <mergeCell ref="N77:N82"/>
    <mergeCell ref="U59:U64"/>
    <mergeCell ref="D60:L60"/>
    <mergeCell ref="A65:A70"/>
    <mergeCell ref="B65:B70"/>
    <mergeCell ref="C65:C70"/>
    <mergeCell ref="M65:M70"/>
    <mergeCell ref="N65:N70"/>
    <mergeCell ref="O65:O70"/>
    <mergeCell ref="P65:P70"/>
    <mergeCell ref="T53:T58"/>
    <mergeCell ref="P59:P64"/>
    <mergeCell ref="Q59:Q64"/>
    <mergeCell ref="R59:R64"/>
    <mergeCell ref="S59:S64"/>
    <mergeCell ref="R65:R70"/>
    <mergeCell ref="U53:U58"/>
    <mergeCell ref="D54:L54"/>
    <mergeCell ref="A59:A64"/>
    <mergeCell ref="B59:B64"/>
    <mergeCell ref="C59:C64"/>
    <mergeCell ref="M59:M64"/>
    <mergeCell ref="N59:N64"/>
    <mergeCell ref="T59:T64"/>
    <mergeCell ref="R53:R58"/>
    <mergeCell ref="S53:S58"/>
    <mergeCell ref="U47:U52"/>
    <mergeCell ref="D48:L48"/>
    <mergeCell ref="A53:A58"/>
    <mergeCell ref="B53:B58"/>
    <mergeCell ref="C53:C58"/>
    <mergeCell ref="M53:M58"/>
    <mergeCell ref="N53:N58"/>
    <mergeCell ref="O53:O58"/>
    <mergeCell ref="P53:P58"/>
    <mergeCell ref="Q53:Q58"/>
    <mergeCell ref="S41:S46"/>
    <mergeCell ref="T41:T46"/>
    <mergeCell ref="O47:O52"/>
    <mergeCell ref="P47:P52"/>
    <mergeCell ref="Q47:Q52"/>
    <mergeCell ref="R47:R52"/>
    <mergeCell ref="U41:U46"/>
    <mergeCell ref="D42:L42"/>
    <mergeCell ref="A47:A52"/>
    <mergeCell ref="B47:B52"/>
    <mergeCell ref="C47:C52"/>
    <mergeCell ref="M47:M52"/>
    <mergeCell ref="N47:N52"/>
    <mergeCell ref="S47:S52"/>
    <mergeCell ref="T47:T52"/>
    <mergeCell ref="R41:R46"/>
    <mergeCell ref="B8:U8"/>
    <mergeCell ref="B40:U40"/>
    <mergeCell ref="A41:A46"/>
    <mergeCell ref="B41:B46"/>
    <mergeCell ref="C41:C46"/>
    <mergeCell ref="M41:M46"/>
    <mergeCell ref="N41:N46"/>
    <mergeCell ref="O41:O46"/>
    <mergeCell ref="P41:P46"/>
    <mergeCell ref="Q41:Q46"/>
    <mergeCell ref="A4:U4"/>
    <mergeCell ref="A5:A6"/>
    <mergeCell ref="B5:B6"/>
    <mergeCell ref="C5:C6"/>
    <mergeCell ref="D5:D6"/>
    <mergeCell ref="E5:L5"/>
    <mergeCell ref="M5:T5"/>
    <mergeCell ref="U5:U6"/>
    <mergeCell ref="T22:T27"/>
    <mergeCell ref="A22:A27"/>
    <mergeCell ref="B22:B27"/>
    <mergeCell ref="C22:C27"/>
    <mergeCell ref="M22:M27"/>
    <mergeCell ref="N22:N27"/>
    <mergeCell ref="O22:O27"/>
    <mergeCell ref="D23:L23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2015-03-27T11:59:08Z</cp:lastPrinted>
  <dcterms:created xsi:type="dcterms:W3CDTF">2013-06-06T11:09:14Z</dcterms:created>
  <dcterms:modified xsi:type="dcterms:W3CDTF">2015-04-07T12:28:05Z</dcterms:modified>
  <cp:category/>
  <cp:version/>
  <cp:contentType/>
  <cp:contentStatus/>
</cp:coreProperties>
</file>