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1025" tabRatio="886" firstSheet="1" activeTab="2"/>
  </bookViews>
  <sheets>
    <sheet name="Таблица 1" sheetId="1" state="hidden" r:id="rId1"/>
    <sheet name="Таблица 2" sheetId="2" r:id="rId2"/>
    <sheet name="Таблица 3" sheetId="3" r:id="rId3"/>
  </sheets>
  <externalReferences>
    <externalReference r:id="rId6"/>
  </externalReferences>
  <definedNames>
    <definedName name="_xlnm.Print_Titles" localSheetId="2">'Таблица 3'!$5:$8</definedName>
    <definedName name="_xlnm.Print_Area" localSheetId="1">'Таблица 2'!$A$1:$I$43</definedName>
  </definedNames>
  <calcPr fullCalcOnLoad="1"/>
</workbook>
</file>

<file path=xl/sharedStrings.xml><?xml version="1.0" encoding="utf-8"?>
<sst xmlns="http://schemas.openxmlformats.org/spreadsheetml/2006/main" count="463" uniqueCount="134">
  <si>
    <t>ОБ</t>
  </si>
  <si>
    <t>ФБ</t>
  </si>
  <si>
    <t>МБ</t>
  </si>
  <si>
    <t>ВБС</t>
  </si>
  <si>
    <t>Всего</t>
  </si>
  <si>
    <t>1.2.</t>
  </si>
  <si>
    <t>1.1.</t>
  </si>
  <si>
    <t>1.3.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</si>
  <si>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</si>
  <si>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</si>
  <si>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</si>
  <si>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</si>
  <si>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</si>
  <si>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</si>
  <si>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</si>
  <si>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</si>
  <si>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</si>
  <si>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</si>
  <si>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</si>
  <si>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</si>
  <si>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</si>
  <si>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</si>
  <si>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</si>
  <si>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</si>
  <si>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</si>
  <si>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</si>
  <si>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</si>
  <si>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</si>
  <si>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</si>
  <si>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</si>
  <si>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</si>
  <si>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</si>
  <si>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</si>
  <si>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</si>
  <si>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</si>
  <si>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</si>
  <si>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</si>
  <si>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</si>
  <si>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</si>
  <si>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</si>
  <si>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</si>
  <si>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</si>
  <si>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</si>
  <si>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</si>
  <si>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</si>
  <si>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</si>
  <si>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</si>
  <si>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</si>
  <si>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</si>
  <si>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</si>
  <si>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</si>
  <si>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</si>
  <si>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</si>
  <si>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</si>
  <si>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</si>
  <si>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</si>
  <si>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</si>
  <si>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</si>
  <si>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</si>
  <si>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</si>
  <si>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</si>
  <si>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</si>
  <si>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</si>
  <si>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</si>
  <si>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</si>
  <si>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</si>
  <si>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</si>
  <si>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2016 год </t>
  </si>
  <si>
    <t xml:space="preserve">2014 - 2020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</si>
  <si>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</si>
  <si>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</si>
  <si>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>1.9.</t>
  </si>
  <si>
    <t>Ремонт кровли ДОФ г. Гаджиево</t>
  </si>
  <si>
    <t xml:space="preserve"> учреждения подведомственные УКСиМП администрации ЗАТО Александровск                                     </t>
  </si>
  <si>
    <t>2.1.</t>
  </si>
  <si>
    <t>Количество помещений (квартир), ед.</t>
  </si>
  <si>
    <t>2..2.</t>
  </si>
  <si>
    <t>Итого по задаче 2:</t>
  </si>
  <si>
    <t>Приложение №1   к постановлению администрации ЗАТО Александровск                                               от ___________№________</t>
  </si>
  <si>
    <t>Таблица № 1</t>
  </si>
  <si>
    <t>2.Основные цели и задачи Программы, целевые показатели (индикаторы)  реализации Программы</t>
  </si>
  <si>
    <t>Цель, задачи и показатели (индикаторы)</t>
  </si>
  <si>
    <t>Ед. изм.</t>
  </si>
  <si>
    <t>Значение показателя (индикатора)</t>
  </si>
  <si>
    <t>Доля объема энергетического ресурса, расчеты за который осуществляются с использованием приборов учета в общем объеме потребления, в том числе:</t>
  </si>
  <si>
    <t>- электропотребления</t>
  </si>
  <si>
    <t>%</t>
  </si>
  <si>
    <t>- теплопотребления</t>
  </si>
  <si>
    <t>- горячей воды</t>
  </si>
  <si>
    <t>- холодной воды</t>
  </si>
  <si>
    <t>- природного газа</t>
  </si>
  <si>
    <t>Задача 1: Энергосбережение и повышение энергетической эффективности муниципальных бюджетных учреждений</t>
  </si>
  <si>
    <t>1.1</t>
  </si>
  <si>
    <t>Удельная величина потребления энергоресурсов муниципальными учреждениями,</t>
  </si>
  <si>
    <t>в том числе:</t>
  </si>
  <si>
    <t>кВт*ч/чел</t>
  </si>
  <si>
    <t>Гкал/ кв. м</t>
  </si>
  <si>
    <t>куб.м/чел</t>
  </si>
  <si>
    <t>- газа</t>
  </si>
  <si>
    <t>(*)</t>
  </si>
  <si>
    <t>2</t>
  </si>
  <si>
    <t>Задача 2: Энергосбережение и повышение энергетической эффективности жилищного фонда и коммунальной инфраструктуры</t>
  </si>
  <si>
    <t>2.1</t>
  </si>
  <si>
    <t xml:space="preserve">Удельная величина потребления энергетических ресурсов в многоквартирных домах, </t>
  </si>
  <si>
    <t>2.2</t>
  </si>
  <si>
    <t xml:space="preserve">Удельный расход электрической энергии в системах уличного освещения </t>
  </si>
  <si>
    <r>
      <t>кВт*ч/м</t>
    </r>
    <r>
      <rPr>
        <sz val="11"/>
        <rFont val="Calibri"/>
        <family val="2"/>
      </rPr>
      <t>²</t>
    </r>
  </si>
  <si>
    <t>2.3</t>
  </si>
  <si>
    <t>Объем потребления моторного топлива</t>
  </si>
  <si>
    <t>л</t>
  </si>
  <si>
    <t>(**)</t>
  </si>
  <si>
    <t>(*) - данные о величине удельного потребления газа  в муниципальных учреждениях ЗАТО Александровск отсутствуют.</t>
  </si>
  <si>
    <t>(**) - данные об объеме потребления моторного топлива в ЗАТО Александровск отсутствуют.</t>
  </si>
  <si>
    <t>Количество ИПУ, ед.</t>
  </si>
  <si>
    <t>Установка индивидуальных приборов учета коммунальных услуг в муниципальном жилищном фонде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</si>
  <si>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</si>
  <si>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 xml:space="preserve">
Приобретение, установка, поверка, ремонт и замена приборов учета тепла, воды и электроэнергии    </t>
  </si>
  <si>
    <t xml:space="preserve">учреждения подведомственные УО, УКСиМП, администрации ЗАТО Александровск           </t>
  </si>
  <si>
    <t xml:space="preserve"> учреждения подведомственные УМС администрации ЗАТО Александровск                                     </t>
  </si>
  <si>
    <t xml:space="preserve">учреждения подведомственные  УО  администрации ЗАТО Александровск       </t>
  </si>
  <si>
    <t xml:space="preserve">учреждения подведомственные УО, УКСиМП  администрации ЗАТО Александровск       </t>
  </si>
  <si>
    <t xml:space="preserve">учреждения подведомственные  УКСиМП, УО  администрации ЗАТО Александровск       </t>
  </si>
  <si>
    <t xml:space="preserve">учреждения подведомственные  УКСиМП  администрации ЗАТО Александровск       </t>
  </si>
  <si>
    <t xml:space="preserve"> учреждения подведомственные администрации ЗАТО Александровск     </t>
  </si>
  <si>
    <t>Задача 1. Энергосбережение и повышение энергетической эффективности муниципальных бюджетных учреждений</t>
  </si>
  <si>
    <t>№ п/п</t>
  </si>
  <si>
    <t>Направленность</t>
  </si>
  <si>
    <t>Годы реализации</t>
  </si>
  <si>
    <t>Факт</t>
  </si>
  <si>
    <t>План</t>
  </si>
  <si>
    <t xml:space="preserve">учреждения подведомственные УО, УКСиМП                                   </t>
  </si>
  <si>
    <t xml:space="preserve">учреждения подведомственные УО, УКСиМП ,          администрации ЗАТО Александровск                                    </t>
  </si>
  <si>
    <t>Приложение №1  к постановлению администрации  ЗАТО Александровск    от «21» июня 2018г. № 1127</t>
  </si>
  <si>
    <t>Приложение №2  к постановлению администрации  ЗАТО Александровск    от «21» июня 2018г. № 1127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</si>
</sst>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0_р_._-;\-* #,##0.0000_р_._-;_-* &quot;-&quot;??_р_._-;_-@_-"/>
    <numFmt numFmtId="18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8" fontId="16" fillId="0" borderId="10" xfId="0" applyNumberFormat="1" applyFont="1" applyBorder="1" applyAlignment="1">
      <alignment horizontal="center" vertical="center" wrapText="1"/>
    </xf>
    <xf numFmtId="179" fontId="16" fillId="0" borderId="10" xfId="62" applyNumberFormat="1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62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31482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31482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314825" y="49530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314825" y="49530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323850</xdr:rowOff>
    </xdr:from>
    <xdr:to>
      <xdr:col>3</xdr:col>
      <xdr:colOff>409575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314825" y="53911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323850</xdr:rowOff>
    </xdr:from>
    <xdr:to>
      <xdr:col>3</xdr:col>
      <xdr:colOff>409575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314825" y="53911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323850</xdr:rowOff>
    </xdr:from>
    <xdr:to>
      <xdr:col>3</xdr:col>
      <xdr:colOff>409575</xdr:colOff>
      <xdr:row>15</xdr:row>
      <xdr:rowOff>438150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314825" y="6019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323850</xdr:rowOff>
    </xdr:from>
    <xdr:to>
      <xdr:col>3</xdr:col>
      <xdr:colOff>409575</xdr:colOff>
      <xdr:row>15</xdr:row>
      <xdr:rowOff>438150</xdr:rowOff>
    </xdr:to>
    <xdr:sp>
      <xdr:nvSpPr>
        <xdr:cNvPr id="8" name="Стрелка вправо 8"/>
        <xdr:cNvSpPr>
          <a:spLocks/>
        </xdr:cNvSpPr>
      </xdr:nvSpPr>
      <xdr:spPr>
        <a:xfrm rot="18960303">
          <a:off x="4314825" y="6019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409575</xdr:colOff>
      <xdr:row>16</xdr:row>
      <xdr:rowOff>438150</xdr:rowOff>
    </xdr:to>
    <xdr:sp>
      <xdr:nvSpPr>
        <xdr:cNvPr id="9" name="Стрелка вправо 9"/>
        <xdr:cNvSpPr>
          <a:spLocks/>
        </xdr:cNvSpPr>
      </xdr:nvSpPr>
      <xdr:spPr>
        <a:xfrm rot="18960303">
          <a:off x="4314825" y="65817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409575</xdr:colOff>
      <xdr:row>16</xdr:row>
      <xdr:rowOff>438150</xdr:rowOff>
    </xdr:to>
    <xdr:sp>
      <xdr:nvSpPr>
        <xdr:cNvPr id="10" name="Стрелка вправо 10"/>
        <xdr:cNvSpPr>
          <a:spLocks/>
        </xdr:cNvSpPr>
      </xdr:nvSpPr>
      <xdr:spPr>
        <a:xfrm rot="18960303">
          <a:off x="4314825" y="65817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323850</xdr:rowOff>
    </xdr:from>
    <xdr:to>
      <xdr:col>3</xdr:col>
      <xdr:colOff>409575</xdr:colOff>
      <xdr:row>20</xdr:row>
      <xdr:rowOff>438150</xdr:rowOff>
    </xdr:to>
    <xdr:sp>
      <xdr:nvSpPr>
        <xdr:cNvPr id="11" name="Стрелка вправо 13"/>
        <xdr:cNvSpPr>
          <a:spLocks/>
        </xdr:cNvSpPr>
      </xdr:nvSpPr>
      <xdr:spPr>
        <a:xfrm rot="18960303">
          <a:off x="4314825" y="839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323850</xdr:rowOff>
    </xdr:from>
    <xdr:to>
      <xdr:col>3</xdr:col>
      <xdr:colOff>409575</xdr:colOff>
      <xdr:row>20</xdr:row>
      <xdr:rowOff>438150</xdr:rowOff>
    </xdr:to>
    <xdr:sp>
      <xdr:nvSpPr>
        <xdr:cNvPr id="12" name="Стрелка вправо 14"/>
        <xdr:cNvSpPr>
          <a:spLocks/>
        </xdr:cNvSpPr>
      </xdr:nvSpPr>
      <xdr:spPr>
        <a:xfrm rot="18960303">
          <a:off x="4314825" y="839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409575</xdr:colOff>
      <xdr:row>21</xdr:row>
      <xdr:rowOff>438150</xdr:rowOff>
    </xdr:to>
    <xdr:sp>
      <xdr:nvSpPr>
        <xdr:cNvPr id="13" name="Стрелка вправо 15"/>
        <xdr:cNvSpPr>
          <a:spLocks/>
        </xdr:cNvSpPr>
      </xdr:nvSpPr>
      <xdr:spPr>
        <a:xfrm rot="18960303">
          <a:off x="4314825" y="9048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409575</xdr:colOff>
      <xdr:row>21</xdr:row>
      <xdr:rowOff>438150</xdr:rowOff>
    </xdr:to>
    <xdr:sp>
      <xdr:nvSpPr>
        <xdr:cNvPr id="14" name="Стрелка вправо 16"/>
        <xdr:cNvSpPr>
          <a:spLocks/>
        </xdr:cNvSpPr>
      </xdr:nvSpPr>
      <xdr:spPr>
        <a:xfrm rot="18960303">
          <a:off x="4314825" y="9048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323850</xdr:rowOff>
    </xdr:from>
    <xdr:to>
      <xdr:col>3</xdr:col>
      <xdr:colOff>409575</xdr:colOff>
      <xdr:row>22</xdr:row>
      <xdr:rowOff>438150</xdr:rowOff>
    </xdr:to>
    <xdr:sp>
      <xdr:nvSpPr>
        <xdr:cNvPr id="15" name="Стрелка вправо 17"/>
        <xdr:cNvSpPr>
          <a:spLocks/>
        </xdr:cNvSpPr>
      </xdr:nvSpPr>
      <xdr:spPr>
        <a:xfrm rot="18960303">
          <a:off x="4314825" y="9667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323850</xdr:rowOff>
    </xdr:from>
    <xdr:to>
      <xdr:col>3</xdr:col>
      <xdr:colOff>409575</xdr:colOff>
      <xdr:row>22</xdr:row>
      <xdr:rowOff>438150</xdr:rowOff>
    </xdr:to>
    <xdr:sp>
      <xdr:nvSpPr>
        <xdr:cNvPr id="16" name="Стрелка вправо 18"/>
        <xdr:cNvSpPr>
          <a:spLocks/>
        </xdr:cNvSpPr>
      </xdr:nvSpPr>
      <xdr:spPr>
        <a:xfrm rot="18960303">
          <a:off x="4314825" y="9667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190500</xdr:rowOff>
    </xdr:from>
    <xdr:to>
      <xdr:col>3</xdr:col>
      <xdr:colOff>0</xdr:colOff>
      <xdr:row>26</xdr:row>
      <xdr:rowOff>190500</xdr:rowOff>
    </xdr:to>
    <xdr:sp>
      <xdr:nvSpPr>
        <xdr:cNvPr id="17" name="Стрелка вправо 21"/>
        <xdr:cNvSpPr>
          <a:spLocks/>
        </xdr:cNvSpPr>
      </xdr:nvSpPr>
      <xdr:spPr>
        <a:xfrm rot="18960303">
          <a:off x="4076700" y="11811000"/>
          <a:ext cx="0" cy="0"/>
        </a:xfrm>
        <a:prstGeom prst="rightArrow">
          <a:avLst>
            <a:gd name="adj1" fmla="val 17268"/>
            <a:gd name="adj2" fmla="val -19388"/>
          </a:avLst>
        </a:prstGeom>
        <a:blipFill>
          <a:blip r:embed="rId1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323850</xdr:rowOff>
    </xdr:from>
    <xdr:to>
      <xdr:col>3</xdr:col>
      <xdr:colOff>409575</xdr:colOff>
      <xdr:row>27</xdr:row>
      <xdr:rowOff>438150</xdr:rowOff>
    </xdr:to>
    <xdr:sp>
      <xdr:nvSpPr>
        <xdr:cNvPr id="18" name="Стрелка вправо 23"/>
        <xdr:cNvSpPr>
          <a:spLocks/>
        </xdr:cNvSpPr>
      </xdr:nvSpPr>
      <xdr:spPr>
        <a:xfrm rot="18960303">
          <a:off x="4314825" y="121348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323850</xdr:rowOff>
    </xdr:from>
    <xdr:to>
      <xdr:col>3</xdr:col>
      <xdr:colOff>409575</xdr:colOff>
      <xdr:row>27</xdr:row>
      <xdr:rowOff>438150</xdr:rowOff>
    </xdr:to>
    <xdr:sp>
      <xdr:nvSpPr>
        <xdr:cNvPr id="19" name="Стрелка вправо 24"/>
        <xdr:cNvSpPr>
          <a:spLocks/>
        </xdr:cNvSpPr>
      </xdr:nvSpPr>
      <xdr:spPr>
        <a:xfrm rot="18960303">
          <a:off x="4314825" y="121348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323850</xdr:rowOff>
    </xdr:from>
    <xdr:to>
      <xdr:col>3</xdr:col>
      <xdr:colOff>409575</xdr:colOff>
      <xdr:row>28</xdr:row>
      <xdr:rowOff>438150</xdr:rowOff>
    </xdr:to>
    <xdr:sp>
      <xdr:nvSpPr>
        <xdr:cNvPr id="20" name="Стрелка вправо 25"/>
        <xdr:cNvSpPr>
          <a:spLocks/>
        </xdr:cNvSpPr>
      </xdr:nvSpPr>
      <xdr:spPr>
        <a:xfrm rot="18960303">
          <a:off x="4314825" y="12696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323850</xdr:rowOff>
    </xdr:from>
    <xdr:to>
      <xdr:col>3</xdr:col>
      <xdr:colOff>409575</xdr:colOff>
      <xdr:row>28</xdr:row>
      <xdr:rowOff>438150</xdr:rowOff>
    </xdr:to>
    <xdr:sp>
      <xdr:nvSpPr>
        <xdr:cNvPr id="21" name="Стрелка вправо 26"/>
        <xdr:cNvSpPr>
          <a:spLocks/>
        </xdr:cNvSpPr>
      </xdr:nvSpPr>
      <xdr:spPr>
        <a:xfrm rot="18960303">
          <a:off x="4314825" y="12696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323850</xdr:rowOff>
    </xdr:from>
    <xdr:to>
      <xdr:col>3</xdr:col>
      <xdr:colOff>409575</xdr:colOff>
      <xdr:row>29</xdr:row>
      <xdr:rowOff>438150</xdr:rowOff>
    </xdr:to>
    <xdr:sp>
      <xdr:nvSpPr>
        <xdr:cNvPr id="22" name="Стрелка вправо 27"/>
        <xdr:cNvSpPr>
          <a:spLocks/>
        </xdr:cNvSpPr>
      </xdr:nvSpPr>
      <xdr:spPr>
        <a:xfrm rot="18960303">
          <a:off x="4314825" y="13296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323850</xdr:rowOff>
    </xdr:from>
    <xdr:to>
      <xdr:col>3</xdr:col>
      <xdr:colOff>409575</xdr:colOff>
      <xdr:row>29</xdr:row>
      <xdr:rowOff>438150</xdr:rowOff>
    </xdr:to>
    <xdr:sp>
      <xdr:nvSpPr>
        <xdr:cNvPr id="23" name="Стрелка вправо 28"/>
        <xdr:cNvSpPr>
          <a:spLocks/>
        </xdr:cNvSpPr>
      </xdr:nvSpPr>
      <xdr:spPr>
        <a:xfrm rot="18960303">
          <a:off x="4314825" y="13296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323850</xdr:rowOff>
    </xdr:from>
    <xdr:to>
      <xdr:col>3</xdr:col>
      <xdr:colOff>409575</xdr:colOff>
      <xdr:row>30</xdr:row>
      <xdr:rowOff>438150</xdr:rowOff>
    </xdr:to>
    <xdr:sp>
      <xdr:nvSpPr>
        <xdr:cNvPr id="24" name="Стрелка вправо 29"/>
        <xdr:cNvSpPr>
          <a:spLocks/>
        </xdr:cNvSpPr>
      </xdr:nvSpPr>
      <xdr:spPr>
        <a:xfrm rot="18960303">
          <a:off x="4314825" y="138969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323850</xdr:rowOff>
    </xdr:from>
    <xdr:to>
      <xdr:col>3</xdr:col>
      <xdr:colOff>409575</xdr:colOff>
      <xdr:row>30</xdr:row>
      <xdr:rowOff>438150</xdr:rowOff>
    </xdr:to>
    <xdr:sp>
      <xdr:nvSpPr>
        <xdr:cNvPr id="25" name="Стрелка вправо 30"/>
        <xdr:cNvSpPr>
          <a:spLocks/>
        </xdr:cNvSpPr>
      </xdr:nvSpPr>
      <xdr:spPr>
        <a:xfrm rot="18960303">
          <a:off x="4314825" y="138969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323850</xdr:rowOff>
    </xdr:from>
    <xdr:to>
      <xdr:col>3</xdr:col>
      <xdr:colOff>409575</xdr:colOff>
      <xdr:row>31</xdr:row>
      <xdr:rowOff>438150</xdr:rowOff>
    </xdr:to>
    <xdr:sp>
      <xdr:nvSpPr>
        <xdr:cNvPr id="26" name="Стрелка вправо 31"/>
        <xdr:cNvSpPr>
          <a:spLocks/>
        </xdr:cNvSpPr>
      </xdr:nvSpPr>
      <xdr:spPr>
        <a:xfrm rot="18960303">
          <a:off x="4314825" y="145446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323850</xdr:rowOff>
    </xdr:from>
    <xdr:to>
      <xdr:col>3</xdr:col>
      <xdr:colOff>409575</xdr:colOff>
      <xdr:row>31</xdr:row>
      <xdr:rowOff>438150</xdr:rowOff>
    </xdr:to>
    <xdr:sp>
      <xdr:nvSpPr>
        <xdr:cNvPr id="27" name="Стрелка вправо 32"/>
        <xdr:cNvSpPr>
          <a:spLocks/>
        </xdr:cNvSpPr>
      </xdr:nvSpPr>
      <xdr:spPr>
        <a:xfrm rot="18960303">
          <a:off x="4314825" y="145446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323850</xdr:rowOff>
    </xdr:from>
    <xdr:to>
      <xdr:col>3</xdr:col>
      <xdr:colOff>409575</xdr:colOff>
      <xdr:row>32</xdr:row>
      <xdr:rowOff>438150</xdr:rowOff>
    </xdr:to>
    <xdr:sp>
      <xdr:nvSpPr>
        <xdr:cNvPr id="28" name="Стрелка вправо 33"/>
        <xdr:cNvSpPr>
          <a:spLocks/>
        </xdr:cNvSpPr>
      </xdr:nvSpPr>
      <xdr:spPr>
        <a:xfrm rot="18960303">
          <a:off x="4314825" y="151066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323850</xdr:rowOff>
    </xdr:from>
    <xdr:to>
      <xdr:col>3</xdr:col>
      <xdr:colOff>409575</xdr:colOff>
      <xdr:row>32</xdr:row>
      <xdr:rowOff>438150</xdr:rowOff>
    </xdr:to>
    <xdr:sp>
      <xdr:nvSpPr>
        <xdr:cNvPr id="29" name="Стрелка вправо 34"/>
        <xdr:cNvSpPr>
          <a:spLocks/>
        </xdr:cNvSpPr>
      </xdr:nvSpPr>
      <xdr:spPr>
        <a:xfrm rot="18960303">
          <a:off x="4314825" y="151066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18</xdr:row>
      <xdr:rowOff>238125</xdr:rowOff>
    </xdr:from>
    <xdr:to>
      <xdr:col>3</xdr:col>
      <xdr:colOff>504825</xdr:colOff>
      <xdr:row>18</xdr:row>
      <xdr:rowOff>352425</xdr:rowOff>
    </xdr:to>
    <xdr:sp>
      <xdr:nvSpPr>
        <xdr:cNvPr id="30" name="Стрелка вправо 35"/>
        <xdr:cNvSpPr>
          <a:spLocks/>
        </xdr:cNvSpPr>
      </xdr:nvSpPr>
      <xdr:spPr>
        <a:xfrm rot="18960303">
          <a:off x="4410075" y="74771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22">
      <selection activeCell="B13" sqref="B13"/>
    </sheetView>
  </sheetViews>
  <sheetFormatPr defaultColWidth="9.140625" defaultRowHeight="15"/>
  <cols>
    <col min="1" max="1" width="6.57421875" style="44" customWidth="1"/>
    <col min="2" max="2" width="43.28125" style="30" customWidth="1"/>
    <col min="3" max="4" width="11.28125" style="30" customWidth="1"/>
    <col min="5" max="10" width="11.7109375" style="30" customWidth="1"/>
    <col min="11" max="12" width="9.7109375" style="30" customWidth="1"/>
    <col min="13" max="13" width="9.8515625" style="30" bestFit="1" customWidth="1"/>
    <col min="14" max="14" width="9.8515625" style="30" customWidth="1"/>
    <col min="15" max="15" width="9.8515625" style="30" bestFit="1" customWidth="1"/>
    <col min="16" max="16" width="9.8515625" style="30" customWidth="1"/>
    <col min="17" max="18" width="11.421875" style="30" customWidth="1"/>
    <col min="19" max="20" width="10.00390625" style="30" customWidth="1"/>
    <col min="21" max="21" width="12.28125" style="30" customWidth="1"/>
    <col min="22" max="16384" width="9.140625" style="30" customWidth="1"/>
  </cols>
  <sheetData>
    <row r="1" spans="17:23" ht="70.5" customHeight="1">
      <c r="Q1" s="84" t="s">
        <v>78</v>
      </c>
      <c r="R1" s="84"/>
      <c r="S1" s="84"/>
      <c r="T1" s="84"/>
      <c r="U1" s="84"/>
      <c r="V1" s="45"/>
      <c r="W1" s="45"/>
    </row>
    <row r="2" spans="19:21" ht="15">
      <c r="S2" s="43"/>
      <c r="T2" s="43"/>
      <c r="U2" s="43"/>
    </row>
    <row r="3" spans="19:21" ht="15">
      <c r="S3" s="85" t="s">
        <v>79</v>
      </c>
      <c r="T3" s="85"/>
      <c r="U3" s="85"/>
    </row>
    <row r="4" spans="1:21" ht="18.75">
      <c r="A4" s="86" t="s">
        <v>80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6" spans="1:21" s="72" customFormat="1" ht="12.75" customHeight="1">
      <c r="A6" s="87" t="s">
        <v>125</v>
      </c>
      <c r="B6" s="87" t="s">
        <v>81</v>
      </c>
      <c r="C6" s="87" t="s">
        <v>82</v>
      </c>
      <c r="D6" s="88" t="s">
        <v>126</v>
      </c>
      <c r="E6" s="83" t="s">
        <v>83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9" s="72" customFormat="1" ht="24.75" customHeight="1">
      <c r="A7" s="87"/>
      <c r="B7" s="87"/>
      <c r="C7" s="87"/>
      <c r="D7" s="89"/>
      <c r="E7" s="81" t="s">
        <v>127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V7" s="73"/>
      <c r="W7" s="73"/>
      <c r="X7" s="73"/>
      <c r="Y7" s="73"/>
      <c r="Z7" s="73"/>
      <c r="AA7" s="73"/>
      <c r="AB7" s="73"/>
      <c r="AC7" s="73"/>
    </row>
    <row r="8" spans="1:29" s="72" customFormat="1" ht="31.5" customHeight="1">
      <c r="A8" s="87"/>
      <c r="B8" s="87"/>
      <c r="C8" s="87"/>
      <c r="D8" s="89"/>
      <c r="E8" s="74">
        <v>2012</v>
      </c>
      <c r="F8" s="81">
        <v>2013</v>
      </c>
      <c r="G8" s="82"/>
      <c r="H8" s="81">
        <v>2014</v>
      </c>
      <c r="I8" s="82"/>
      <c r="J8" s="81">
        <v>2015</v>
      </c>
      <c r="K8" s="82"/>
      <c r="L8" s="81">
        <v>2016</v>
      </c>
      <c r="M8" s="82"/>
      <c r="N8" s="81">
        <v>2017</v>
      </c>
      <c r="O8" s="82"/>
      <c r="P8" s="81">
        <v>2018</v>
      </c>
      <c r="Q8" s="82"/>
      <c r="R8" s="81">
        <v>2019</v>
      </c>
      <c r="S8" s="82"/>
      <c r="T8" s="81">
        <v>2020</v>
      </c>
      <c r="U8" s="82"/>
      <c r="V8" s="73"/>
      <c r="W8" s="73"/>
      <c r="X8" s="73"/>
      <c r="Y8" s="73"/>
      <c r="Z8" s="73"/>
      <c r="AA8" s="73"/>
      <c r="AB8" s="73"/>
      <c r="AC8" s="73"/>
    </row>
    <row r="9" spans="1:21" s="72" customFormat="1" ht="20.25" customHeight="1">
      <c r="A9" s="87"/>
      <c r="B9" s="87"/>
      <c r="C9" s="87"/>
      <c r="D9" s="90"/>
      <c r="E9" s="74" t="s">
        <v>128</v>
      </c>
      <c r="F9" s="46" t="s">
        <v>129</v>
      </c>
      <c r="G9" s="74" t="s">
        <v>128</v>
      </c>
      <c r="H9" s="46" t="s">
        <v>129</v>
      </c>
      <c r="I9" s="74" t="s">
        <v>128</v>
      </c>
      <c r="J9" s="46" t="s">
        <v>129</v>
      </c>
      <c r="K9" s="74" t="s">
        <v>128</v>
      </c>
      <c r="L9" s="46" t="s">
        <v>129</v>
      </c>
      <c r="M9" s="74" t="s">
        <v>128</v>
      </c>
      <c r="N9" s="46" t="s">
        <v>129</v>
      </c>
      <c r="O9" s="74" t="s">
        <v>128</v>
      </c>
      <c r="P9" s="46" t="s">
        <v>129</v>
      </c>
      <c r="Q9" s="74" t="s">
        <v>128</v>
      </c>
      <c r="R9" s="46" t="s">
        <v>129</v>
      </c>
      <c r="S9" s="74" t="s">
        <v>128</v>
      </c>
      <c r="T9" s="46" t="s">
        <v>129</v>
      </c>
      <c r="U9" s="46" t="s">
        <v>128</v>
      </c>
    </row>
    <row r="10" spans="1:21" s="72" customFormat="1" ht="18" customHeight="1">
      <c r="A10" s="46">
        <v>1</v>
      </c>
      <c r="B10" s="46">
        <v>2</v>
      </c>
      <c r="C10" s="46">
        <v>3</v>
      </c>
      <c r="D10" s="75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</row>
    <row r="11" spans="1:21" s="72" customFormat="1" ht="18" customHeight="1">
      <c r="A11" s="46"/>
      <c r="B11" s="78" t="s">
        <v>15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60">
      <c r="A12" s="46"/>
      <c r="B12" s="48" t="s">
        <v>84</v>
      </c>
      <c r="C12" s="47"/>
      <c r="D12" s="4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45" customHeight="1">
      <c r="A13" s="46"/>
      <c r="B13" s="49" t="s">
        <v>85</v>
      </c>
      <c r="C13" s="50" t="s">
        <v>86</v>
      </c>
      <c r="D13" s="76"/>
      <c r="E13" s="46">
        <v>100</v>
      </c>
      <c r="F13" s="46">
        <v>100</v>
      </c>
      <c r="G13" s="46">
        <v>100</v>
      </c>
      <c r="H13" s="46">
        <v>100</v>
      </c>
      <c r="I13" s="46">
        <v>100</v>
      </c>
      <c r="J13" s="46">
        <v>100</v>
      </c>
      <c r="K13" s="46">
        <v>100</v>
      </c>
      <c r="L13" s="46">
        <v>100</v>
      </c>
      <c r="M13" s="46">
        <v>100</v>
      </c>
      <c r="N13" s="46">
        <v>100</v>
      </c>
      <c r="O13" s="46">
        <v>100</v>
      </c>
      <c r="P13" s="46">
        <v>100</v>
      </c>
      <c r="Q13" s="46"/>
      <c r="R13" s="46">
        <v>100</v>
      </c>
      <c r="S13" s="46"/>
      <c r="T13" s="46">
        <v>100</v>
      </c>
      <c r="U13" s="46"/>
    </row>
    <row r="14" spans="1:21" ht="34.5" customHeight="1">
      <c r="A14" s="46"/>
      <c r="B14" s="49" t="s">
        <v>87</v>
      </c>
      <c r="C14" s="50" t="s">
        <v>86</v>
      </c>
      <c r="D14" s="76"/>
      <c r="E14" s="46">
        <v>80</v>
      </c>
      <c r="F14" s="46">
        <v>82</v>
      </c>
      <c r="G14" s="46">
        <v>82</v>
      </c>
      <c r="H14" s="46">
        <v>84</v>
      </c>
      <c r="I14" s="46">
        <v>84</v>
      </c>
      <c r="J14" s="46">
        <v>85</v>
      </c>
      <c r="K14" s="46">
        <v>85</v>
      </c>
      <c r="L14" s="46">
        <v>90</v>
      </c>
      <c r="M14" s="46">
        <v>90</v>
      </c>
      <c r="N14" s="46">
        <v>95</v>
      </c>
      <c r="O14" s="46">
        <v>95</v>
      </c>
      <c r="P14" s="46">
        <v>100</v>
      </c>
      <c r="Q14" s="46"/>
      <c r="R14" s="46">
        <v>100</v>
      </c>
      <c r="S14" s="46"/>
      <c r="T14" s="46">
        <v>100</v>
      </c>
      <c r="U14" s="46"/>
    </row>
    <row r="15" spans="1:21" ht="49.5" customHeight="1">
      <c r="A15" s="46"/>
      <c r="B15" s="49" t="s">
        <v>88</v>
      </c>
      <c r="C15" s="50" t="s">
        <v>86</v>
      </c>
      <c r="D15" s="76"/>
      <c r="E15" s="46">
        <v>55</v>
      </c>
      <c r="F15" s="46">
        <v>56</v>
      </c>
      <c r="G15" s="46">
        <v>56</v>
      </c>
      <c r="H15" s="46">
        <v>57</v>
      </c>
      <c r="I15" s="46">
        <v>57</v>
      </c>
      <c r="J15" s="46">
        <v>60</v>
      </c>
      <c r="K15" s="46">
        <v>60</v>
      </c>
      <c r="L15" s="46">
        <v>65</v>
      </c>
      <c r="M15" s="46">
        <v>65</v>
      </c>
      <c r="N15" s="46">
        <v>70</v>
      </c>
      <c r="O15" s="46">
        <v>70</v>
      </c>
      <c r="P15" s="46">
        <v>80</v>
      </c>
      <c r="Q15" s="46"/>
      <c r="R15" s="46">
        <v>90</v>
      </c>
      <c r="S15" s="46"/>
      <c r="T15" s="46">
        <v>100</v>
      </c>
      <c r="U15" s="46"/>
    </row>
    <row r="16" spans="1:21" ht="44.25" customHeight="1">
      <c r="A16" s="46"/>
      <c r="B16" s="49" t="s">
        <v>89</v>
      </c>
      <c r="C16" s="50" t="s">
        <v>86</v>
      </c>
      <c r="D16" s="76"/>
      <c r="E16" s="46">
        <v>55</v>
      </c>
      <c r="F16" s="46">
        <v>56</v>
      </c>
      <c r="G16" s="46">
        <v>56</v>
      </c>
      <c r="H16" s="46">
        <v>57</v>
      </c>
      <c r="I16" s="46">
        <v>57</v>
      </c>
      <c r="J16" s="46">
        <v>60</v>
      </c>
      <c r="K16" s="46">
        <v>60</v>
      </c>
      <c r="L16" s="46">
        <v>65</v>
      </c>
      <c r="M16" s="46">
        <v>65</v>
      </c>
      <c r="N16" s="46">
        <v>70</v>
      </c>
      <c r="O16" s="46">
        <v>70</v>
      </c>
      <c r="P16" s="46">
        <v>80</v>
      </c>
      <c r="Q16" s="46"/>
      <c r="R16" s="46">
        <v>90</v>
      </c>
      <c r="S16" s="46"/>
      <c r="T16" s="46">
        <v>100</v>
      </c>
      <c r="U16" s="46"/>
    </row>
    <row r="17" spans="1:21" ht="40.5" customHeight="1">
      <c r="A17" s="46"/>
      <c r="B17" s="49" t="s">
        <v>90</v>
      </c>
      <c r="C17" s="50" t="s">
        <v>86</v>
      </c>
      <c r="D17" s="76"/>
      <c r="E17" s="46">
        <v>50</v>
      </c>
      <c r="F17" s="46">
        <v>56</v>
      </c>
      <c r="G17" s="46">
        <v>56</v>
      </c>
      <c r="H17" s="46">
        <v>57</v>
      </c>
      <c r="I17" s="46">
        <v>57</v>
      </c>
      <c r="J17" s="46">
        <v>60</v>
      </c>
      <c r="K17" s="46">
        <v>60</v>
      </c>
      <c r="L17" s="46">
        <v>70</v>
      </c>
      <c r="M17" s="46">
        <v>70</v>
      </c>
      <c r="N17" s="46">
        <v>80</v>
      </c>
      <c r="O17" s="46">
        <v>80</v>
      </c>
      <c r="P17" s="46">
        <v>90</v>
      </c>
      <c r="Q17" s="46"/>
      <c r="R17" s="46">
        <v>100</v>
      </c>
      <c r="S17" s="46"/>
      <c r="T17" s="46">
        <v>100</v>
      </c>
      <c r="U17" s="46"/>
    </row>
    <row r="18" spans="1:21" ht="36.75" customHeight="1">
      <c r="A18" s="50">
        <v>1</v>
      </c>
      <c r="B18" s="78" t="s">
        <v>91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1:21" s="55" customFormat="1" ht="45" customHeight="1">
      <c r="A19" s="51" t="s">
        <v>92</v>
      </c>
      <c r="B19" s="52" t="s">
        <v>93</v>
      </c>
      <c r="C19" s="53"/>
      <c r="D19" s="53"/>
      <c r="E19" s="54">
        <f>(E21+E22+E23)/3</f>
        <v>201.40883333333332</v>
      </c>
      <c r="F19" s="54">
        <f aca="true" t="shared" si="0" ref="F19:T19">(F21+F22+F23)/3</f>
        <v>190.65650000000002</v>
      </c>
      <c r="G19" s="54">
        <f t="shared" si="0"/>
        <v>190.65650000000002</v>
      </c>
      <c r="H19" s="54">
        <f t="shared" si="0"/>
        <v>190.65650000000002</v>
      </c>
      <c r="I19" s="54">
        <f t="shared" si="0"/>
        <v>190.65650000000002</v>
      </c>
      <c r="J19" s="54">
        <f t="shared" si="0"/>
        <v>190.65650000000002</v>
      </c>
      <c r="K19" s="54">
        <f t="shared" si="0"/>
        <v>190.65650000000002</v>
      </c>
      <c r="L19" s="54">
        <f t="shared" si="0"/>
        <v>184.8475</v>
      </c>
      <c r="M19" s="54">
        <f t="shared" si="0"/>
        <v>184.8475</v>
      </c>
      <c r="N19" s="54">
        <f t="shared" si="0"/>
        <v>179.2485333333333</v>
      </c>
      <c r="O19" s="54">
        <f t="shared" si="0"/>
        <v>179.2485333333333</v>
      </c>
      <c r="P19" s="54">
        <f t="shared" si="0"/>
        <v>175.2266666666667</v>
      </c>
      <c r="Q19" s="54"/>
      <c r="R19" s="54">
        <f t="shared" si="0"/>
        <v>175.2266666666667</v>
      </c>
      <c r="S19" s="54"/>
      <c r="T19" s="54">
        <f t="shared" si="0"/>
        <v>175.2266666666667</v>
      </c>
      <c r="U19" s="54"/>
    </row>
    <row r="20" spans="1:21" s="55" customFormat="1" ht="20.25" customHeight="1">
      <c r="A20" s="51"/>
      <c r="B20" s="52" t="s">
        <v>94</v>
      </c>
      <c r="C20" s="53"/>
      <c r="D20" s="7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5" customFormat="1" ht="51.75" customHeight="1">
      <c r="A21" s="51"/>
      <c r="B21" s="49" t="s">
        <v>85</v>
      </c>
      <c r="C21" s="57" t="s">
        <v>95</v>
      </c>
      <c r="D21" s="76"/>
      <c r="E21" s="58">
        <v>416.1</v>
      </c>
      <c r="F21" s="58">
        <v>390.1</v>
      </c>
      <c r="G21" s="58">
        <v>390.1</v>
      </c>
      <c r="H21" s="58">
        <v>390.1</v>
      </c>
      <c r="I21" s="58">
        <v>390.1</v>
      </c>
      <c r="J21" s="58">
        <v>390.1</v>
      </c>
      <c r="K21" s="58">
        <v>390.1</v>
      </c>
      <c r="L21" s="58">
        <v>374.5</v>
      </c>
      <c r="M21" s="58">
        <v>374.5</v>
      </c>
      <c r="N21" s="58">
        <v>359.5</v>
      </c>
      <c r="O21" s="58">
        <v>359.5</v>
      </c>
      <c r="P21" s="58">
        <v>350</v>
      </c>
      <c r="Q21" s="58"/>
      <c r="R21" s="58">
        <v>350</v>
      </c>
      <c r="S21" s="58"/>
      <c r="T21" s="58">
        <v>350</v>
      </c>
      <c r="U21" s="58"/>
    </row>
    <row r="22" spans="1:21" s="55" customFormat="1" ht="48.75" customHeight="1">
      <c r="A22" s="51"/>
      <c r="B22" s="49" t="s">
        <v>87</v>
      </c>
      <c r="C22" s="53" t="s">
        <v>96</v>
      </c>
      <c r="D22" s="76"/>
      <c r="E22" s="59">
        <v>0.7065</v>
      </c>
      <c r="F22" s="59">
        <v>0.6995</v>
      </c>
      <c r="G22" s="59">
        <v>0.6995</v>
      </c>
      <c r="H22" s="59">
        <v>0.6995</v>
      </c>
      <c r="I22" s="59">
        <v>0.6995</v>
      </c>
      <c r="J22" s="59">
        <v>0.6995</v>
      </c>
      <c r="K22" s="59">
        <v>0.6995</v>
      </c>
      <c r="L22" s="59">
        <v>0.6925</v>
      </c>
      <c r="M22" s="59">
        <v>0.6925</v>
      </c>
      <c r="N22" s="59">
        <v>0.6856</v>
      </c>
      <c r="O22" s="59">
        <v>0.6856</v>
      </c>
      <c r="P22" s="59">
        <v>0.68</v>
      </c>
      <c r="Q22" s="59"/>
      <c r="R22" s="59">
        <v>0.68</v>
      </c>
      <c r="S22" s="59"/>
      <c r="T22" s="59">
        <v>0.68</v>
      </c>
      <c r="U22" s="59"/>
    </row>
    <row r="23" spans="1:21" s="55" customFormat="1" ht="45" customHeight="1">
      <c r="A23" s="51"/>
      <c r="B23" s="49" t="s">
        <v>89</v>
      </c>
      <c r="C23" s="53" t="s">
        <v>97</v>
      </c>
      <c r="D23" s="76"/>
      <c r="E23" s="60">
        <v>187.42</v>
      </c>
      <c r="F23" s="60">
        <v>181.17</v>
      </c>
      <c r="G23" s="60">
        <v>181.17</v>
      </c>
      <c r="H23" s="60">
        <v>181.17</v>
      </c>
      <c r="I23" s="60">
        <v>181.17</v>
      </c>
      <c r="J23" s="60">
        <v>181.17</v>
      </c>
      <c r="K23" s="60">
        <v>181.17</v>
      </c>
      <c r="L23" s="60">
        <v>179.35</v>
      </c>
      <c r="M23" s="60">
        <v>179.35</v>
      </c>
      <c r="N23" s="60">
        <v>177.56</v>
      </c>
      <c r="O23" s="60">
        <v>177.56</v>
      </c>
      <c r="P23" s="60">
        <v>175</v>
      </c>
      <c r="Q23" s="60"/>
      <c r="R23" s="60">
        <v>175</v>
      </c>
      <c r="S23" s="60"/>
      <c r="T23" s="60">
        <v>175</v>
      </c>
      <c r="U23" s="60"/>
    </row>
    <row r="24" spans="1:21" s="55" customFormat="1" ht="47.25" customHeight="1">
      <c r="A24" s="51"/>
      <c r="B24" s="49" t="s">
        <v>98</v>
      </c>
      <c r="C24" s="53" t="s">
        <v>97</v>
      </c>
      <c r="D24" s="71"/>
      <c r="E24" s="60" t="s">
        <v>99</v>
      </c>
      <c r="F24" s="60" t="s">
        <v>99</v>
      </c>
      <c r="G24" s="60" t="s">
        <v>99</v>
      </c>
      <c r="H24" s="60" t="s">
        <v>99</v>
      </c>
      <c r="I24" s="60" t="s">
        <v>99</v>
      </c>
      <c r="J24" s="60" t="s">
        <v>99</v>
      </c>
      <c r="K24" s="60" t="s">
        <v>99</v>
      </c>
      <c r="L24" s="60" t="s">
        <v>99</v>
      </c>
      <c r="M24" s="60" t="s">
        <v>99</v>
      </c>
      <c r="N24" s="60" t="s">
        <v>99</v>
      </c>
      <c r="O24" s="60" t="s">
        <v>99</v>
      </c>
      <c r="P24" s="60" t="s">
        <v>99</v>
      </c>
      <c r="Q24" s="60"/>
      <c r="R24" s="60" t="s">
        <v>99</v>
      </c>
      <c r="S24" s="60"/>
      <c r="T24" s="60" t="s">
        <v>99</v>
      </c>
      <c r="U24" s="60"/>
    </row>
    <row r="25" spans="1:21" s="55" customFormat="1" ht="41.25" customHeight="1">
      <c r="A25" s="61" t="s">
        <v>100</v>
      </c>
      <c r="B25" s="78" t="s">
        <v>101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1:21" s="55" customFormat="1" ht="45.75" customHeight="1">
      <c r="A26" s="51" t="s">
        <v>102</v>
      </c>
      <c r="B26" s="52" t="s">
        <v>103</v>
      </c>
      <c r="C26" s="53"/>
      <c r="D26" s="53"/>
      <c r="E26" s="62">
        <f>(E28+E29+E30+E31+E32)/5</f>
        <v>248.92906</v>
      </c>
      <c r="F26" s="62">
        <f aca="true" t="shared" si="1" ref="F26:T26">(F28+F29+F30+F31+F32)/5</f>
        <v>247.03907999999996</v>
      </c>
      <c r="G26" s="62">
        <f t="shared" si="1"/>
        <v>247.03907999999996</v>
      </c>
      <c r="H26" s="62">
        <f t="shared" si="1"/>
        <v>247.03907999999996</v>
      </c>
      <c r="I26" s="62">
        <f t="shared" si="1"/>
        <v>247.03907999999996</v>
      </c>
      <c r="J26" s="62">
        <f t="shared" si="1"/>
        <v>247.03907999999996</v>
      </c>
      <c r="K26" s="62">
        <f t="shared" si="1"/>
        <v>247.03907999999996</v>
      </c>
      <c r="L26" s="62">
        <f t="shared" si="1"/>
        <v>244.5944</v>
      </c>
      <c r="M26" s="62">
        <f t="shared" si="1"/>
        <v>244.5944</v>
      </c>
      <c r="N26" s="62">
        <f t="shared" si="1"/>
        <v>242.09370000000004</v>
      </c>
      <c r="O26" s="62">
        <f t="shared" si="1"/>
        <v>242.09370000000004</v>
      </c>
      <c r="P26" s="62">
        <f t="shared" si="1"/>
        <v>241.0777</v>
      </c>
      <c r="Q26" s="62"/>
      <c r="R26" s="62">
        <f t="shared" si="1"/>
        <v>241.0777</v>
      </c>
      <c r="S26" s="62"/>
      <c r="T26" s="62">
        <f t="shared" si="1"/>
        <v>241.0777</v>
      </c>
      <c r="U26" s="62"/>
    </row>
    <row r="27" spans="1:21" s="55" customFormat="1" ht="15">
      <c r="A27" s="51"/>
      <c r="B27" s="52" t="s">
        <v>94</v>
      </c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77"/>
    </row>
    <row r="28" spans="1:21" s="55" customFormat="1" ht="44.25" customHeight="1">
      <c r="A28" s="51"/>
      <c r="B28" s="49" t="s">
        <v>85</v>
      </c>
      <c r="C28" s="57" t="s">
        <v>95</v>
      </c>
      <c r="D28" s="76"/>
      <c r="E28" s="58">
        <v>1133.7</v>
      </c>
      <c r="F28" s="58">
        <v>1125.2</v>
      </c>
      <c r="G28" s="58">
        <v>1125.2</v>
      </c>
      <c r="H28" s="58">
        <v>1125.2</v>
      </c>
      <c r="I28" s="58">
        <v>1125.2</v>
      </c>
      <c r="J28" s="58">
        <v>1125.2</v>
      </c>
      <c r="K28" s="58">
        <v>1125.2</v>
      </c>
      <c r="L28" s="58">
        <v>1114</v>
      </c>
      <c r="M28" s="58">
        <v>1114</v>
      </c>
      <c r="N28" s="58">
        <v>1102.9</v>
      </c>
      <c r="O28" s="58">
        <v>1102.9</v>
      </c>
      <c r="P28" s="58">
        <v>1100</v>
      </c>
      <c r="Q28" s="58"/>
      <c r="R28" s="58">
        <v>1100</v>
      </c>
      <c r="S28" s="58"/>
      <c r="T28" s="58">
        <v>1100</v>
      </c>
      <c r="U28" s="58"/>
    </row>
    <row r="29" spans="1:21" s="55" customFormat="1" ht="47.25" customHeight="1">
      <c r="A29" s="51"/>
      <c r="B29" s="49" t="s">
        <v>87</v>
      </c>
      <c r="C29" s="53" t="s">
        <v>96</v>
      </c>
      <c r="D29" s="76"/>
      <c r="E29" s="59">
        <v>0.3453</v>
      </c>
      <c r="F29" s="59">
        <v>0.3454</v>
      </c>
      <c r="G29" s="59">
        <v>0.3454</v>
      </c>
      <c r="H29" s="59">
        <v>0.3454</v>
      </c>
      <c r="I29" s="59">
        <v>0.3454</v>
      </c>
      <c r="J29" s="59">
        <v>0.3454</v>
      </c>
      <c r="K29" s="59">
        <v>0.3454</v>
      </c>
      <c r="L29" s="59">
        <v>0.342</v>
      </c>
      <c r="M29" s="59">
        <v>0.342</v>
      </c>
      <c r="N29" s="59">
        <v>0.3385</v>
      </c>
      <c r="O29" s="59">
        <v>0.3385</v>
      </c>
      <c r="P29" s="59">
        <v>0.3385</v>
      </c>
      <c r="Q29" s="59"/>
      <c r="R29" s="59">
        <v>0.3385</v>
      </c>
      <c r="S29" s="59"/>
      <c r="T29" s="59">
        <v>0.3385</v>
      </c>
      <c r="U29" s="59"/>
    </row>
    <row r="30" spans="1:21" s="55" customFormat="1" ht="47.25" customHeight="1">
      <c r="A30" s="51"/>
      <c r="B30" s="49" t="s">
        <v>88</v>
      </c>
      <c r="C30" s="53" t="s">
        <v>97</v>
      </c>
      <c r="D30" s="76"/>
      <c r="E30" s="60">
        <v>26.2</v>
      </c>
      <c r="F30" s="60">
        <v>26</v>
      </c>
      <c r="G30" s="60">
        <v>26</v>
      </c>
      <c r="H30" s="60">
        <v>26</v>
      </c>
      <c r="I30" s="60">
        <v>26</v>
      </c>
      <c r="J30" s="60">
        <v>26</v>
      </c>
      <c r="K30" s="60">
        <v>26</v>
      </c>
      <c r="L30" s="60">
        <v>25.8</v>
      </c>
      <c r="M30" s="60">
        <v>25.8</v>
      </c>
      <c r="N30" s="60">
        <v>25.5</v>
      </c>
      <c r="O30" s="60">
        <v>25.5</v>
      </c>
      <c r="P30" s="60">
        <v>25</v>
      </c>
      <c r="Q30" s="60"/>
      <c r="R30" s="60">
        <v>25</v>
      </c>
      <c r="S30" s="60"/>
      <c r="T30" s="60">
        <v>25</v>
      </c>
      <c r="U30" s="60"/>
    </row>
    <row r="31" spans="1:21" s="55" customFormat="1" ht="51" customHeight="1">
      <c r="A31" s="51"/>
      <c r="B31" s="49" t="s">
        <v>89</v>
      </c>
      <c r="C31" s="53" t="s">
        <v>97</v>
      </c>
      <c r="D31" s="76"/>
      <c r="E31" s="60">
        <v>74.3</v>
      </c>
      <c r="F31" s="60">
        <v>73.8</v>
      </c>
      <c r="G31" s="60">
        <v>73.8</v>
      </c>
      <c r="H31" s="60">
        <v>73.8</v>
      </c>
      <c r="I31" s="60">
        <v>73.8</v>
      </c>
      <c r="J31" s="60">
        <v>73.8</v>
      </c>
      <c r="K31" s="60">
        <v>73.8</v>
      </c>
      <c r="L31" s="60">
        <v>73</v>
      </c>
      <c r="M31" s="60">
        <v>73</v>
      </c>
      <c r="N31" s="60">
        <v>72.3</v>
      </c>
      <c r="O31" s="60">
        <v>72.3</v>
      </c>
      <c r="P31" s="60">
        <v>71</v>
      </c>
      <c r="Q31" s="60"/>
      <c r="R31" s="60">
        <v>71</v>
      </c>
      <c r="S31" s="60"/>
      <c r="T31" s="60">
        <v>71</v>
      </c>
      <c r="U31" s="60"/>
    </row>
    <row r="32" spans="1:21" s="55" customFormat="1" ht="44.25" customHeight="1">
      <c r="A32" s="51"/>
      <c r="B32" s="49" t="s">
        <v>90</v>
      </c>
      <c r="C32" s="53" t="s">
        <v>97</v>
      </c>
      <c r="D32" s="76"/>
      <c r="E32" s="59">
        <v>10.1</v>
      </c>
      <c r="F32" s="59">
        <v>9.85</v>
      </c>
      <c r="G32" s="59">
        <v>9.85</v>
      </c>
      <c r="H32" s="59">
        <v>9.85</v>
      </c>
      <c r="I32" s="59">
        <v>9.85</v>
      </c>
      <c r="J32" s="59">
        <v>9.85</v>
      </c>
      <c r="K32" s="59">
        <v>9.85</v>
      </c>
      <c r="L32" s="59">
        <v>9.83</v>
      </c>
      <c r="M32" s="59">
        <v>9.83</v>
      </c>
      <c r="N32" s="59">
        <v>9.43</v>
      </c>
      <c r="O32" s="59">
        <v>9.43</v>
      </c>
      <c r="P32" s="59">
        <v>9.05</v>
      </c>
      <c r="Q32" s="59"/>
      <c r="R32" s="59">
        <v>9.05</v>
      </c>
      <c r="S32" s="59"/>
      <c r="T32" s="59">
        <v>9.05</v>
      </c>
      <c r="U32" s="59"/>
    </row>
    <row r="33" spans="1:21" s="66" customFormat="1" ht="47.25" customHeight="1">
      <c r="A33" s="63" t="s">
        <v>104</v>
      </c>
      <c r="B33" s="64" t="s">
        <v>105</v>
      </c>
      <c r="C33" s="46" t="s">
        <v>106</v>
      </c>
      <c r="D33" s="76"/>
      <c r="E33" s="65">
        <f aca="true" t="shared" si="2" ref="E33:M33">3963.008/485055</f>
        <v>0.008170223995217036</v>
      </c>
      <c r="F33" s="65">
        <f t="shared" si="2"/>
        <v>0.008170223995217036</v>
      </c>
      <c r="G33" s="65">
        <f t="shared" si="2"/>
        <v>0.008170223995217036</v>
      </c>
      <c r="H33" s="65">
        <f t="shared" si="2"/>
        <v>0.008170223995217036</v>
      </c>
      <c r="I33" s="65">
        <f t="shared" si="2"/>
        <v>0.008170223995217036</v>
      </c>
      <c r="J33" s="65">
        <f t="shared" si="2"/>
        <v>0.008170223995217036</v>
      </c>
      <c r="K33" s="65">
        <f t="shared" si="2"/>
        <v>0.008170223995217036</v>
      </c>
      <c r="L33" s="65">
        <f t="shared" si="2"/>
        <v>0.008170223995217036</v>
      </c>
      <c r="M33" s="65">
        <f t="shared" si="2"/>
        <v>0.008170223995217036</v>
      </c>
      <c r="N33" s="65">
        <f>(3963.008/485055)/100*99</f>
        <v>0.008088521755264866</v>
      </c>
      <c r="O33" s="65">
        <f>(3963.008/485055)/100*99</f>
        <v>0.008088521755264866</v>
      </c>
      <c r="P33" s="65">
        <f>(3963.008/485055)/100*98</f>
        <v>0.008006819515312695</v>
      </c>
      <c r="Q33" s="65"/>
      <c r="R33" s="65">
        <f>(3963.008/485055)/100*98</f>
        <v>0.008006819515312695</v>
      </c>
      <c r="S33" s="65"/>
      <c r="T33" s="65">
        <f>(3963.008/485055)/100*98</f>
        <v>0.008006819515312695</v>
      </c>
      <c r="U33" s="65"/>
    </row>
    <row r="34" spans="1:21" ht="29.25" customHeight="1">
      <c r="A34" s="67" t="s">
        <v>107</v>
      </c>
      <c r="B34" s="68" t="s">
        <v>108</v>
      </c>
      <c r="C34" s="69" t="s">
        <v>109</v>
      </c>
      <c r="D34" s="68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  <c r="P34" s="69" t="s">
        <v>110</v>
      </c>
      <c r="Q34" s="69"/>
      <c r="R34" s="69" t="s">
        <v>110</v>
      </c>
      <c r="S34" s="69"/>
      <c r="T34" s="69" t="s">
        <v>110</v>
      </c>
      <c r="U34" s="69"/>
    </row>
    <row r="36" ht="15">
      <c r="A36" s="70" t="s">
        <v>111</v>
      </c>
    </row>
    <row r="37" ht="15">
      <c r="A37" s="70" t="s">
        <v>112</v>
      </c>
    </row>
  </sheetData>
  <sheetProtection/>
  <mergeCells count="20">
    <mergeCell ref="Q1:U1"/>
    <mergeCell ref="S3:U3"/>
    <mergeCell ref="A4:U4"/>
    <mergeCell ref="A6:A9"/>
    <mergeCell ref="B6:B9"/>
    <mergeCell ref="C6:C9"/>
    <mergeCell ref="D6:D9"/>
    <mergeCell ref="E7:U7"/>
    <mergeCell ref="F8:G8"/>
    <mergeCell ref="H8:I8"/>
    <mergeCell ref="B25:U25"/>
    <mergeCell ref="B11:U11"/>
    <mergeCell ref="B18:U18"/>
    <mergeCell ref="J8:K8"/>
    <mergeCell ref="L8:M8"/>
    <mergeCell ref="E6:U6"/>
    <mergeCell ref="N8:O8"/>
    <mergeCell ref="P8:Q8"/>
    <mergeCell ref="R8:S8"/>
    <mergeCell ref="T8:U8"/>
  </mergeCells>
  <printOptions/>
  <pageMargins left="0.35433070866141736" right="0.35433070866141736" top="0.3937007874015748" bottom="0" header="0.5118110236220472" footer="0.5118110236220472"/>
  <pageSetup fitToHeight="2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SheetLayoutView="115" zoomScalePageLayoutView="0" workbookViewId="0" topLeftCell="A1">
      <selection activeCell="G3" sqref="G3"/>
    </sheetView>
  </sheetViews>
  <sheetFormatPr defaultColWidth="34.28125" defaultRowHeight="15"/>
  <cols>
    <col min="1" max="1" width="37.28125" style="14" customWidth="1"/>
    <col min="2" max="2" width="14.7109375" style="14" bestFit="1" customWidth="1"/>
    <col min="3" max="3" width="14.28125" style="14" bestFit="1" customWidth="1"/>
    <col min="4" max="4" width="13.8515625" style="14" bestFit="1" customWidth="1"/>
    <col min="5" max="6" width="13.140625" style="14" bestFit="1" customWidth="1"/>
    <col min="7" max="7" width="14.28125" style="14" bestFit="1" customWidth="1"/>
    <col min="8" max="9" width="13.140625" style="14" bestFit="1" customWidth="1"/>
    <col min="10" max="16384" width="34.28125" style="14" customWidth="1"/>
  </cols>
  <sheetData>
    <row r="1" spans="7:9" s="30" customFormat="1" ht="48" customHeight="1">
      <c r="G1" s="93" t="s">
        <v>132</v>
      </c>
      <c r="H1" s="94"/>
      <c r="I1" s="94"/>
    </row>
    <row r="2" spans="5:10" ht="15">
      <c r="E2" s="1"/>
      <c r="G2" s="95" t="s">
        <v>53</v>
      </c>
      <c r="H2" s="95"/>
      <c r="I2" s="95"/>
      <c r="J2" s="15"/>
    </row>
    <row r="4" spans="1:9" ht="19.5" customHeight="1">
      <c r="A4" s="96" t="s">
        <v>63</v>
      </c>
      <c r="B4" s="96"/>
      <c r="C4" s="96"/>
      <c r="D4" s="96"/>
      <c r="E4" s="96"/>
      <c r="F4" s="96"/>
      <c r="G4" s="96"/>
      <c r="H4" s="96"/>
      <c r="I4" s="96"/>
    </row>
    <row r="6" spans="1:9" ht="30" customHeight="1">
      <c r="A6" s="97" t="s">
        <v>25</v>
      </c>
      <c r="B6" s="99" t="s">
        <v>26</v>
      </c>
      <c r="C6" s="101" t="s">
        <v>27</v>
      </c>
      <c r="D6" s="101"/>
      <c r="E6" s="101"/>
      <c r="F6" s="101"/>
      <c r="G6" s="101"/>
      <c r="H6" s="101"/>
      <c r="I6" s="101"/>
    </row>
    <row r="7" spans="1:9" ht="16.5" customHeight="1">
      <c r="A7" s="98"/>
      <c r="B7" s="100"/>
      <c r="C7" s="18" t="s">
        <v>19</v>
      </c>
      <c r="D7" s="18" t="s">
        <v>36</v>
      </c>
      <c r="E7" s="18" t="s">
        <v>67</v>
      </c>
      <c r="F7" s="18" t="s">
        <v>37</v>
      </c>
      <c r="G7" s="18" t="s">
        <v>38</v>
      </c>
      <c r="H7" s="18" t="s">
        <v>39</v>
      </c>
      <c r="I7" s="19" t="s">
        <v>40</v>
      </c>
    </row>
    <row r="8" spans="1:9" ht="16.5" customHeigh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</row>
    <row r="9" spans="1:9" ht="15.75" customHeight="1">
      <c r="A9" s="20" t="s">
        <v>54</v>
      </c>
      <c r="B9" s="21">
        <f>B11+B12+B13+B14</f>
        <v>33723628.43</v>
      </c>
      <c r="C9" s="21">
        <f aca="true" t="shared" si="0" ref="C9:I9">C11+C12+C13+C14</f>
        <v>23224975.560000002</v>
      </c>
      <c r="D9" s="21">
        <f t="shared" si="0"/>
        <v>899008.15</v>
      </c>
      <c r="E9" s="21">
        <f>E11+E12+E13+E14</f>
        <v>2930053.32</v>
      </c>
      <c r="F9" s="21">
        <f t="shared" si="0"/>
        <v>3904400</v>
      </c>
      <c r="G9" s="21">
        <f t="shared" si="0"/>
        <v>1077072</v>
      </c>
      <c r="H9" s="21">
        <f t="shared" si="0"/>
        <v>859548.2</v>
      </c>
      <c r="I9" s="21">
        <f t="shared" si="0"/>
        <v>828571.2</v>
      </c>
    </row>
    <row r="10" spans="1:9" ht="16.5" customHeight="1">
      <c r="A10" s="102" t="s">
        <v>28</v>
      </c>
      <c r="B10" s="103"/>
      <c r="C10" s="103"/>
      <c r="D10" s="103"/>
      <c r="E10" s="103"/>
      <c r="F10" s="103"/>
      <c r="G10" s="103"/>
      <c r="H10" s="103"/>
      <c r="I10" s="104"/>
    </row>
    <row r="11" spans="1:9" ht="16.5" customHeight="1">
      <c r="A11" s="22" t="s">
        <v>29</v>
      </c>
      <c r="B11" s="23">
        <f>C11+D11+E11+F11+G11+H11+I11</f>
        <v>27261128.75</v>
      </c>
      <c r="C11" s="24">
        <f>C25+C32+C39</f>
        <v>17562475.880000003</v>
      </c>
      <c r="D11" s="24">
        <f>D25+D32+D39</f>
        <v>899008.15</v>
      </c>
      <c r="E11" s="24">
        <f>E25+E32+E39+E18</f>
        <v>2130053.32</v>
      </c>
      <c r="F11" s="24">
        <f>F25+F32+F39+F18</f>
        <v>3904400</v>
      </c>
      <c r="G11" s="24">
        <f>G25+G32+G39+G18</f>
        <v>1077072</v>
      </c>
      <c r="H11" s="24">
        <f>H25+H32+H39+H18</f>
        <v>859548.2</v>
      </c>
      <c r="I11" s="24">
        <f>I25+I32+I39+I18</f>
        <v>828571.2</v>
      </c>
    </row>
    <row r="12" spans="1:9" ht="16.5" customHeight="1">
      <c r="A12" s="22" t="s">
        <v>65</v>
      </c>
      <c r="B12" s="23">
        <f>C12+D12+E12+F12+G12+H12+I12</f>
        <v>6462499.68</v>
      </c>
      <c r="C12" s="24">
        <f aca="true" t="shared" si="1" ref="C12:I14">C26+C33+C40</f>
        <v>5662499.68</v>
      </c>
      <c r="D12" s="24">
        <f t="shared" si="1"/>
        <v>0</v>
      </c>
      <c r="E12" s="24">
        <f t="shared" si="1"/>
        <v>800000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</row>
    <row r="13" spans="1:9" ht="16.5" customHeight="1">
      <c r="A13" s="22" t="s">
        <v>66</v>
      </c>
      <c r="B13" s="23">
        <f>C13+D13+E13+F13+G13+H13+I13</f>
        <v>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</row>
    <row r="14" spans="1:9" ht="16.5" customHeight="1">
      <c r="A14" s="22" t="s">
        <v>30</v>
      </c>
      <c r="B14" s="23">
        <f>C14+D14+E14+F14+G14+H14+I14</f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</row>
    <row r="15" spans="1:9" ht="16.5" customHeight="1">
      <c r="A15" s="105" t="s">
        <v>31</v>
      </c>
      <c r="B15" s="106"/>
      <c r="C15" s="106"/>
      <c r="D15" s="106"/>
      <c r="E15" s="106"/>
      <c r="F15" s="106"/>
      <c r="G15" s="106"/>
      <c r="H15" s="106"/>
      <c r="I15" s="107"/>
    </row>
    <row r="16" spans="1:9" ht="29.25" customHeight="1">
      <c r="A16" s="25" t="s">
        <v>70</v>
      </c>
      <c r="B16" s="21">
        <f>B18+B19+B20+B21</f>
        <v>3336111.4000000004</v>
      </c>
      <c r="C16" s="21">
        <f aca="true" t="shared" si="2" ref="C16:I16">C18+C19+C20+C21</f>
        <v>0</v>
      </c>
      <c r="D16" s="21">
        <f t="shared" si="2"/>
        <v>0</v>
      </c>
      <c r="E16" s="21">
        <f t="shared" si="2"/>
        <v>175000</v>
      </c>
      <c r="F16" s="21">
        <f t="shared" si="2"/>
        <v>395920</v>
      </c>
      <c r="G16" s="21">
        <f t="shared" si="2"/>
        <v>1077072</v>
      </c>
      <c r="H16" s="21">
        <f t="shared" si="2"/>
        <v>859548.2</v>
      </c>
      <c r="I16" s="21">
        <f t="shared" si="2"/>
        <v>828571.2</v>
      </c>
    </row>
    <row r="17" spans="1:9" ht="16.5" customHeight="1">
      <c r="A17" s="102" t="s">
        <v>28</v>
      </c>
      <c r="B17" s="103"/>
      <c r="C17" s="103"/>
      <c r="D17" s="103"/>
      <c r="E17" s="103"/>
      <c r="F17" s="103"/>
      <c r="G17" s="103"/>
      <c r="H17" s="103"/>
      <c r="I17" s="104"/>
    </row>
    <row r="18" spans="1:9" ht="16.5" customHeight="1">
      <c r="A18" s="22" t="s">
        <v>29</v>
      </c>
      <c r="B18" s="23">
        <f>C18+D18+E18+F18+G18+H18+I18</f>
        <v>3336111.4000000004</v>
      </c>
      <c r="C18" s="24">
        <v>0</v>
      </c>
      <c r="D18" s="24">
        <v>0</v>
      </c>
      <c r="E18" s="24">
        <v>175000</v>
      </c>
      <c r="F18" s="24">
        <f>'Таблица 3'!I71</f>
        <v>395920</v>
      </c>
      <c r="G18" s="24">
        <f>'Таблица 3'!J181</f>
        <v>1077072</v>
      </c>
      <c r="H18" s="24">
        <f>'Таблица 3'!K181</f>
        <v>859548.2</v>
      </c>
      <c r="I18" s="24">
        <f>'Таблица 3'!L181</f>
        <v>828571.2</v>
      </c>
    </row>
    <row r="19" spans="1:9" ht="16.5" customHeight="1">
      <c r="A19" s="22" t="s">
        <v>65</v>
      </c>
      <c r="B19" s="23">
        <f>C19+D19+E19+F19+G19+H19+I19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6.5" customHeight="1">
      <c r="A20" s="22" t="s">
        <v>66</v>
      </c>
      <c r="B20" s="23">
        <f>C20+D20+E20+F20+G20+H20+I20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6.5" customHeight="1">
      <c r="A21" s="22" t="s">
        <v>30</v>
      </c>
      <c r="B21" s="23">
        <f>C21+D21+E21+F21+G21+H21+I21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36" customHeight="1">
      <c r="A22" s="27" t="s">
        <v>33</v>
      </c>
      <c r="B22" s="23">
        <f>C22+D22+E22+F22+G22+H22+I22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42" customHeight="1">
      <c r="A23" s="25" t="s">
        <v>32</v>
      </c>
      <c r="B23" s="21">
        <f>B25+B26+B27+B28</f>
        <v>16553444.66</v>
      </c>
      <c r="C23" s="21">
        <f aca="true" t="shared" si="3" ref="C23:I23">C25+C26+C27+C28</f>
        <v>11451719.64</v>
      </c>
      <c r="D23" s="21">
        <f t="shared" si="3"/>
        <v>851380.15</v>
      </c>
      <c r="E23" s="21">
        <f t="shared" si="3"/>
        <v>741864.87</v>
      </c>
      <c r="F23" s="21">
        <f t="shared" si="3"/>
        <v>3508480</v>
      </c>
      <c r="G23" s="21">
        <f t="shared" si="3"/>
        <v>0</v>
      </c>
      <c r="H23" s="21">
        <f t="shared" si="3"/>
        <v>0</v>
      </c>
      <c r="I23" s="21">
        <f t="shared" si="3"/>
        <v>0</v>
      </c>
    </row>
    <row r="24" spans="1:9" ht="16.5" customHeight="1">
      <c r="A24" s="102" t="s">
        <v>28</v>
      </c>
      <c r="B24" s="103"/>
      <c r="C24" s="103"/>
      <c r="D24" s="103"/>
      <c r="E24" s="103"/>
      <c r="F24" s="103"/>
      <c r="G24" s="103"/>
      <c r="H24" s="103"/>
      <c r="I24" s="104"/>
    </row>
    <row r="25" spans="1:9" ht="16.5" customHeight="1">
      <c r="A25" s="22" t="s">
        <v>29</v>
      </c>
      <c r="B25" s="26">
        <f>C25+D25+E25+F25+G25+H25+I25</f>
        <v>10890944.98</v>
      </c>
      <c r="C25" s="24">
        <v>5789219.96</v>
      </c>
      <c r="D25" s="24">
        <v>851380.15</v>
      </c>
      <c r="E25" s="24">
        <f>'Таблица 3'!H141</f>
        <v>741864.87</v>
      </c>
      <c r="F25" s="24">
        <f>'Таблица 3'!I172+'Таблица 3'!I91</f>
        <v>3508480</v>
      </c>
      <c r="G25" s="24">
        <v>0</v>
      </c>
      <c r="H25" s="24">
        <v>0</v>
      </c>
      <c r="I25" s="24">
        <v>0</v>
      </c>
    </row>
    <row r="26" spans="1:9" ht="16.5" customHeight="1">
      <c r="A26" s="22" t="s">
        <v>65</v>
      </c>
      <c r="B26" s="26">
        <f>C26+D26+E26+F26+G26+H26+I26</f>
        <v>5662499.68</v>
      </c>
      <c r="C26" s="24">
        <v>5662499.68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6.5" customHeight="1">
      <c r="A27" s="22" t="s">
        <v>66</v>
      </c>
      <c r="B27" s="26">
        <f>C27+D27+E27+F27+G27+H27+I27</f>
        <v>0</v>
      </c>
      <c r="C27" s="24">
        <f>'[1]Пр.3'!F45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6.5" customHeight="1">
      <c r="A28" s="22" t="s">
        <v>30</v>
      </c>
      <c r="B28" s="26">
        <f>C28+D28+E28+F28+G28+H28+I28</f>
        <v>0</v>
      </c>
      <c r="C28" s="24">
        <f>'[1]Пр.3'!F46</f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30">
      <c r="A29" s="27" t="s">
        <v>33</v>
      </c>
      <c r="B29" s="26">
        <f>C29+D29+E29+F29+G29+H29+I29</f>
        <v>7264608.91</v>
      </c>
      <c r="C29" s="24">
        <v>7264608.91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30.75" customHeight="1">
      <c r="A30" s="25" t="s">
        <v>51</v>
      </c>
      <c r="B30" s="21">
        <f>B32+B33+B34+B35</f>
        <v>6613589.77</v>
      </c>
      <c r="C30" s="21">
        <f aca="true" t="shared" si="4" ref="C30:I30">C32+C33+C34+C35</f>
        <v>6613589.77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</row>
    <row r="31" spans="1:9" ht="16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4"/>
    </row>
    <row r="32" spans="1:9" ht="16.5" customHeight="1">
      <c r="A32" s="22" t="s">
        <v>29</v>
      </c>
      <c r="B32" s="26">
        <f>SUM(C32:I32)</f>
        <v>6613589.77</v>
      </c>
      <c r="C32" s="24">
        <v>6613589.77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6.5" customHeight="1">
      <c r="A33" s="22" t="s">
        <v>65</v>
      </c>
      <c r="B33" s="26">
        <f>C33+D33+E33+F33+G33+H33+I33</f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6.5" customHeight="1">
      <c r="A34" s="22" t="s">
        <v>66</v>
      </c>
      <c r="B34" s="26">
        <f>C34+D34+E34+F34+G34+H34+I34</f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6.5" customHeight="1">
      <c r="A35" s="22" t="s">
        <v>30</v>
      </c>
      <c r="B35" s="26">
        <f>C35+D35+E35+F35+G35+H35+I35</f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30">
      <c r="A36" s="27" t="s">
        <v>33</v>
      </c>
      <c r="B36" s="26">
        <v>689427.14</v>
      </c>
      <c r="C36" s="24">
        <v>689427.14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46.5" customHeight="1">
      <c r="A37" s="25" t="s">
        <v>52</v>
      </c>
      <c r="B37" s="21">
        <f>B39+B40+B41+B42</f>
        <v>7220482.600000001</v>
      </c>
      <c r="C37" s="21">
        <f aca="true" t="shared" si="5" ref="C37:I37">C39+C40+C41+C42</f>
        <v>5159666.15</v>
      </c>
      <c r="D37" s="21">
        <f t="shared" si="5"/>
        <v>47628</v>
      </c>
      <c r="E37" s="21">
        <f t="shared" si="5"/>
        <v>2013188.45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</row>
    <row r="38" spans="1:9" ht="16.5" customHeight="1">
      <c r="A38" s="102" t="s">
        <v>28</v>
      </c>
      <c r="B38" s="103"/>
      <c r="C38" s="103"/>
      <c r="D38" s="103"/>
      <c r="E38" s="103"/>
      <c r="F38" s="103"/>
      <c r="G38" s="103"/>
      <c r="H38" s="103"/>
      <c r="I38" s="104"/>
    </row>
    <row r="39" spans="1:9" ht="16.5" customHeight="1">
      <c r="A39" s="22" t="s">
        <v>29</v>
      </c>
      <c r="B39" s="26">
        <f>SUM(C39:I39)</f>
        <v>6420482.600000001</v>
      </c>
      <c r="C39" s="24">
        <v>5159666.15</v>
      </c>
      <c r="D39" s="24">
        <v>47628</v>
      </c>
      <c r="E39" s="24">
        <f>35000+'Таблица 3'!H91</f>
        <v>1213188.45</v>
      </c>
      <c r="F39" s="24">
        <v>0</v>
      </c>
      <c r="G39" s="24">
        <v>0</v>
      </c>
      <c r="H39" s="24">
        <v>0</v>
      </c>
      <c r="I39" s="24">
        <v>0</v>
      </c>
    </row>
    <row r="40" spans="1:9" ht="16.5" customHeight="1">
      <c r="A40" s="22" t="s">
        <v>65</v>
      </c>
      <c r="B40" s="26">
        <f>C40+D40+E40+F40+G40+H40+I40</f>
        <v>800000</v>
      </c>
      <c r="C40" s="24">
        <v>0</v>
      </c>
      <c r="D40" s="24">
        <v>0</v>
      </c>
      <c r="E40" s="24">
        <f>'Таблица 3'!H152</f>
        <v>800000</v>
      </c>
      <c r="F40" s="24">
        <v>0</v>
      </c>
      <c r="G40" s="24">
        <v>0</v>
      </c>
      <c r="H40" s="24">
        <v>0</v>
      </c>
      <c r="I40" s="24">
        <v>0</v>
      </c>
    </row>
    <row r="41" spans="1:9" ht="16.5" customHeight="1">
      <c r="A41" s="22" t="s">
        <v>66</v>
      </c>
      <c r="B41" s="26">
        <f>C41+D41+E41+F41+G41+H41+I41</f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6.5" customHeight="1">
      <c r="A42" s="22" t="s">
        <v>30</v>
      </c>
      <c r="B42" s="26">
        <f>C42+D42+E42+F42+G42+H42+I42</f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30">
      <c r="A43" s="27" t="s">
        <v>33</v>
      </c>
      <c r="B43" s="26">
        <f>C43+D43+E43+F43+G43+H43+I43</f>
        <v>689427.14</v>
      </c>
      <c r="C43" s="24">
        <v>689427.14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</sheetData>
  <sheetProtection/>
  <mergeCells count="12">
    <mergeCell ref="A10:I10"/>
    <mergeCell ref="A15:I15"/>
    <mergeCell ref="A17:I17"/>
    <mergeCell ref="A24:I24"/>
    <mergeCell ref="A31:I31"/>
    <mergeCell ref="A38:I38"/>
    <mergeCell ref="G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11811023622047245" bottom="0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tabSelected="1" zoomScaleSheetLayoutView="110" zoomScalePageLayoutView="0" workbookViewId="0" topLeftCell="J1">
      <selection activeCell="A4" sqref="A4:U4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8" width="11.8515625" style="5" bestFit="1" customWidth="1"/>
    <col min="9" max="9" width="12.281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customWidth="1"/>
    <col min="15" max="20" width="5.7109375" style="5" customWidth="1"/>
    <col min="21" max="21" width="36.7109375" style="5" customWidth="1"/>
    <col min="22" max="16384" width="9.140625" style="5" customWidth="1"/>
  </cols>
  <sheetData>
    <row r="1" spans="3:21" ht="29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S1" s="111" t="s">
        <v>133</v>
      </c>
      <c r="T1" s="112"/>
      <c r="U1" s="112"/>
    </row>
    <row r="2" s="2" customFormat="1" ht="15" customHeight="1">
      <c r="U2" s="13" t="s">
        <v>62</v>
      </c>
    </row>
    <row r="3" s="2" customFormat="1" ht="12.75">
      <c r="U3" s="5"/>
    </row>
    <row r="4" spans="1:21" s="2" customFormat="1" ht="16.5" customHeight="1">
      <c r="A4" s="113" t="s">
        <v>64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23.25" customHeight="1">
      <c r="A5" s="114" t="s">
        <v>16</v>
      </c>
      <c r="B5" s="115" t="s">
        <v>34</v>
      </c>
      <c r="C5" s="115" t="s">
        <v>35</v>
      </c>
      <c r="D5" s="115" t="s">
        <v>25</v>
      </c>
      <c r="E5" s="115" t="s">
        <v>41</v>
      </c>
      <c r="F5" s="115"/>
      <c r="G5" s="115"/>
      <c r="H5" s="115"/>
      <c r="I5" s="115"/>
      <c r="J5" s="115"/>
      <c r="K5" s="115"/>
      <c r="L5" s="115"/>
      <c r="M5" s="114" t="s">
        <v>17</v>
      </c>
      <c r="N5" s="114"/>
      <c r="O5" s="114"/>
      <c r="P5" s="114"/>
      <c r="Q5" s="114"/>
      <c r="R5" s="114"/>
      <c r="S5" s="114"/>
      <c r="T5" s="114"/>
      <c r="U5" s="116" t="s">
        <v>42</v>
      </c>
    </row>
    <row r="6" spans="1:21" ht="21" customHeight="1">
      <c r="A6" s="114"/>
      <c r="B6" s="115"/>
      <c r="C6" s="115"/>
      <c r="D6" s="115"/>
      <c r="E6" s="29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18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17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18" t="s">
        <v>15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</row>
    <row r="9" spans="1:21" ht="12.75">
      <c r="A9" s="28">
        <v>1</v>
      </c>
      <c r="B9" s="118" t="s">
        <v>124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</row>
    <row r="10" spans="1:21" ht="12.75" customHeight="1">
      <c r="A10" s="121" t="s">
        <v>6</v>
      </c>
      <c r="B10" s="122" t="s">
        <v>56</v>
      </c>
      <c r="C10" s="123" t="s">
        <v>68</v>
      </c>
      <c r="D10" s="7" t="s">
        <v>4</v>
      </c>
      <c r="E10" s="8">
        <f aca="true" t="shared" si="0" ref="E10:L10">E11+E12+E13+E14</f>
        <v>1352900.6099999999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26" t="s">
        <v>46</v>
      </c>
      <c r="N10" s="108">
        <f>N15+N20+N25</f>
        <v>44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29" t="s">
        <v>120</v>
      </c>
    </row>
    <row r="11" spans="1:21" ht="12.75">
      <c r="A11" s="121"/>
      <c r="B11" s="122"/>
      <c r="C11" s="124"/>
      <c r="D11" s="9" t="s">
        <v>2</v>
      </c>
      <c r="E11" s="10">
        <f aca="true" t="shared" si="1" ref="E11:E29">F11+G11+H11+I11+J11+K11+L11</f>
        <v>1352900.6099999999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v>0</v>
      </c>
      <c r="K11" s="10">
        <v>0</v>
      </c>
      <c r="L11" s="10">
        <v>0</v>
      </c>
      <c r="M11" s="127"/>
      <c r="N11" s="109"/>
      <c r="O11" s="109"/>
      <c r="P11" s="109"/>
      <c r="Q11" s="109"/>
      <c r="R11" s="109"/>
      <c r="S11" s="109"/>
      <c r="T11" s="109"/>
      <c r="U11" s="130"/>
    </row>
    <row r="12" spans="1:21" ht="12.75">
      <c r="A12" s="121"/>
      <c r="B12" s="122"/>
      <c r="C12" s="124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27"/>
      <c r="N12" s="109"/>
      <c r="O12" s="109"/>
      <c r="P12" s="109"/>
      <c r="Q12" s="109"/>
      <c r="R12" s="109"/>
      <c r="S12" s="109"/>
      <c r="T12" s="109"/>
      <c r="U12" s="130"/>
    </row>
    <row r="13" spans="1:21" ht="12.75">
      <c r="A13" s="121"/>
      <c r="B13" s="122"/>
      <c r="C13" s="124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27"/>
      <c r="N13" s="109"/>
      <c r="O13" s="109"/>
      <c r="P13" s="109"/>
      <c r="Q13" s="109"/>
      <c r="R13" s="109"/>
      <c r="S13" s="109"/>
      <c r="T13" s="109"/>
      <c r="U13" s="130"/>
    </row>
    <row r="14" spans="1:21" ht="18.75" customHeight="1">
      <c r="A14" s="121"/>
      <c r="B14" s="122"/>
      <c r="C14" s="125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28"/>
      <c r="N14" s="110"/>
      <c r="O14" s="110"/>
      <c r="P14" s="110"/>
      <c r="Q14" s="110"/>
      <c r="R14" s="110"/>
      <c r="S14" s="110"/>
      <c r="T14" s="110"/>
      <c r="U14" s="131"/>
    </row>
    <row r="15" spans="1:21" ht="12.75" customHeight="1" hidden="1">
      <c r="A15" s="121"/>
      <c r="B15" s="121" t="s">
        <v>11</v>
      </c>
      <c r="C15" s="123" t="s">
        <v>68</v>
      </c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26" t="s">
        <v>46</v>
      </c>
      <c r="N15" s="132"/>
      <c r="O15" s="132">
        <v>1</v>
      </c>
      <c r="P15" s="132"/>
      <c r="Q15" s="132"/>
      <c r="R15" s="132"/>
      <c r="S15" s="132"/>
      <c r="T15" s="132"/>
      <c r="U15" s="135" t="s">
        <v>20</v>
      </c>
    </row>
    <row r="16" spans="1:21" ht="12.75" customHeight="1" hidden="1">
      <c r="A16" s="121"/>
      <c r="B16" s="121"/>
      <c r="C16" s="124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7"/>
      <c r="N16" s="133"/>
      <c r="O16" s="133"/>
      <c r="P16" s="133"/>
      <c r="Q16" s="133"/>
      <c r="R16" s="133"/>
      <c r="S16" s="133"/>
      <c r="T16" s="133"/>
      <c r="U16" s="136"/>
    </row>
    <row r="17" spans="1:21" ht="12.75" customHeight="1" hidden="1">
      <c r="A17" s="121"/>
      <c r="B17" s="121"/>
      <c r="C17" s="124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7"/>
      <c r="N17" s="133"/>
      <c r="O17" s="133"/>
      <c r="P17" s="133"/>
      <c r="Q17" s="133"/>
      <c r="R17" s="133"/>
      <c r="S17" s="133"/>
      <c r="T17" s="133"/>
      <c r="U17" s="136"/>
    </row>
    <row r="18" spans="1:21" ht="12.75" customHeight="1" hidden="1">
      <c r="A18" s="121"/>
      <c r="B18" s="121"/>
      <c r="C18" s="124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7"/>
      <c r="N18" s="133"/>
      <c r="O18" s="133"/>
      <c r="P18" s="133"/>
      <c r="Q18" s="133"/>
      <c r="R18" s="133"/>
      <c r="S18" s="133"/>
      <c r="T18" s="133"/>
      <c r="U18" s="136"/>
    </row>
    <row r="19" spans="1:21" ht="12.75" customHeight="1" hidden="1">
      <c r="A19" s="121"/>
      <c r="B19" s="121"/>
      <c r="C19" s="125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8"/>
      <c r="N19" s="134"/>
      <c r="O19" s="134"/>
      <c r="P19" s="134"/>
      <c r="Q19" s="134"/>
      <c r="R19" s="134"/>
      <c r="S19" s="134"/>
      <c r="T19" s="134"/>
      <c r="U19" s="137"/>
    </row>
    <row r="20" spans="1:21" ht="12.75" customHeight="1" hidden="1">
      <c r="A20" s="121"/>
      <c r="B20" s="121" t="s">
        <v>12</v>
      </c>
      <c r="C20" s="123" t="s">
        <v>68</v>
      </c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126" t="s">
        <v>46</v>
      </c>
      <c r="N20" s="132">
        <v>35</v>
      </c>
      <c r="O20" s="132">
        <v>2</v>
      </c>
      <c r="P20" s="132"/>
      <c r="Q20" s="132"/>
      <c r="R20" s="132">
        <v>35</v>
      </c>
      <c r="S20" s="132">
        <v>35</v>
      </c>
      <c r="T20" s="132">
        <v>35</v>
      </c>
      <c r="U20" s="129" t="s">
        <v>21</v>
      </c>
    </row>
    <row r="21" spans="1:21" ht="12.75" customHeight="1" hidden="1">
      <c r="A21" s="121"/>
      <c r="B21" s="121"/>
      <c r="C21" s="124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127"/>
      <c r="N21" s="133"/>
      <c r="O21" s="133"/>
      <c r="P21" s="133"/>
      <c r="Q21" s="133"/>
      <c r="R21" s="133"/>
      <c r="S21" s="133"/>
      <c r="T21" s="133"/>
      <c r="U21" s="130"/>
    </row>
    <row r="22" spans="1:21" ht="12.75" customHeight="1" hidden="1">
      <c r="A22" s="121"/>
      <c r="B22" s="121"/>
      <c r="C22" s="124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7"/>
      <c r="N22" s="133"/>
      <c r="O22" s="133"/>
      <c r="P22" s="133"/>
      <c r="Q22" s="133"/>
      <c r="R22" s="133"/>
      <c r="S22" s="133"/>
      <c r="T22" s="133"/>
      <c r="U22" s="130"/>
    </row>
    <row r="23" spans="1:21" ht="12.75" customHeight="1" hidden="1">
      <c r="A23" s="121"/>
      <c r="B23" s="121"/>
      <c r="C23" s="124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7"/>
      <c r="N23" s="133"/>
      <c r="O23" s="133"/>
      <c r="P23" s="133"/>
      <c r="Q23" s="133"/>
      <c r="R23" s="133"/>
      <c r="S23" s="133"/>
      <c r="T23" s="133"/>
      <c r="U23" s="130"/>
    </row>
    <row r="24" spans="1:21" ht="12.75" customHeight="1" hidden="1">
      <c r="A24" s="121"/>
      <c r="B24" s="121"/>
      <c r="C24" s="125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8"/>
      <c r="N24" s="134"/>
      <c r="O24" s="134"/>
      <c r="P24" s="134"/>
      <c r="Q24" s="134"/>
      <c r="R24" s="134"/>
      <c r="S24" s="134"/>
      <c r="T24" s="134"/>
      <c r="U24" s="131"/>
    </row>
    <row r="25" spans="1:21" ht="12.75" customHeight="1" hidden="1">
      <c r="A25" s="121"/>
      <c r="B25" s="121" t="s">
        <v>13</v>
      </c>
      <c r="C25" s="123" t="s">
        <v>68</v>
      </c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26" t="s">
        <v>46</v>
      </c>
      <c r="N25" s="132">
        <v>9</v>
      </c>
      <c r="O25" s="132">
        <v>3</v>
      </c>
      <c r="P25" s="132"/>
      <c r="Q25" s="132"/>
      <c r="R25" s="132"/>
      <c r="S25" s="132"/>
      <c r="T25" s="132"/>
      <c r="U25" s="129" t="s">
        <v>22</v>
      </c>
    </row>
    <row r="26" spans="1:21" ht="12.75" customHeight="1" hidden="1">
      <c r="A26" s="121"/>
      <c r="B26" s="121"/>
      <c r="C26" s="124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7"/>
      <c r="N26" s="133"/>
      <c r="O26" s="133"/>
      <c r="P26" s="133"/>
      <c r="Q26" s="133"/>
      <c r="R26" s="133"/>
      <c r="S26" s="133"/>
      <c r="T26" s="133"/>
      <c r="U26" s="130"/>
    </row>
    <row r="27" spans="1:21" ht="12.75" customHeight="1" hidden="1">
      <c r="A27" s="121"/>
      <c r="B27" s="121"/>
      <c r="C27" s="124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27"/>
      <c r="N27" s="133"/>
      <c r="O27" s="133"/>
      <c r="P27" s="133"/>
      <c r="Q27" s="133"/>
      <c r="R27" s="133"/>
      <c r="S27" s="133"/>
      <c r="T27" s="133"/>
      <c r="U27" s="130"/>
    </row>
    <row r="28" spans="1:21" ht="12.75" customHeight="1" hidden="1">
      <c r="A28" s="121"/>
      <c r="B28" s="121"/>
      <c r="C28" s="124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27"/>
      <c r="N28" s="133"/>
      <c r="O28" s="133"/>
      <c r="P28" s="133"/>
      <c r="Q28" s="133"/>
      <c r="R28" s="133"/>
      <c r="S28" s="133"/>
      <c r="T28" s="133"/>
      <c r="U28" s="130"/>
    </row>
    <row r="29" spans="1:21" ht="12.75" customHeight="1" hidden="1">
      <c r="A29" s="121"/>
      <c r="B29" s="121"/>
      <c r="C29" s="125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28"/>
      <c r="N29" s="134"/>
      <c r="O29" s="134"/>
      <c r="P29" s="134"/>
      <c r="Q29" s="134"/>
      <c r="R29" s="134"/>
      <c r="S29" s="134"/>
      <c r="T29" s="134"/>
      <c r="U29" s="131"/>
    </row>
    <row r="30" spans="1:21" ht="12.75" customHeight="1">
      <c r="A30" s="121" t="s">
        <v>5</v>
      </c>
      <c r="B30" s="122" t="s">
        <v>57</v>
      </c>
      <c r="C30" s="123" t="s">
        <v>68</v>
      </c>
      <c r="D30" s="7" t="s">
        <v>4</v>
      </c>
      <c r="E30" s="8">
        <f aca="true" t="shared" si="6" ref="E30:L30">E31+E32+E33+E34</f>
        <v>5421419.859999999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126" t="s">
        <v>46</v>
      </c>
      <c r="N30" s="108">
        <f>N35+N40+N45</f>
        <v>15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29" t="s">
        <v>130</v>
      </c>
    </row>
    <row r="31" spans="1:21" ht="18" customHeight="1">
      <c r="A31" s="121"/>
      <c r="B31" s="122"/>
      <c r="C31" s="124"/>
      <c r="D31" s="9" t="s">
        <v>2</v>
      </c>
      <c r="E31" s="10">
        <f aca="true" t="shared" si="7" ref="E31:E49">F31+G31+H31+I31+J31+K31+L31</f>
        <v>5421419.859999999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v>0</v>
      </c>
      <c r="K31" s="10">
        <v>0</v>
      </c>
      <c r="L31" s="10">
        <v>0</v>
      </c>
      <c r="M31" s="127"/>
      <c r="N31" s="109"/>
      <c r="O31" s="109"/>
      <c r="P31" s="109"/>
      <c r="Q31" s="109"/>
      <c r="R31" s="109"/>
      <c r="S31" s="109"/>
      <c r="T31" s="109"/>
      <c r="U31" s="130"/>
    </row>
    <row r="32" spans="1:21" ht="12.75">
      <c r="A32" s="121"/>
      <c r="B32" s="122"/>
      <c r="C32" s="124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27"/>
      <c r="N32" s="109"/>
      <c r="O32" s="109"/>
      <c r="P32" s="109"/>
      <c r="Q32" s="109"/>
      <c r="R32" s="109"/>
      <c r="S32" s="109"/>
      <c r="T32" s="109"/>
      <c r="U32" s="130"/>
    </row>
    <row r="33" spans="1:21" ht="12.75">
      <c r="A33" s="121"/>
      <c r="B33" s="122"/>
      <c r="C33" s="124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27"/>
      <c r="N33" s="109"/>
      <c r="O33" s="109"/>
      <c r="P33" s="109"/>
      <c r="Q33" s="109"/>
      <c r="R33" s="109"/>
      <c r="S33" s="109"/>
      <c r="T33" s="109"/>
      <c r="U33" s="130"/>
    </row>
    <row r="34" spans="1:21" ht="12.75">
      <c r="A34" s="121"/>
      <c r="B34" s="122"/>
      <c r="C34" s="125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28"/>
      <c r="N34" s="110"/>
      <c r="O34" s="110"/>
      <c r="P34" s="110"/>
      <c r="Q34" s="110"/>
      <c r="R34" s="110"/>
      <c r="S34" s="110"/>
      <c r="T34" s="110"/>
      <c r="U34" s="131"/>
    </row>
    <row r="35" spans="1:21" ht="12.75" customHeight="1" hidden="1">
      <c r="A35" s="121"/>
      <c r="B35" s="121" t="s">
        <v>11</v>
      </c>
      <c r="C35" s="123" t="s">
        <v>68</v>
      </c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26" t="s">
        <v>46</v>
      </c>
      <c r="N35" s="108">
        <v>1</v>
      </c>
      <c r="O35" s="108">
        <v>5</v>
      </c>
      <c r="P35" s="108"/>
      <c r="Q35" s="108"/>
      <c r="R35" s="108"/>
      <c r="S35" s="108"/>
      <c r="T35" s="108"/>
      <c r="U35" s="135" t="s">
        <v>23</v>
      </c>
    </row>
    <row r="36" spans="1:21" ht="12.75" customHeight="1" hidden="1">
      <c r="A36" s="121"/>
      <c r="B36" s="121"/>
      <c r="C36" s="124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27"/>
      <c r="N36" s="109"/>
      <c r="O36" s="109"/>
      <c r="P36" s="109"/>
      <c r="Q36" s="109"/>
      <c r="R36" s="109"/>
      <c r="S36" s="109"/>
      <c r="T36" s="109"/>
      <c r="U36" s="136"/>
    </row>
    <row r="37" spans="1:21" ht="12.75" customHeight="1" hidden="1">
      <c r="A37" s="121"/>
      <c r="B37" s="121"/>
      <c r="C37" s="124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27"/>
      <c r="N37" s="109"/>
      <c r="O37" s="109"/>
      <c r="P37" s="109"/>
      <c r="Q37" s="109"/>
      <c r="R37" s="109"/>
      <c r="S37" s="109"/>
      <c r="T37" s="109"/>
      <c r="U37" s="136"/>
    </row>
    <row r="38" spans="1:21" ht="12.75" customHeight="1" hidden="1">
      <c r="A38" s="121"/>
      <c r="B38" s="121"/>
      <c r="C38" s="124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27"/>
      <c r="N38" s="109"/>
      <c r="O38" s="109"/>
      <c r="P38" s="109"/>
      <c r="Q38" s="109"/>
      <c r="R38" s="109"/>
      <c r="S38" s="109"/>
      <c r="T38" s="109"/>
      <c r="U38" s="136"/>
    </row>
    <row r="39" spans="1:21" ht="12.75" customHeight="1" hidden="1">
      <c r="A39" s="121"/>
      <c r="B39" s="121"/>
      <c r="C39" s="125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28"/>
      <c r="N39" s="110"/>
      <c r="O39" s="110"/>
      <c r="P39" s="110"/>
      <c r="Q39" s="110"/>
      <c r="R39" s="110"/>
      <c r="S39" s="110"/>
      <c r="T39" s="110"/>
      <c r="U39" s="137"/>
    </row>
    <row r="40" spans="1:21" ht="12.75" customHeight="1" hidden="1">
      <c r="A40" s="121"/>
      <c r="B40" s="121" t="s">
        <v>12</v>
      </c>
      <c r="C40" s="123" t="s">
        <v>68</v>
      </c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126" t="s">
        <v>46</v>
      </c>
      <c r="N40" s="108">
        <v>6</v>
      </c>
      <c r="O40" s="108">
        <v>6</v>
      </c>
      <c r="P40" s="108"/>
      <c r="Q40" s="108"/>
      <c r="R40" s="108">
        <v>22</v>
      </c>
      <c r="S40" s="108">
        <v>3</v>
      </c>
      <c r="T40" s="108">
        <v>2</v>
      </c>
      <c r="U40" s="129" t="s">
        <v>21</v>
      </c>
    </row>
    <row r="41" spans="1:21" ht="12.75" customHeight="1" hidden="1">
      <c r="A41" s="121"/>
      <c r="B41" s="121"/>
      <c r="C41" s="124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127"/>
      <c r="N41" s="109"/>
      <c r="O41" s="109"/>
      <c r="P41" s="109"/>
      <c r="Q41" s="109"/>
      <c r="R41" s="109"/>
      <c r="S41" s="109"/>
      <c r="T41" s="109"/>
      <c r="U41" s="130"/>
    </row>
    <row r="42" spans="1:21" ht="12.75" customHeight="1" hidden="1">
      <c r="A42" s="121"/>
      <c r="B42" s="121"/>
      <c r="C42" s="124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27"/>
      <c r="N42" s="109"/>
      <c r="O42" s="109"/>
      <c r="P42" s="109"/>
      <c r="Q42" s="109"/>
      <c r="R42" s="109"/>
      <c r="S42" s="109"/>
      <c r="T42" s="109"/>
      <c r="U42" s="130"/>
    </row>
    <row r="43" spans="1:21" ht="12.75" customHeight="1" hidden="1">
      <c r="A43" s="121"/>
      <c r="B43" s="121"/>
      <c r="C43" s="124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27"/>
      <c r="N43" s="109"/>
      <c r="O43" s="109"/>
      <c r="P43" s="109"/>
      <c r="Q43" s="109"/>
      <c r="R43" s="109"/>
      <c r="S43" s="109"/>
      <c r="T43" s="109"/>
      <c r="U43" s="130"/>
    </row>
    <row r="44" spans="1:21" ht="12.75" customHeight="1" hidden="1">
      <c r="A44" s="121"/>
      <c r="B44" s="121"/>
      <c r="C44" s="125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8"/>
      <c r="N44" s="110"/>
      <c r="O44" s="110"/>
      <c r="P44" s="110"/>
      <c r="Q44" s="110"/>
      <c r="R44" s="110"/>
      <c r="S44" s="110"/>
      <c r="T44" s="110"/>
      <c r="U44" s="131"/>
    </row>
    <row r="45" spans="1:21" ht="12.75" customHeight="1" hidden="1">
      <c r="A45" s="121"/>
      <c r="B45" s="121" t="s">
        <v>13</v>
      </c>
      <c r="C45" s="123" t="s">
        <v>68</v>
      </c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26" t="s">
        <v>46</v>
      </c>
      <c r="N45" s="108">
        <v>8</v>
      </c>
      <c r="O45" s="108">
        <v>7</v>
      </c>
      <c r="P45" s="108"/>
      <c r="Q45" s="108"/>
      <c r="R45" s="108"/>
      <c r="S45" s="108"/>
      <c r="T45" s="108"/>
      <c r="U45" s="129" t="s">
        <v>22</v>
      </c>
    </row>
    <row r="46" spans="1:21" ht="12.75" customHeight="1" hidden="1">
      <c r="A46" s="121"/>
      <c r="B46" s="121"/>
      <c r="C46" s="124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27"/>
      <c r="N46" s="109"/>
      <c r="O46" s="109"/>
      <c r="P46" s="109"/>
      <c r="Q46" s="109"/>
      <c r="R46" s="109"/>
      <c r="S46" s="109"/>
      <c r="T46" s="109"/>
      <c r="U46" s="130"/>
    </row>
    <row r="47" spans="1:21" ht="12.75" customHeight="1" hidden="1">
      <c r="A47" s="121"/>
      <c r="B47" s="121"/>
      <c r="C47" s="124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27"/>
      <c r="N47" s="109"/>
      <c r="O47" s="109"/>
      <c r="P47" s="109"/>
      <c r="Q47" s="109"/>
      <c r="R47" s="109"/>
      <c r="S47" s="109"/>
      <c r="T47" s="109"/>
      <c r="U47" s="130"/>
    </row>
    <row r="48" spans="1:21" ht="12.75" customHeight="1" hidden="1">
      <c r="A48" s="121"/>
      <c r="B48" s="121"/>
      <c r="C48" s="124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27"/>
      <c r="N48" s="109"/>
      <c r="O48" s="109"/>
      <c r="P48" s="109"/>
      <c r="Q48" s="109"/>
      <c r="R48" s="109"/>
      <c r="S48" s="109"/>
      <c r="T48" s="109"/>
      <c r="U48" s="130"/>
    </row>
    <row r="49" spans="1:21" ht="12.75" customHeight="1" hidden="1">
      <c r="A49" s="121"/>
      <c r="B49" s="121"/>
      <c r="C49" s="125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28"/>
      <c r="N49" s="110"/>
      <c r="O49" s="110"/>
      <c r="P49" s="110"/>
      <c r="Q49" s="110"/>
      <c r="R49" s="110"/>
      <c r="S49" s="110"/>
      <c r="T49" s="110"/>
      <c r="U49" s="131"/>
    </row>
    <row r="50" spans="1:21" ht="12.75" customHeight="1">
      <c r="A50" s="138" t="s">
        <v>7</v>
      </c>
      <c r="B50" s="141" t="s">
        <v>58</v>
      </c>
      <c r="C50" s="123" t="s">
        <v>68</v>
      </c>
      <c r="D50" s="7" t="s">
        <v>4</v>
      </c>
      <c r="E50" s="8">
        <f aca="true" t="shared" si="12" ref="E50:L50">E51+E52+E53+E54</f>
        <v>620000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126" t="s">
        <v>47</v>
      </c>
      <c r="N50" s="108">
        <f>N55+N60+N65</f>
        <v>1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29" t="s">
        <v>119</v>
      </c>
    </row>
    <row r="51" spans="1:21" ht="12.75">
      <c r="A51" s="139"/>
      <c r="B51" s="142"/>
      <c r="C51" s="124"/>
      <c r="D51" s="9" t="s">
        <v>2</v>
      </c>
      <c r="E51" s="10">
        <f aca="true" t="shared" si="13" ref="E51:E69">F51+G51+H51+I51+J51+K51+L51</f>
        <v>620000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v>0</v>
      </c>
      <c r="K51" s="10">
        <v>0</v>
      </c>
      <c r="L51" s="10">
        <f t="shared" si="14"/>
        <v>0</v>
      </c>
      <c r="M51" s="127"/>
      <c r="N51" s="109"/>
      <c r="O51" s="109"/>
      <c r="P51" s="109"/>
      <c r="Q51" s="109"/>
      <c r="R51" s="109"/>
      <c r="S51" s="109"/>
      <c r="T51" s="109"/>
      <c r="U51" s="130"/>
    </row>
    <row r="52" spans="1:21" ht="12.75">
      <c r="A52" s="139"/>
      <c r="B52" s="142"/>
      <c r="C52" s="124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27"/>
      <c r="N52" s="109"/>
      <c r="O52" s="109"/>
      <c r="P52" s="109"/>
      <c r="Q52" s="109"/>
      <c r="R52" s="109"/>
      <c r="S52" s="109"/>
      <c r="T52" s="109"/>
      <c r="U52" s="130"/>
    </row>
    <row r="53" spans="1:21" ht="12.75">
      <c r="A53" s="139"/>
      <c r="B53" s="142"/>
      <c r="C53" s="124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127"/>
      <c r="N53" s="109"/>
      <c r="O53" s="109"/>
      <c r="P53" s="109"/>
      <c r="Q53" s="109"/>
      <c r="R53" s="109"/>
      <c r="S53" s="109"/>
      <c r="T53" s="109"/>
      <c r="U53" s="130"/>
    </row>
    <row r="54" spans="1:21" ht="12.75">
      <c r="A54" s="140"/>
      <c r="B54" s="143"/>
      <c r="C54" s="125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128"/>
      <c r="N54" s="110"/>
      <c r="O54" s="110"/>
      <c r="P54" s="110"/>
      <c r="Q54" s="110"/>
      <c r="R54" s="110"/>
      <c r="S54" s="110"/>
      <c r="T54" s="110"/>
      <c r="U54" s="131"/>
    </row>
    <row r="55" spans="1:21" ht="12.75" customHeight="1" hidden="1">
      <c r="A55" s="121"/>
      <c r="B55" s="121" t="s">
        <v>11</v>
      </c>
      <c r="C55" s="123" t="s">
        <v>68</v>
      </c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26"/>
      <c r="N55" s="108"/>
      <c r="O55" s="108"/>
      <c r="P55" s="108"/>
      <c r="Q55" s="108"/>
      <c r="R55" s="108"/>
      <c r="S55" s="108"/>
      <c r="T55" s="108"/>
      <c r="U55" s="135"/>
    </row>
    <row r="56" spans="1:21" ht="12.75" customHeight="1" hidden="1">
      <c r="A56" s="121"/>
      <c r="B56" s="121"/>
      <c r="C56" s="124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27"/>
      <c r="N56" s="109"/>
      <c r="O56" s="109"/>
      <c r="P56" s="109"/>
      <c r="Q56" s="109"/>
      <c r="R56" s="109"/>
      <c r="S56" s="109"/>
      <c r="T56" s="109"/>
      <c r="U56" s="136"/>
    </row>
    <row r="57" spans="1:21" ht="12.75" customHeight="1" hidden="1">
      <c r="A57" s="121"/>
      <c r="B57" s="121"/>
      <c r="C57" s="124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27"/>
      <c r="N57" s="109"/>
      <c r="O57" s="109"/>
      <c r="P57" s="109"/>
      <c r="Q57" s="109"/>
      <c r="R57" s="109"/>
      <c r="S57" s="109"/>
      <c r="T57" s="109"/>
      <c r="U57" s="136"/>
    </row>
    <row r="58" spans="1:21" ht="12.75" customHeight="1" hidden="1">
      <c r="A58" s="121"/>
      <c r="B58" s="121"/>
      <c r="C58" s="124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7"/>
      <c r="N58" s="109"/>
      <c r="O58" s="109"/>
      <c r="P58" s="109"/>
      <c r="Q58" s="109"/>
      <c r="R58" s="109"/>
      <c r="S58" s="109"/>
      <c r="T58" s="109"/>
      <c r="U58" s="136"/>
    </row>
    <row r="59" spans="1:21" ht="12.75" customHeight="1" hidden="1">
      <c r="A59" s="121"/>
      <c r="B59" s="121"/>
      <c r="C59" s="125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28"/>
      <c r="N59" s="110"/>
      <c r="O59" s="110"/>
      <c r="P59" s="110"/>
      <c r="Q59" s="110"/>
      <c r="R59" s="110"/>
      <c r="S59" s="110"/>
      <c r="T59" s="110"/>
      <c r="U59" s="137"/>
    </row>
    <row r="60" spans="1:21" ht="12.75" customHeight="1" hidden="1">
      <c r="A60" s="121"/>
      <c r="B60" s="121" t="s">
        <v>12</v>
      </c>
      <c r="C60" s="123" t="s">
        <v>68</v>
      </c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126" t="s">
        <v>47</v>
      </c>
      <c r="N60" s="108">
        <v>1</v>
      </c>
      <c r="O60" s="108"/>
      <c r="P60" s="108"/>
      <c r="Q60" s="108"/>
      <c r="R60" s="108">
        <v>2</v>
      </c>
      <c r="S60" s="108">
        <v>2</v>
      </c>
      <c r="T60" s="108"/>
      <c r="U60" s="129" t="s">
        <v>21</v>
      </c>
    </row>
    <row r="61" spans="1:21" ht="12.75" customHeight="1" hidden="1">
      <c r="A61" s="121"/>
      <c r="B61" s="121"/>
      <c r="C61" s="124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127"/>
      <c r="N61" s="109"/>
      <c r="O61" s="109"/>
      <c r="P61" s="109"/>
      <c r="Q61" s="109"/>
      <c r="R61" s="109"/>
      <c r="S61" s="109"/>
      <c r="T61" s="109"/>
      <c r="U61" s="130"/>
    </row>
    <row r="62" spans="1:21" ht="12.75" customHeight="1" hidden="1">
      <c r="A62" s="121"/>
      <c r="B62" s="121"/>
      <c r="C62" s="124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27"/>
      <c r="N62" s="109"/>
      <c r="O62" s="109"/>
      <c r="P62" s="109"/>
      <c r="Q62" s="109"/>
      <c r="R62" s="109"/>
      <c r="S62" s="109"/>
      <c r="T62" s="109"/>
      <c r="U62" s="130"/>
    </row>
    <row r="63" spans="1:21" ht="12.75" customHeight="1" hidden="1">
      <c r="A63" s="121"/>
      <c r="B63" s="121"/>
      <c r="C63" s="124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27"/>
      <c r="N63" s="109"/>
      <c r="O63" s="109"/>
      <c r="P63" s="109"/>
      <c r="Q63" s="109"/>
      <c r="R63" s="109"/>
      <c r="S63" s="109"/>
      <c r="T63" s="109"/>
      <c r="U63" s="130"/>
    </row>
    <row r="64" spans="1:21" ht="12.75" customHeight="1" hidden="1">
      <c r="A64" s="121"/>
      <c r="B64" s="121"/>
      <c r="C64" s="125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28"/>
      <c r="N64" s="110"/>
      <c r="O64" s="110"/>
      <c r="P64" s="110"/>
      <c r="Q64" s="110"/>
      <c r="R64" s="110"/>
      <c r="S64" s="110"/>
      <c r="T64" s="110"/>
      <c r="U64" s="131"/>
    </row>
    <row r="65" spans="1:21" ht="12.75" customHeight="1" hidden="1">
      <c r="A65" s="121"/>
      <c r="B65" s="121" t="s">
        <v>13</v>
      </c>
      <c r="C65" s="123" t="s">
        <v>68</v>
      </c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126"/>
      <c r="N65" s="108"/>
      <c r="O65" s="108"/>
      <c r="P65" s="108"/>
      <c r="Q65" s="108"/>
      <c r="R65" s="108"/>
      <c r="S65" s="108"/>
      <c r="T65" s="108"/>
      <c r="U65" s="135"/>
    </row>
    <row r="66" spans="1:21" ht="12.75" customHeight="1" hidden="1">
      <c r="A66" s="121"/>
      <c r="B66" s="121"/>
      <c r="C66" s="124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27"/>
      <c r="N66" s="109"/>
      <c r="O66" s="109"/>
      <c r="P66" s="109"/>
      <c r="Q66" s="109"/>
      <c r="R66" s="109"/>
      <c r="S66" s="109"/>
      <c r="T66" s="109"/>
      <c r="U66" s="136"/>
    </row>
    <row r="67" spans="1:21" ht="12.75" customHeight="1" hidden="1">
      <c r="A67" s="121"/>
      <c r="B67" s="121"/>
      <c r="C67" s="124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27"/>
      <c r="N67" s="109"/>
      <c r="O67" s="109"/>
      <c r="P67" s="109"/>
      <c r="Q67" s="109"/>
      <c r="R67" s="109"/>
      <c r="S67" s="109"/>
      <c r="T67" s="109"/>
      <c r="U67" s="136"/>
    </row>
    <row r="68" spans="1:21" ht="12.75" customHeight="1" hidden="1">
      <c r="A68" s="121"/>
      <c r="B68" s="121"/>
      <c r="C68" s="124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27"/>
      <c r="N68" s="109"/>
      <c r="O68" s="109"/>
      <c r="P68" s="109"/>
      <c r="Q68" s="109"/>
      <c r="R68" s="109"/>
      <c r="S68" s="109"/>
      <c r="T68" s="109"/>
      <c r="U68" s="136"/>
    </row>
    <row r="69" spans="1:21" ht="12.75" customHeight="1" hidden="1">
      <c r="A69" s="121"/>
      <c r="B69" s="121"/>
      <c r="C69" s="125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28"/>
      <c r="N69" s="110"/>
      <c r="O69" s="110"/>
      <c r="P69" s="110"/>
      <c r="Q69" s="110"/>
      <c r="R69" s="110"/>
      <c r="S69" s="110"/>
      <c r="T69" s="110"/>
      <c r="U69" s="137"/>
    </row>
    <row r="70" spans="1:21" ht="12.75" customHeight="1">
      <c r="A70" s="121" t="s">
        <v>8</v>
      </c>
      <c r="B70" s="122" t="s">
        <v>69</v>
      </c>
      <c r="C70" s="123" t="s">
        <v>68</v>
      </c>
      <c r="D70" s="7" t="s">
        <v>4</v>
      </c>
      <c r="E70" s="8">
        <f aca="true" t="shared" si="18" ref="E70:L70">E71+E72+E73+E74</f>
        <v>5860507.16</v>
      </c>
      <c r="F70" s="8">
        <f t="shared" si="18"/>
        <v>4302043.16</v>
      </c>
      <c r="G70" s="8">
        <f t="shared" si="18"/>
        <v>47628</v>
      </c>
      <c r="H70" s="8">
        <f t="shared" si="18"/>
        <v>210000</v>
      </c>
      <c r="I70" s="8">
        <f t="shared" si="18"/>
        <v>395920</v>
      </c>
      <c r="J70" s="8">
        <f t="shared" si="18"/>
        <v>424916</v>
      </c>
      <c r="K70" s="8">
        <f t="shared" si="18"/>
        <v>240000</v>
      </c>
      <c r="L70" s="8">
        <f t="shared" si="18"/>
        <v>240000</v>
      </c>
      <c r="M70" s="126" t="s">
        <v>46</v>
      </c>
      <c r="N70" s="108">
        <f>N75+N80+N85</f>
        <v>11</v>
      </c>
      <c r="O70" s="108">
        <v>1</v>
      </c>
      <c r="P70" s="108">
        <v>2</v>
      </c>
      <c r="Q70" s="108">
        <v>1</v>
      </c>
      <c r="R70" s="108">
        <v>1</v>
      </c>
      <c r="S70" s="108">
        <v>1</v>
      </c>
      <c r="T70" s="108">
        <v>1</v>
      </c>
      <c r="U70" s="129" t="s">
        <v>117</v>
      </c>
    </row>
    <row r="71" spans="1:21" ht="17.25" customHeight="1">
      <c r="A71" s="121"/>
      <c r="B71" s="122"/>
      <c r="C71" s="124"/>
      <c r="D71" s="9" t="s">
        <v>2</v>
      </c>
      <c r="E71" s="10">
        <f aca="true" t="shared" si="19" ref="E71:E89">F71+G71+H71+I71+J71+K71+L71</f>
        <v>5860507.16</v>
      </c>
      <c r="F71" s="10">
        <f aca="true" t="shared" si="20" ref="F71:G74">F76+F81+F86</f>
        <v>4302043.16</v>
      </c>
      <c r="G71" s="10">
        <f t="shared" si="20"/>
        <v>47628</v>
      </c>
      <c r="H71" s="10">
        <f>H76+H82+H86</f>
        <v>210000</v>
      </c>
      <c r="I71" s="10">
        <f>I76+I81+I86</f>
        <v>395920</v>
      </c>
      <c r="J71" s="10">
        <v>424916</v>
      </c>
      <c r="K71" s="10">
        <v>240000</v>
      </c>
      <c r="L71" s="10">
        <v>240000</v>
      </c>
      <c r="M71" s="127"/>
      <c r="N71" s="109"/>
      <c r="O71" s="109"/>
      <c r="P71" s="109"/>
      <c r="Q71" s="109"/>
      <c r="R71" s="109"/>
      <c r="S71" s="109"/>
      <c r="T71" s="109"/>
      <c r="U71" s="130"/>
    </row>
    <row r="72" spans="1:21" ht="18" customHeight="1">
      <c r="A72" s="121"/>
      <c r="B72" s="122"/>
      <c r="C72" s="124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aca="true" t="shared" si="21" ref="I72:L74">I77+I82+I87</f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127"/>
      <c r="N72" s="109"/>
      <c r="O72" s="109"/>
      <c r="P72" s="109"/>
      <c r="Q72" s="109"/>
      <c r="R72" s="109"/>
      <c r="S72" s="109"/>
      <c r="T72" s="109"/>
      <c r="U72" s="130"/>
    </row>
    <row r="73" spans="1:21" ht="16.5" customHeight="1">
      <c r="A73" s="121"/>
      <c r="B73" s="122"/>
      <c r="C73" s="124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127"/>
      <c r="N73" s="109"/>
      <c r="O73" s="109"/>
      <c r="P73" s="109"/>
      <c r="Q73" s="109"/>
      <c r="R73" s="109"/>
      <c r="S73" s="109"/>
      <c r="T73" s="109"/>
      <c r="U73" s="130"/>
    </row>
    <row r="74" spans="1:21" ht="24" customHeight="1">
      <c r="A74" s="121"/>
      <c r="B74" s="122"/>
      <c r="C74" s="125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128"/>
      <c r="N74" s="110"/>
      <c r="O74" s="110"/>
      <c r="P74" s="110"/>
      <c r="Q74" s="110"/>
      <c r="R74" s="110"/>
      <c r="S74" s="110"/>
      <c r="T74" s="110"/>
      <c r="U74" s="131"/>
    </row>
    <row r="75" spans="1:21" ht="12.75" customHeight="1" hidden="1">
      <c r="A75" s="121"/>
      <c r="B75" s="121" t="s">
        <v>11</v>
      </c>
      <c r="C75" s="123" t="s">
        <v>68</v>
      </c>
      <c r="D75" s="9" t="s">
        <v>4</v>
      </c>
      <c r="E75" s="10">
        <f t="shared" si="19"/>
        <v>1050920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175000</v>
      </c>
      <c r="I75" s="10">
        <f t="shared" si="22"/>
        <v>395920</v>
      </c>
      <c r="J75" s="10">
        <f t="shared" si="22"/>
        <v>240000</v>
      </c>
      <c r="K75" s="10">
        <f t="shared" si="22"/>
        <v>240000</v>
      </c>
      <c r="L75" s="10">
        <f t="shared" si="22"/>
        <v>0</v>
      </c>
      <c r="M75" s="126" t="s">
        <v>46</v>
      </c>
      <c r="N75" s="108"/>
      <c r="O75" s="108"/>
      <c r="P75" s="108"/>
      <c r="Q75" s="108">
        <v>1</v>
      </c>
      <c r="R75" s="108"/>
      <c r="S75" s="108"/>
      <c r="T75" s="108"/>
      <c r="U75" s="135"/>
    </row>
    <row r="76" spans="1:21" ht="12.75" customHeight="1" hidden="1">
      <c r="A76" s="121"/>
      <c r="B76" s="121"/>
      <c r="C76" s="124"/>
      <c r="D76" s="9" t="s">
        <v>2</v>
      </c>
      <c r="E76" s="10">
        <f t="shared" si="19"/>
        <v>1050920</v>
      </c>
      <c r="F76" s="10">
        <v>0</v>
      </c>
      <c r="G76" s="10">
        <v>0</v>
      </c>
      <c r="H76" s="10">
        <v>175000</v>
      </c>
      <c r="I76" s="10">
        <v>395920</v>
      </c>
      <c r="J76" s="10">
        <v>240000</v>
      </c>
      <c r="K76" s="10">
        <v>240000</v>
      </c>
      <c r="L76" s="10">
        <v>0</v>
      </c>
      <c r="M76" s="127"/>
      <c r="N76" s="109"/>
      <c r="O76" s="109"/>
      <c r="P76" s="109"/>
      <c r="Q76" s="109"/>
      <c r="R76" s="109"/>
      <c r="S76" s="109"/>
      <c r="T76" s="109"/>
      <c r="U76" s="136"/>
    </row>
    <row r="77" spans="1:21" ht="12.75" customHeight="1" hidden="1">
      <c r="A77" s="121"/>
      <c r="B77" s="121"/>
      <c r="C77" s="124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27"/>
      <c r="N77" s="109"/>
      <c r="O77" s="109"/>
      <c r="P77" s="109"/>
      <c r="Q77" s="109"/>
      <c r="R77" s="109"/>
      <c r="S77" s="109"/>
      <c r="T77" s="109"/>
      <c r="U77" s="136"/>
    </row>
    <row r="78" spans="1:21" ht="12.75" customHeight="1" hidden="1">
      <c r="A78" s="121"/>
      <c r="B78" s="121"/>
      <c r="C78" s="124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27"/>
      <c r="N78" s="109"/>
      <c r="O78" s="109"/>
      <c r="P78" s="109"/>
      <c r="Q78" s="109"/>
      <c r="R78" s="109"/>
      <c r="S78" s="109"/>
      <c r="T78" s="109"/>
      <c r="U78" s="136"/>
    </row>
    <row r="79" spans="1:21" ht="12.75" customHeight="1" hidden="1">
      <c r="A79" s="121"/>
      <c r="B79" s="121"/>
      <c r="C79" s="125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28"/>
      <c r="N79" s="110"/>
      <c r="O79" s="110"/>
      <c r="P79" s="110"/>
      <c r="Q79" s="110"/>
      <c r="R79" s="110"/>
      <c r="S79" s="110"/>
      <c r="T79" s="110"/>
      <c r="U79" s="137"/>
    </row>
    <row r="80" spans="1:21" ht="15" customHeight="1" hidden="1">
      <c r="A80" s="121"/>
      <c r="B80" s="121" t="s">
        <v>12</v>
      </c>
      <c r="C80" s="123" t="s">
        <v>68</v>
      </c>
      <c r="D80" s="9" t="s">
        <v>4</v>
      </c>
      <c r="E80" s="10">
        <f t="shared" si="19"/>
        <v>3911431.35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0</v>
      </c>
      <c r="K80" s="10">
        <f t="shared" si="23"/>
        <v>0</v>
      </c>
      <c r="L80" s="10">
        <f t="shared" si="23"/>
        <v>1500000</v>
      </c>
      <c r="M80" s="126" t="s">
        <v>46</v>
      </c>
      <c r="N80" s="108">
        <v>5</v>
      </c>
      <c r="O80" s="108"/>
      <c r="P80" s="108"/>
      <c r="Q80" s="108"/>
      <c r="R80" s="108">
        <v>16</v>
      </c>
      <c r="S80" s="108">
        <v>1</v>
      </c>
      <c r="T80" s="108">
        <v>1</v>
      </c>
      <c r="U80" s="129" t="s">
        <v>21</v>
      </c>
    </row>
    <row r="81" spans="1:21" ht="12.75" customHeight="1" hidden="1">
      <c r="A81" s="121"/>
      <c r="B81" s="121"/>
      <c r="C81" s="124"/>
      <c r="D81" s="9" t="s">
        <v>2</v>
      </c>
      <c r="E81" s="10">
        <f t="shared" si="19"/>
        <v>3911431.35</v>
      </c>
      <c r="F81" s="10">
        <v>2411431.35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1500000</v>
      </c>
      <c r="M81" s="127"/>
      <c r="N81" s="109"/>
      <c r="O81" s="109"/>
      <c r="P81" s="109"/>
      <c r="Q81" s="109"/>
      <c r="R81" s="109"/>
      <c r="S81" s="109"/>
      <c r="T81" s="109"/>
      <c r="U81" s="130"/>
    </row>
    <row r="82" spans="1:21" ht="12.75" customHeight="1" hidden="1">
      <c r="A82" s="121"/>
      <c r="B82" s="121"/>
      <c r="C82" s="124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27"/>
      <c r="N82" s="109"/>
      <c r="O82" s="109"/>
      <c r="P82" s="109"/>
      <c r="Q82" s="109"/>
      <c r="R82" s="109"/>
      <c r="S82" s="109"/>
      <c r="T82" s="109"/>
      <c r="U82" s="130"/>
    </row>
    <row r="83" spans="1:21" ht="12.75" customHeight="1" hidden="1">
      <c r="A83" s="121"/>
      <c r="B83" s="121"/>
      <c r="C83" s="124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27"/>
      <c r="N83" s="109"/>
      <c r="O83" s="109"/>
      <c r="P83" s="109"/>
      <c r="Q83" s="109"/>
      <c r="R83" s="109"/>
      <c r="S83" s="109"/>
      <c r="T83" s="109"/>
      <c r="U83" s="130"/>
    </row>
    <row r="84" spans="1:21" ht="12.75" customHeight="1" hidden="1">
      <c r="A84" s="121"/>
      <c r="B84" s="121"/>
      <c r="C84" s="125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28"/>
      <c r="N84" s="110"/>
      <c r="O84" s="110"/>
      <c r="P84" s="110"/>
      <c r="Q84" s="110"/>
      <c r="R84" s="110"/>
      <c r="S84" s="110"/>
      <c r="T84" s="110"/>
      <c r="U84" s="131"/>
    </row>
    <row r="85" spans="1:21" ht="15" customHeight="1" hidden="1">
      <c r="A85" s="121"/>
      <c r="B85" s="121" t="s">
        <v>13</v>
      </c>
      <c r="C85" s="123" t="s">
        <v>68</v>
      </c>
      <c r="D85" s="9" t="s">
        <v>4</v>
      </c>
      <c r="E85" s="10">
        <f t="shared" si="19"/>
        <v>1973239.8099999998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35000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126" t="s">
        <v>46</v>
      </c>
      <c r="N85" s="108">
        <v>6</v>
      </c>
      <c r="O85" s="108"/>
      <c r="P85" s="108"/>
      <c r="Q85" s="108"/>
      <c r="R85" s="108"/>
      <c r="S85" s="108"/>
      <c r="T85" s="108"/>
      <c r="U85" s="129" t="s">
        <v>22</v>
      </c>
    </row>
    <row r="86" spans="1:21" ht="12.75" customHeight="1" hidden="1">
      <c r="A86" s="121"/>
      <c r="B86" s="121"/>
      <c r="C86" s="124"/>
      <c r="D86" s="9" t="s">
        <v>2</v>
      </c>
      <c r="E86" s="10">
        <f t="shared" si="19"/>
        <v>1973239.8099999998</v>
      </c>
      <c r="F86" s="10">
        <f>2056376.9-71201-66459.96+51658.91-3360-76403.04</f>
        <v>1890611.8099999998</v>
      </c>
      <c r="G86" s="10">
        <v>47628</v>
      </c>
      <c r="H86" s="10">
        <v>35000</v>
      </c>
      <c r="I86" s="10">
        <v>0</v>
      </c>
      <c r="J86" s="10">
        <v>0</v>
      </c>
      <c r="K86" s="10">
        <v>0</v>
      </c>
      <c r="L86" s="10">
        <v>0</v>
      </c>
      <c r="M86" s="127"/>
      <c r="N86" s="109"/>
      <c r="O86" s="109"/>
      <c r="P86" s="109"/>
      <c r="Q86" s="109"/>
      <c r="R86" s="109"/>
      <c r="S86" s="109"/>
      <c r="T86" s="109"/>
      <c r="U86" s="130"/>
    </row>
    <row r="87" spans="1:21" ht="12.75" customHeight="1" hidden="1">
      <c r="A87" s="121"/>
      <c r="B87" s="121"/>
      <c r="C87" s="124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27"/>
      <c r="N87" s="109"/>
      <c r="O87" s="109"/>
      <c r="P87" s="109"/>
      <c r="Q87" s="109"/>
      <c r="R87" s="109"/>
      <c r="S87" s="109"/>
      <c r="T87" s="109"/>
      <c r="U87" s="130"/>
    </row>
    <row r="88" spans="1:21" ht="12.75" customHeight="1" hidden="1">
      <c r="A88" s="121"/>
      <c r="B88" s="121"/>
      <c r="C88" s="124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27"/>
      <c r="N88" s="109"/>
      <c r="O88" s="109"/>
      <c r="P88" s="109"/>
      <c r="Q88" s="109"/>
      <c r="R88" s="109"/>
      <c r="S88" s="109"/>
      <c r="T88" s="109"/>
      <c r="U88" s="130"/>
    </row>
    <row r="89" spans="1:21" ht="12.75" customHeight="1" hidden="1">
      <c r="A89" s="121"/>
      <c r="B89" s="121"/>
      <c r="C89" s="125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28"/>
      <c r="N89" s="110"/>
      <c r="O89" s="110"/>
      <c r="P89" s="110"/>
      <c r="Q89" s="110"/>
      <c r="R89" s="110"/>
      <c r="S89" s="110"/>
      <c r="T89" s="110"/>
      <c r="U89" s="131"/>
    </row>
    <row r="90" spans="1:21" ht="12.75" customHeight="1">
      <c r="A90" s="121" t="s">
        <v>9</v>
      </c>
      <c r="B90" s="122" t="s">
        <v>116</v>
      </c>
      <c r="C90" s="123" t="s">
        <v>68</v>
      </c>
      <c r="D90" s="7" t="s">
        <v>4</v>
      </c>
      <c r="E90" s="8">
        <f aca="true" t="shared" si="25" ref="E90:L90">E91+E92+E93+E94</f>
        <v>13590456.7</v>
      </c>
      <c r="F90" s="8">
        <f t="shared" si="25"/>
        <v>9912277.899999999</v>
      </c>
      <c r="G90" s="8">
        <f t="shared" si="25"/>
        <v>99990.35</v>
      </c>
      <c r="H90" s="8">
        <f t="shared" si="25"/>
        <v>1178188.45</v>
      </c>
      <c r="I90" s="8">
        <f t="shared" si="25"/>
        <v>2400000</v>
      </c>
      <c r="J90" s="8">
        <f t="shared" si="25"/>
        <v>0</v>
      </c>
      <c r="K90" s="8">
        <f t="shared" si="25"/>
        <v>0</v>
      </c>
      <c r="L90" s="8">
        <f t="shared" si="25"/>
        <v>0</v>
      </c>
      <c r="M90" s="126" t="s">
        <v>46</v>
      </c>
      <c r="N90" s="108">
        <f>N95+N100+N105</f>
        <v>44</v>
      </c>
      <c r="O90" s="108">
        <v>0</v>
      </c>
      <c r="P90" s="108">
        <v>1</v>
      </c>
      <c r="Q90" s="108">
        <v>0</v>
      </c>
      <c r="R90" s="108">
        <v>0</v>
      </c>
      <c r="S90" s="108">
        <v>0</v>
      </c>
      <c r="T90" s="108">
        <v>0</v>
      </c>
      <c r="U90" s="129" t="s">
        <v>131</v>
      </c>
    </row>
    <row r="91" spans="1:21" ht="12.75">
      <c r="A91" s="121"/>
      <c r="B91" s="122"/>
      <c r="C91" s="124"/>
      <c r="D91" s="9" t="s">
        <v>2</v>
      </c>
      <c r="E91" s="10">
        <f aca="true" t="shared" si="26" ref="E91:E109">F91+G91+H91+I91+J91+K91+L91</f>
        <v>7927957.02</v>
      </c>
      <c r="F91" s="10">
        <f aca="true" t="shared" si="27" ref="F91:H94">F96+F101+F106</f>
        <v>4249778.22</v>
      </c>
      <c r="G91" s="10">
        <f t="shared" si="27"/>
        <v>99990.35</v>
      </c>
      <c r="H91" s="10">
        <f t="shared" si="27"/>
        <v>1178188.45</v>
      </c>
      <c r="I91" s="10">
        <v>2400000</v>
      </c>
      <c r="J91" s="10">
        <v>0</v>
      </c>
      <c r="K91" s="10">
        <v>0</v>
      </c>
      <c r="L91" s="10">
        <v>0</v>
      </c>
      <c r="M91" s="127"/>
      <c r="N91" s="109"/>
      <c r="O91" s="110"/>
      <c r="P91" s="110"/>
      <c r="Q91" s="110"/>
      <c r="R91" s="109"/>
      <c r="S91" s="109"/>
      <c r="T91" s="109"/>
      <c r="U91" s="130"/>
    </row>
    <row r="92" spans="1:21" ht="15.75" customHeight="1">
      <c r="A92" s="121"/>
      <c r="B92" s="122"/>
      <c r="C92" s="124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aca="true" t="shared" si="28" ref="I92:L94">I97+I102+I107</f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126" t="s">
        <v>55</v>
      </c>
      <c r="N92" s="108">
        <f>N95</f>
        <v>4</v>
      </c>
      <c r="O92" s="108">
        <v>27</v>
      </c>
      <c r="P92" s="108">
        <v>2</v>
      </c>
      <c r="Q92" s="108">
        <v>89</v>
      </c>
      <c r="R92" s="108">
        <v>0</v>
      </c>
      <c r="S92" s="108">
        <v>0</v>
      </c>
      <c r="T92" s="108">
        <v>0</v>
      </c>
      <c r="U92" s="130"/>
    </row>
    <row r="93" spans="1:21" ht="14.25" customHeight="1">
      <c r="A93" s="121"/>
      <c r="B93" s="122"/>
      <c r="C93" s="124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127"/>
      <c r="N93" s="109"/>
      <c r="O93" s="109"/>
      <c r="P93" s="109"/>
      <c r="Q93" s="109"/>
      <c r="R93" s="109"/>
      <c r="S93" s="109"/>
      <c r="T93" s="109"/>
      <c r="U93" s="130"/>
    </row>
    <row r="94" spans="1:21" ht="14.25" customHeight="1">
      <c r="A94" s="121"/>
      <c r="B94" s="122"/>
      <c r="C94" s="125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127"/>
      <c r="N94" s="109"/>
      <c r="O94" s="110"/>
      <c r="P94" s="110"/>
      <c r="Q94" s="110"/>
      <c r="R94" s="110"/>
      <c r="S94" s="110"/>
      <c r="T94" s="110"/>
      <c r="U94" s="131"/>
    </row>
    <row r="95" spans="1:21" ht="12.75" customHeight="1" hidden="1">
      <c r="A95" s="121"/>
      <c r="B95" s="121" t="s">
        <v>11</v>
      </c>
      <c r="C95" s="123" t="s">
        <v>68</v>
      </c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126" t="s">
        <v>55</v>
      </c>
      <c r="N95" s="132">
        <v>4</v>
      </c>
      <c r="O95" s="132">
        <v>27</v>
      </c>
      <c r="P95" s="132"/>
      <c r="Q95" s="132"/>
      <c r="R95" s="132"/>
      <c r="S95" s="132"/>
      <c r="T95" s="132"/>
      <c r="U95" s="144" t="s">
        <v>24</v>
      </c>
    </row>
    <row r="96" spans="1:21" ht="12.75" customHeight="1" hidden="1">
      <c r="A96" s="121"/>
      <c r="B96" s="121"/>
      <c r="C96" s="124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27"/>
      <c r="N96" s="133"/>
      <c r="O96" s="133"/>
      <c r="P96" s="133"/>
      <c r="Q96" s="133"/>
      <c r="R96" s="133"/>
      <c r="S96" s="133"/>
      <c r="T96" s="133"/>
      <c r="U96" s="145"/>
    </row>
    <row r="97" spans="1:21" ht="12.75" customHeight="1" hidden="1">
      <c r="A97" s="121"/>
      <c r="B97" s="121"/>
      <c r="C97" s="124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27"/>
      <c r="N97" s="133"/>
      <c r="O97" s="133"/>
      <c r="P97" s="133"/>
      <c r="Q97" s="133"/>
      <c r="R97" s="133"/>
      <c r="S97" s="133"/>
      <c r="T97" s="133"/>
      <c r="U97" s="145"/>
    </row>
    <row r="98" spans="1:21" ht="12.75" customHeight="1" hidden="1">
      <c r="A98" s="121"/>
      <c r="B98" s="121"/>
      <c r="C98" s="124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27"/>
      <c r="N98" s="133"/>
      <c r="O98" s="133"/>
      <c r="P98" s="133"/>
      <c r="Q98" s="133"/>
      <c r="R98" s="133"/>
      <c r="S98" s="133"/>
      <c r="T98" s="133"/>
      <c r="U98" s="145"/>
    </row>
    <row r="99" spans="1:21" ht="12.75" customHeight="1" hidden="1">
      <c r="A99" s="121"/>
      <c r="B99" s="121"/>
      <c r="C99" s="125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28"/>
      <c r="N99" s="134"/>
      <c r="O99" s="134"/>
      <c r="P99" s="134"/>
      <c r="Q99" s="134"/>
      <c r="R99" s="134"/>
      <c r="S99" s="134"/>
      <c r="T99" s="134"/>
      <c r="U99" s="146"/>
    </row>
    <row r="100" spans="1:21" ht="12.75" customHeight="1" hidden="1">
      <c r="A100" s="121"/>
      <c r="B100" s="121" t="s">
        <v>12</v>
      </c>
      <c r="C100" s="123" t="s">
        <v>68</v>
      </c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126" t="s">
        <v>46</v>
      </c>
      <c r="N100" s="132">
        <v>35</v>
      </c>
      <c r="O100" s="132"/>
      <c r="P100" s="132"/>
      <c r="Q100" s="132"/>
      <c r="R100" s="132">
        <v>35</v>
      </c>
      <c r="S100" s="132">
        <v>35</v>
      </c>
      <c r="T100" s="132">
        <v>35</v>
      </c>
      <c r="U100" s="126" t="s">
        <v>21</v>
      </c>
    </row>
    <row r="101" spans="1:21" ht="12.75" customHeight="1" hidden="1">
      <c r="A101" s="121"/>
      <c r="B101" s="121"/>
      <c r="C101" s="124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127"/>
      <c r="N101" s="133"/>
      <c r="O101" s="133"/>
      <c r="P101" s="133"/>
      <c r="Q101" s="133"/>
      <c r="R101" s="133"/>
      <c r="S101" s="133"/>
      <c r="T101" s="133"/>
      <c r="U101" s="127"/>
    </row>
    <row r="102" spans="1:21" ht="12.75" customHeight="1" hidden="1">
      <c r="A102" s="121"/>
      <c r="B102" s="121"/>
      <c r="C102" s="124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27"/>
      <c r="N102" s="133"/>
      <c r="O102" s="133"/>
      <c r="P102" s="133"/>
      <c r="Q102" s="133"/>
      <c r="R102" s="133"/>
      <c r="S102" s="133"/>
      <c r="T102" s="133"/>
      <c r="U102" s="127"/>
    </row>
    <row r="103" spans="1:21" ht="12.75" customHeight="1" hidden="1">
      <c r="A103" s="121"/>
      <c r="B103" s="121"/>
      <c r="C103" s="124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27"/>
      <c r="N103" s="133"/>
      <c r="O103" s="133"/>
      <c r="P103" s="133"/>
      <c r="Q103" s="133"/>
      <c r="R103" s="133"/>
      <c r="S103" s="133"/>
      <c r="T103" s="133"/>
      <c r="U103" s="127"/>
    </row>
    <row r="104" spans="1:21" ht="12.75" customHeight="1" hidden="1">
      <c r="A104" s="121"/>
      <c r="B104" s="121"/>
      <c r="C104" s="125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28"/>
      <c r="N104" s="134"/>
      <c r="O104" s="134"/>
      <c r="P104" s="134"/>
      <c r="Q104" s="134"/>
      <c r="R104" s="134"/>
      <c r="S104" s="134"/>
      <c r="T104" s="134"/>
      <c r="U104" s="128"/>
    </row>
    <row r="105" spans="1:21" ht="12.75" customHeight="1" hidden="1">
      <c r="A105" s="121"/>
      <c r="B105" s="121" t="s">
        <v>13</v>
      </c>
      <c r="C105" s="123" t="s">
        <v>68</v>
      </c>
      <c r="D105" s="9" t="s">
        <v>4</v>
      </c>
      <c r="E105" s="10">
        <f t="shared" si="26"/>
        <v>1356018.64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1178188.45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126" t="s">
        <v>46</v>
      </c>
      <c r="N105" s="132">
        <v>5</v>
      </c>
      <c r="O105" s="132"/>
      <c r="P105" s="132"/>
      <c r="Q105" s="132"/>
      <c r="R105" s="132"/>
      <c r="S105" s="132"/>
      <c r="T105" s="132"/>
      <c r="U105" s="126" t="s">
        <v>22</v>
      </c>
    </row>
    <row r="106" spans="1:21" ht="12.75" customHeight="1" hidden="1">
      <c r="A106" s="121"/>
      <c r="B106" s="121"/>
      <c r="C106" s="124"/>
      <c r="D106" s="9" t="s">
        <v>2</v>
      </c>
      <c r="E106" s="10">
        <f t="shared" si="26"/>
        <v>1356018.64</v>
      </c>
      <c r="F106" s="10">
        <v>177830.19</v>
      </c>
      <c r="G106" s="10">
        <v>0</v>
      </c>
      <c r="H106" s="10">
        <v>1178188.45</v>
      </c>
      <c r="I106" s="10">
        <v>0</v>
      </c>
      <c r="J106" s="10">
        <v>0</v>
      </c>
      <c r="K106" s="10">
        <v>0</v>
      </c>
      <c r="L106" s="10">
        <v>0</v>
      </c>
      <c r="M106" s="127"/>
      <c r="N106" s="133"/>
      <c r="O106" s="133"/>
      <c r="P106" s="133"/>
      <c r="Q106" s="133"/>
      <c r="R106" s="133"/>
      <c r="S106" s="133"/>
      <c r="T106" s="133"/>
      <c r="U106" s="127"/>
    </row>
    <row r="107" spans="1:21" ht="12.75" customHeight="1" hidden="1">
      <c r="A107" s="121"/>
      <c r="B107" s="121"/>
      <c r="C107" s="124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27"/>
      <c r="N107" s="133"/>
      <c r="O107" s="133"/>
      <c r="P107" s="133"/>
      <c r="Q107" s="133"/>
      <c r="R107" s="133"/>
      <c r="S107" s="133"/>
      <c r="T107" s="133"/>
      <c r="U107" s="127"/>
    </row>
    <row r="108" spans="1:21" ht="12.75" customHeight="1" hidden="1">
      <c r="A108" s="121"/>
      <c r="B108" s="121"/>
      <c r="C108" s="124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27"/>
      <c r="N108" s="133"/>
      <c r="O108" s="133"/>
      <c r="P108" s="133"/>
      <c r="Q108" s="133"/>
      <c r="R108" s="133"/>
      <c r="S108" s="133"/>
      <c r="T108" s="133"/>
      <c r="U108" s="127"/>
    </row>
    <row r="109" spans="1:21" ht="12.75" customHeight="1" hidden="1">
      <c r="A109" s="121"/>
      <c r="B109" s="121"/>
      <c r="C109" s="125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28"/>
      <c r="N109" s="134"/>
      <c r="O109" s="134"/>
      <c r="P109" s="134"/>
      <c r="Q109" s="134"/>
      <c r="R109" s="134"/>
      <c r="S109" s="134"/>
      <c r="T109" s="134"/>
      <c r="U109" s="128"/>
    </row>
    <row r="110" spans="1:21" ht="14.25" customHeight="1">
      <c r="A110" s="147" t="s">
        <v>10</v>
      </c>
      <c r="B110" s="149" t="s">
        <v>59</v>
      </c>
      <c r="C110" s="123" t="s">
        <v>68</v>
      </c>
      <c r="D110" s="7" t="s">
        <v>4</v>
      </c>
      <c r="E110" s="8">
        <f aca="true" t="shared" si="32" ref="E110:L110">E111+E112+E113+E114</f>
        <v>14400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0</v>
      </c>
      <c r="M110" s="126" t="s">
        <v>48</v>
      </c>
      <c r="N110" s="108">
        <f>N115+N120+N125</f>
        <v>2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29" t="s">
        <v>121</v>
      </c>
    </row>
    <row r="111" spans="1:21" ht="14.25" customHeight="1">
      <c r="A111" s="148"/>
      <c r="B111" s="149"/>
      <c r="C111" s="124"/>
      <c r="D111" s="9" t="s">
        <v>2</v>
      </c>
      <c r="E111" s="10">
        <f aca="true" t="shared" si="33" ref="E111:E129">F111+G111+H111+I111+J111+K111+L111</f>
        <v>14400</v>
      </c>
      <c r="F111" s="11">
        <f aca="true" t="shared" si="34" ref="F111:L114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v>0</v>
      </c>
      <c r="K111" s="10">
        <v>0</v>
      </c>
      <c r="L111" s="10">
        <v>0</v>
      </c>
      <c r="M111" s="127"/>
      <c r="N111" s="109"/>
      <c r="O111" s="109"/>
      <c r="P111" s="109"/>
      <c r="Q111" s="109"/>
      <c r="R111" s="109"/>
      <c r="S111" s="109"/>
      <c r="T111" s="109"/>
      <c r="U111" s="130"/>
    </row>
    <row r="112" spans="1:21" ht="14.25" customHeight="1">
      <c r="A112" s="148"/>
      <c r="B112" s="149"/>
      <c r="C112" s="124"/>
      <c r="D112" s="9" t="s">
        <v>0</v>
      </c>
      <c r="E112" s="10">
        <f t="shared" si="33"/>
        <v>0</v>
      </c>
      <c r="F112" s="11">
        <v>0</v>
      </c>
      <c r="G112" s="10">
        <f t="shared" si="34"/>
        <v>0</v>
      </c>
      <c r="H112" s="10">
        <f t="shared" si="34"/>
        <v>0</v>
      </c>
      <c r="I112" s="10">
        <f t="shared" si="34"/>
        <v>0</v>
      </c>
      <c r="J112" s="10">
        <f t="shared" si="34"/>
        <v>0</v>
      </c>
      <c r="K112" s="10">
        <f t="shared" si="34"/>
        <v>0</v>
      </c>
      <c r="L112" s="10">
        <f t="shared" si="34"/>
        <v>0</v>
      </c>
      <c r="M112" s="127"/>
      <c r="N112" s="109"/>
      <c r="O112" s="109"/>
      <c r="P112" s="109"/>
      <c r="Q112" s="109"/>
      <c r="R112" s="109"/>
      <c r="S112" s="109"/>
      <c r="T112" s="109"/>
      <c r="U112" s="130"/>
    </row>
    <row r="113" spans="1:21" ht="14.25" customHeight="1">
      <c r="A113" s="148"/>
      <c r="B113" s="149"/>
      <c r="C113" s="124"/>
      <c r="D113" s="9" t="s">
        <v>1</v>
      </c>
      <c r="E113" s="10">
        <f t="shared" si="33"/>
        <v>0</v>
      </c>
      <c r="F113" s="11">
        <v>0</v>
      </c>
      <c r="G113" s="10">
        <f t="shared" si="34"/>
        <v>0</v>
      </c>
      <c r="H113" s="10">
        <f t="shared" si="34"/>
        <v>0</v>
      </c>
      <c r="I113" s="10">
        <f t="shared" si="34"/>
        <v>0</v>
      </c>
      <c r="J113" s="10">
        <f t="shared" si="34"/>
        <v>0</v>
      </c>
      <c r="K113" s="10">
        <f t="shared" si="34"/>
        <v>0</v>
      </c>
      <c r="L113" s="10">
        <f t="shared" si="34"/>
        <v>0</v>
      </c>
      <c r="M113" s="127"/>
      <c r="N113" s="109"/>
      <c r="O113" s="109"/>
      <c r="P113" s="109"/>
      <c r="Q113" s="109"/>
      <c r="R113" s="109"/>
      <c r="S113" s="109"/>
      <c r="T113" s="109"/>
      <c r="U113" s="130"/>
    </row>
    <row r="114" spans="1:21" ht="14.25" customHeight="1">
      <c r="A114" s="148"/>
      <c r="B114" s="149"/>
      <c r="C114" s="125"/>
      <c r="D114" s="9" t="s">
        <v>3</v>
      </c>
      <c r="E114" s="10">
        <f t="shared" si="33"/>
        <v>0</v>
      </c>
      <c r="F114" s="11">
        <v>0</v>
      </c>
      <c r="G114" s="10">
        <f t="shared" si="34"/>
        <v>0</v>
      </c>
      <c r="H114" s="10">
        <f t="shared" si="34"/>
        <v>0</v>
      </c>
      <c r="I114" s="10">
        <f t="shared" si="34"/>
        <v>0</v>
      </c>
      <c r="J114" s="10">
        <f t="shared" si="34"/>
        <v>0</v>
      </c>
      <c r="K114" s="10">
        <f t="shared" si="34"/>
        <v>0</v>
      </c>
      <c r="L114" s="10">
        <f t="shared" si="34"/>
        <v>0</v>
      </c>
      <c r="M114" s="128"/>
      <c r="N114" s="110"/>
      <c r="O114" s="110"/>
      <c r="P114" s="110"/>
      <c r="Q114" s="110"/>
      <c r="R114" s="110"/>
      <c r="S114" s="110"/>
      <c r="T114" s="110"/>
      <c r="U114" s="131"/>
    </row>
    <row r="115" spans="1:21" ht="12.75" customHeight="1" hidden="1">
      <c r="A115" s="121"/>
      <c r="B115" s="121" t="s">
        <v>11</v>
      </c>
      <c r="C115" s="123" t="s">
        <v>68</v>
      </c>
      <c r="D115" s="9" t="s">
        <v>4</v>
      </c>
      <c r="E115" s="10">
        <f t="shared" si="33"/>
        <v>0</v>
      </c>
      <c r="F115" s="10">
        <f aca="true" t="shared" si="35" ref="F115:L115">F116+F117+F118+F119</f>
        <v>0</v>
      </c>
      <c r="G115" s="10">
        <f t="shared" si="35"/>
        <v>0</v>
      </c>
      <c r="H115" s="10">
        <f t="shared" si="35"/>
        <v>0</v>
      </c>
      <c r="I115" s="10">
        <f t="shared" si="35"/>
        <v>0</v>
      </c>
      <c r="J115" s="10">
        <f t="shared" si="35"/>
        <v>0</v>
      </c>
      <c r="K115" s="10">
        <f t="shared" si="35"/>
        <v>0</v>
      </c>
      <c r="L115" s="10">
        <f t="shared" si="35"/>
        <v>0</v>
      </c>
      <c r="M115" s="126"/>
      <c r="N115" s="108"/>
      <c r="O115" s="108"/>
      <c r="P115" s="108"/>
      <c r="Q115" s="108"/>
      <c r="R115" s="108"/>
      <c r="S115" s="108"/>
      <c r="T115" s="108"/>
      <c r="U115" s="135"/>
    </row>
    <row r="116" spans="1:21" ht="12.75" customHeight="1" hidden="1">
      <c r="A116" s="121"/>
      <c r="B116" s="121"/>
      <c r="C116" s="124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27"/>
      <c r="N116" s="109"/>
      <c r="O116" s="109"/>
      <c r="P116" s="109"/>
      <c r="Q116" s="109"/>
      <c r="R116" s="109"/>
      <c r="S116" s="109"/>
      <c r="T116" s="109"/>
      <c r="U116" s="136"/>
    </row>
    <row r="117" spans="1:21" ht="12.75" customHeight="1" hidden="1">
      <c r="A117" s="121"/>
      <c r="B117" s="121"/>
      <c r="C117" s="124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27"/>
      <c r="N117" s="109"/>
      <c r="O117" s="109"/>
      <c r="P117" s="109"/>
      <c r="Q117" s="109"/>
      <c r="R117" s="109"/>
      <c r="S117" s="109"/>
      <c r="T117" s="109"/>
      <c r="U117" s="136"/>
    </row>
    <row r="118" spans="1:21" ht="12.75" customHeight="1" hidden="1">
      <c r="A118" s="121"/>
      <c r="B118" s="121"/>
      <c r="C118" s="124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27"/>
      <c r="N118" s="109"/>
      <c r="O118" s="109"/>
      <c r="P118" s="109"/>
      <c r="Q118" s="109"/>
      <c r="R118" s="109"/>
      <c r="S118" s="109"/>
      <c r="T118" s="109"/>
      <c r="U118" s="136"/>
    </row>
    <row r="119" spans="1:21" ht="12.75" customHeight="1" hidden="1">
      <c r="A119" s="121"/>
      <c r="B119" s="121"/>
      <c r="C119" s="125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28"/>
      <c r="N119" s="110"/>
      <c r="O119" s="110"/>
      <c r="P119" s="110"/>
      <c r="Q119" s="110"/>
      <c r="R119" s="110"/>
      <c r="S119" s="110"/>
      <c r="T119" s="110"/>
      <c r="U119" s="137"/>
    </row>
    <row r="120" spans="1:21" ht="12.75" customHeight="1" hidden="1">
      <c r="A120" s="121"/>
      <c r="B120" s="121" t="s">
        <v>12</v>
      </c>
      <c r="C120" s="123" t="s">
        <v>68</v>
      </c>
      <c r="D120" s="9" t="s">
        <v>4</v>
      </c>
      <c r="E120" s="10">
        <f t="shared" si="33"/>
        <v>2361960</v>
      </c>
      <c r="F120" s="10">
        <f aca="true" t="shared" si="36" ref="F120:L120">F121+F122+F123+F124</f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1521040</v>
      </c>
      <c r="K120" s="10">
        <f t="shared" si="36"/>
        <v>420460</v>
      </c>
      <c r="L120" s="10">
        <f t="shared" si="36"/>
        <v>420460</v>
      </c>
      <c r="M120" s="126"/>
      <c r="N120" s="108"/>
      <c r="O120" s="108"/>
      <c r="P120" s="108"/>
      <c r="Q120" s="108"/>
      <c r="R120" s="108">
        <v>35</v>
      </c>
      <c r="S120" s="108">
        <v>35</v>
      </c>
      <c r="T120" s="108">
        <v>35</v>
      </c>
      <c r="U120" s="135"/>
    </row>
    <row r="121" spans="1:21" ht="12.75" customHeight="1" hidden="1">
      <c r="A121" s="121"/>
      <c r="B121" s="121"/>
      <c r="C121" s="124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127"/>
      <c r="N121" s="109"/>
      <c r="O121" s="109"/>
      <c r="P121" s="109"/>
      <c r="Q121" s="109"/>
      <c r="R121" s="109"/>
      <c r="S121" s="109"/>
      <c r="T121" s="109"/>
      <c r="U121" s="136"/>
    </row>
    <row r="122" spans="1:21" ht="12.75" customHeight="1" hidden="1">
      <c r="A122" s="121"/>
      <c r="B122" s="121"/>
      <c r="C122" s="124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27"/>
      <c r="N122" s="109"/>
      <c r="O122" s="109"/>
      <c r="P122" s="109"/>
      <c r="Q122" s="109"/>
      <c r="R122" s="109"/>
      <c r="S122" s="109"/>
      <c r="T122" s="109"/>
      <c r="U122" s="136"/>
    </row>
    <row r="123" spans="1:21" ht="12.75" customHeight="1" hidden="1">
      <c r="A123" s="121"/>
      <c r="B123" s="121"/>
      <c r="C123" s="124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27"/>
      <c r="N123" s="109"/>
      <c r="O123" s="109"/>
      <c r="P123" s="109"/>
      <c r="Q123" s="109"/>
      <c r="R123" s="109"/>
      <c r="S123" s="109"/>
      <c r="T123" s="109"/>
      <c r="U123" s="136"/>
    </row>
    <row r="124" spans="1:21" ht="12.75" customHeight="1" hidden="1">
      <c r="A124" s="121"/>
      <c r="B124" s="121"/>
      <c r="C124" s="125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28"/>
      <c r="N124" s="110"/>
      <c r="O124" s="110"/>
      <c r="P124" s="110"/>
      <c r="Q124" s="110"/>
      <c r="R124" s="110"/>
      <c r="S124" s="110"/>
      <c r="T124" s="110"/>
      <c r="U124" s="137"/>
    </row>
    <row r="125" spans="1:21" ht="12.75" customHeight="1" hidden="1">
      <c r="A125" s="121"/>
      <c r="B125" s="121" t="s">
        <v>13</v>
      </c>
      <c r="C125" s="123" t="s">
        <v>68</v>
      </c>
      <c r="D125" s="9" t="s">
        <v>4</v>
      </c>
      <c r="E125" s="10">
        <f t="shared" si="33"/>
        <v>14400</v>
      </c>
      <c r="F125" s="10">
        <f aca="true" t="shared" si="37" ref="F125:L125">F126+F127+F128+F129</f>
        <v>14400</v>
      </c>
      <c r="G125" s="10">
        <f t="shared" si="37"/>
        <v>0</v>
      </c>
      <c r="H125" s="10">
        <f t="shared" si="37"/>
        <v>0</v>
      </c>
      <c r="I125" s="10">
        <f t="shared" si="37"/>
        <v>0</v>
      </c>
      <c r="J125" s="10">
        <f t="shared" si="37"/>
        <v>0</v>
      </c>
      <c r="K125" s="10">
        <f t="shared" si="37"/>
        <v>0</v>
      </c>
      <c r="L125" s="10">
        <f t="shared" si="37"/>
        <v>0</v>
      </c>
      <c r="M125" s="126" t="s">
        <v>48</v>
      </c>
      <c r="N125" s="108">
        <v>2</v>
      </c>
      <c r="O125" s="108"/>
      <c r="P125" s="108"/>
      <c r="Q125" s="108"/>
      <c r="R125" s="108"/>
      <c r="S125" s="108"/>
      <c r="T125" s="108"/>
      <c r="U125" s="129" t="s">
        <v>22</v>
      </c>
    </row>
    <row r="126" spans="1:21" ht="12.75" customHeight="1" hidden="1">
      <c r="A126" s="121"/>
      <c r="B126" s="121"/>
      <c r="C126" s="124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27"/>
      <c r="N126" s="109"/>
      <c r="O126" s="109"/>
      <c r="P126" s="109"/>
      <c r="Q126" s="109"/>
      <c r="R126" s="109"/>
      <c r="S126" s="109"/>
      <c r="T126" s="109"/>
      <c r="U126" s="130"/>
    </row>
    <row r="127" spans="1:21" ht="12.75" customHeight="1" hidden="1">
      <c r="A127" s="121"/>
      <c r="B127" s="121"/>
      <c r="C127" s="124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7"/>
      <c r="N127" s="109"/>
      <c r="O127" s="109"/>
      <c r="P127" s="109"/>
      <c r="Q127" s="109"/>
      <c r="R127" s="109"/>
      <c r="S127" s="109"/>
      <c r="T127" s="109"/>
      <c r="U127" s="130"/>
    </row>
    <row r="128" spans="1:21" ht="12.75" customHeight="1" hidden="1">
      <c r="A128" s="121"/>
      <c r="B128" s="121"/>
      <c r="C128" s="124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27"/>
      <c r="N128" s="109"/>
      <c r="O128" s="109"/>
      <c r="P128" s="109"/>
      <c r="Q128" s="109"/>
      <c r="R128" s="109"/>
      <c r="S128" s="109"/>
      <c r="T128" s="109"/>
      <c r="U128" s="130"/>
    </row>
    <row r="129" spans="1:21" ht="12.75" customHeight="1" hidden="1">
      <c r="A129" s="121"/>
      <c r="B129" s="121"/>
      <c r="C129" s="125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28"/>
      <c r="N129" s="110"/>
      <c r="O129" s="110"/>
      <c r="P129" s="110"/>
      <c r="Q129" s="110"/>
      <c r="R129" s="110"/>
      <c r="S129" s="110"/>
      <c r="T129" s="110"/>
      <c r="U129" s="131"/>
    </row>
    <row r="130" spans="1:21" ht="12.75" customHeight="1">
      <c r="A130" s="147" t="s">
        <v>14</v>
      </c>
      <c r="B130" s="149" t="s">
        <v>60</v>
      </c>
      <c r="C130" s="123" t="s">
        <v>68</v>
      </c>
      <c r="D130" s="7" t="s">
        <v>4</v>
      </c>
      <c r="E130" s="8">
        <f aca="true" t="shared" si="38" ref="E130:L130">E131+E132+E133+E134</f>
        <v>200000</v>
      </c>
      <c r="F130" s="8">
        <f t="shared" si="38"/>
        <v>200000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 t="shared" si="38"/>
        <v>0</v>
      </c>
      <c r="L130" s="8">
        <f t="shared" si="38"/>
        <v>0</v>
      </c>
      <c r="M130" s="126" t="s">
        <v>49</v>
      </c>
      <c r="N130" s="108">
        <f>N135</f>
        <v>2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29" t="s">
        <v>122</v>
      </c>
    </row>
    <row r="131" spans="1:21" ht="12.75">
      <c r="A131" s="148"/>
      <c r="B131" s="149"/>
      <c r="C131" s="124"/>
      <c r="D131" s="9" t="s">
        <v>2</v>
      </c>
      <c r="E131" s="10">
        <f aca="true" t="shared" si="39" ref="E131:E139">F131+G131+H131+I131+J131+K131+L131</f>
        <v>200000</v>
      </c>
      <c r="F131" s="11">
        <f aca="true" t="shared" si="40" ref="F131:L131">F136</f>
        <v>200000</v>
      </c>
      <c r="G131" s="11">
        <f t="shared" si="40"/>
        <v>0</v>
      </c>
      <c r="H131" s="11">
        <f t="shared" si="40"/>
        <v>0</v>
      </c>
      <c r="I131" s="11">
        <f t="shared" si="40"/>
        <v>0</v>
      </c>
      <c r="J131" s="11">
        <f t="shared" si="40"/>
        <v>0</v>
      </c>
      <c r="K131" s="11">
        <f t="shared" si="40"/>
        <v>0</v>
      </c>
      <c r="L131" s="11">
        <f t="shared" si="40"/>
        <v>0</v>
      </c>
      <c r="M131" s="127"/>
      <c r="N131" s="109"/>
      <c r="O131" s="109"/>
      <c r="P131" s="109"/>
      <c r="Q131" s="109"/>
      <c r="R131" s="109"/>
      <c r="S131" s="109"/>
      <c r="T131" s="109"/>
      <c r="U131" s="130"/>
    </row>
    <row r="132" spans="1:21" ht="15" customHeight="1">
      <c r="A132" s="148"/>
      <c r="B132" s="149"/>
      <c r="C132" s="124"/>
      <c r="D132" s="9" t="s">
        <v>0</v>
      </c>
      <c r="E132" s="10">
        <f t="shared" si="3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7"/>
      <c r="N132" s="109"/>
      <c r="O132" s="109"/>
      <c r="P132" s="109"/>
      <c r="Q132" s="109"/>
      <c r="R132" s="109"/>
      <c r="S132" s="109"/>
      <c r="T132" s="109"/>
      <c r="U132" s="130"/>
    </row>
    <row r="133" spans="1:21" ht="14.25" customHeight="1">
      <c r="A133" s="148"/>
      <c r="B133" s="149"/>
      <c r="C133" s="124"/>
      <c r="D133" s="9" t="s">
        <v>1</v>
      </c>
      <c r="E133" s="10">
        <f t="shared" si="3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7"/>
      <c r="N133" s="109"/>
      <c r="O133" s="109"/>
      <c r="P133" s="109"/>
      <c r="Q133" s="109"/>
      <c r="R133" s="109"/>
      <c r="S133" s="109"/>
      <c r="T133" s="109"/>
      <c r="U133" s="130"/>
    </row>
    <row r="134" spans="1:21" ht="26.25" customHeight="1">
      <c r="A134" s="148"/>
      <c r="B134" s="149"/>
      <c r="C134" s="125"/>
      <c r="D134" s="9" t="s">
        <v>3</v>
      </c>
      <c r="E134" s="10">
        <f t="shared" si="3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8"/>
      <c r="N134" s="110"/>
      <c r="O134" s="110"/>
      <c r="P134" s="110"/>
      <c r="Q134" s="110"/>
      <c r="R134" s="110"/>
      <c r="S134" s="110"/>
      <c r="T134" s="110"/>
      <c r="U134" s="131"/>
    </row>
    <row r="135" spans="1:21" ht="12.75" hidden="1">
      <c r="A135" s="121"/>
      <c r="B135" s="121" t="s">
        <v>13</v>
      </c>
      <c r="C135" s="123"/>
      <c r="D135" s="9" t="s">
        <v>4</v>
      </c>
      <c r="E135" s="10">
        <f t="shared" si="39"/>
        <v>200000</v>
      </c>
      <c r="F135" s="10">
        <f aca="true" t="shared" si="41" ref="F135:L135">F136+F137+F138+F139</f>
        <v>200000</v>
      </c>
      <c r="G135" s="10">
        <f t="shared" si="41"/>
        <v>0</v>
      </c>
      <c r="H135" s="10">
        <f t="shared" si="41"/>
        <v>0</v>
      </c>
      <c r="I135" s="10">
        <f t="shared" si="41"/>
        <v>0</v>
      </c>
      <c r="J135" s="10">
        <f t="shared" si="41"/>
        <v>0</v>
      </c>
      <c r="K135" s="10">
        <f t="shared" si="41"/>
        <v>0</v>
      </c>
      <c r="L135" s="10">
        <f t="shared" si="41"/>
        <v>0</v>
      </c>
      <c r="M135" s="126" t="s">
        <v>49</v>
      </c>
      <c r="N135" s="108">
        <v>2</v>
      </c>
      <c r="O135" s="108"/>
      <c r="P135" s="108"/>
      <c r="Q135" s="108"/>
      <c r="R135" s="108"/>
      <c r="S135" s="108"/>
      <c r="T135" s="108"/>
      <c r="U135" s="135"/>
    </row>
    <row r="136" spans="1:21" ht="12.75" hidden="1">
      <c r="A136" s="121"/>
      <c r="B136" s="121"/>
      <c r="C136" s="124"/>
      <c r="D136" s="9" t="s">
        <v>2</v>
      </c>
      <c r="E136" s="10">
        <f t="shared" si="39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27"/>
      <c r="N136" s="109"/>
      <c r="O136" s="109"/>
      <c r="P136" s="109"/>
      <c r="Q136" s="109"/>
      <c r="R136" s="109"/>
      <c r="S136" s="109"/>
      <c r="T136" s="109"/>
      <c r="U136" s="136"/>
    </row>
    <row r="137" spans="1:21" ht="12.75" hidden="1">
      <c r="A137" s="121"/>
      <c r="B137" s="121"/>
      <c r="C137" s="124"/>
      <c r="D137" s="9" t="s">
        <v>0</v>
      </c>
      <c r="E137" s="10">
        <f t="shared" si="39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27"/>
      <c r="N137" s="109"/>
      <c r="O137" s="109"/>
      <c r="P137" s="109"/>
      <c r="Q137" s="109"/>
      <c r="R137" s="109"/>
      <c r="S137" s="109"/>
      <c r="T137" s="109"/>
      <c r="U137" s="136"/>
    </row>
    <row r="138" spans="1:21" ht="12.75" hidden="1">
      <c r="A138" s="121"/>
      <c r="B138" s="121"/>
      <c r="C138" s="124"/>
      <c r="D138" s="9" t="s">
        <v>1</v>
      </c>
      <c r="E138" s="10">
        <f t="shared" si="39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27"/>
      <c r="N138" s="109"/>
      <c r="O138" s="109"/>
      <c r="P138" s="109"/>
      <c r="Q138" s="109"/>
      <c r="R138" s="109"/>
      <c r="S138" s="109"/>
      <c r="T138" s="109"/>
      <c r="U138" s="136"/>
    </row>
    <row r="139" spans="1:21" ht="12.75" hidden="1">
      <c r="A139" s="121"/>
      <c r="B139" s="121"/>
      <c r="C139" s="125"/>
      <c r="D139" s="9" t="s">
        <v>3</v>
      </c>
      <c r="E139" s="10">
        <f t="shared" si="39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28"/>
      <c r="N139" s="110"/>
      <c r="O139" s="110"/>
      <c r="P139" s="110"/>
      <c r="Q139" s="110"/>
      <c r="R139" s="110"/>
      <c r="S139" s="110"/>
      <c r="T139" s="110"/>
      <c r="U139" s="137"/>
    </row>
    <row r="140" spans="1:21" ht="12.75">
      <c r="A140" s="147" t="s">
        <v>43</v>
      </c>
      <c r="B140" s="149" t="s">
        <v>61</v>
      </c>
      <c r="C140" s="123" t="s">
        <v>68</v>
      </c>
      <c r="D140" s="7" t="s">
        <v>4</v>
      </c>
      <c r="E140" s="8">
        <f aca="true" t="shared" si="42" ref="E140:L140">E141+E142+E143+E144</f>
        <v>2895188.7</v>
      </c>
      <c r="F140" s="8">
        <f t="shared" si="42"/>
        <v>1401934.03</v>
      </c>
      <c r="G140" s="8">
        <f t="shared" si="42"/>
        <v>751389.8</v>
      </c>
      <c r="H140" s="8">
        <f t="shared" si="42"/>
        <v>741864.87</v>
      </c>
      <c r="I140" s="8">
        <f t="shared" si="42"/>
        <v>0</v>
      </c>
      <c r="J140" s="8">
        <f t="shared" si="42"/>
        <v>0</v>
      </c>
      <c r="K140" s="8">
        <f t="shared" si="42"/>
        <v>0</v>
      </c>
      <c r="L140" s="8">
        <f t="shared" si="42"/>
        <v>0</v>
      </c>
      <c r="M140" s="126" t="s">
        <v>50</v>
      </c>
      <c r="N140" s="108">
        <v>25</v>
      </c>
      <c r="O140" s="108">
        <v>206</v>
      </c>
      <c r="P140" s="108">
        <v>150</v>
      </c>
      <c r="Q140" s="108">
        <v>0</v>
      </c>
      <c r="R140" s="108">
        <v>0</v>
      </c>
      <c r="S140" s="108">
        <v>0</v>
      </c>
      <c r="T140" s="108">
        <v>0</v>
      </c>
      <c r="U140" s="129" t="s">
        <v>118</v>
      </c>
    </row>
    <row r="141" spans="1:21" ht="12.75">
      <c r="A141" s="148"/>
      <c r="B141" s="149"/>
      <c r="C141" s="124"/>
      <c r="D141" s="9" t="s">
        <v>2</v>
      </c>
      <c r="E141" s="10">
        <f aca="true" t="shared" si="43" ref="E141:E149">F141+G141+H141+I141+J141+K141+L141</f>
        <v>2895188.7</v>
      </c>
      <c r="F141" s="11">
        <f aca="true" t="shared" si="44" ref="F141:L144">F146</f>
        <v>1401934.03</v>
      </c>
      <c r="G141" s="11">
        <f t="shared" si="44"/>
        <v>751389.8</v>
      </c>
      <c r="H141" s="11">
        <v>741864.87</v>
      </c>
      <c r="I141" s="11">
        <f>686480-686480</f>
        <v>0</v>
      </c>
      <c r="J141" s="11">
        <v>0</v>
      </c>
      <c r="K141" s="11">
        <v>0</v>
      </c>
      <c r="L141" s="11">
        <v>0</v>
      </c>
      <c r="M141" s="127"/>
      <c r="N141" s="109"/>
      <c r="O141" s="109"/>
      <c r="P141" s="109"/>
      <c r="Q141" s="109"/>
      <c r="R141" s="109"/>
      <c r="S141" s="109"/>
      <c r="T141" s="109"/>
      <c r="U141" s="130"/>
    </row>
    <row r="142" spans="1:21" ht="15" customHeight="1">
      <c r="A142" s="148"/>
      <c r="B142" s="149"/>
      <c r="C142" s="124"/>
      <c r="D142" s="9" t="s">
        <v>0</v>
      </c>
      <c r="E142" s="10">
        <f t="shared" si="43"/>
        <v>0</v>
      </c>
      <c r="F142" s="11">
        <f t="shared" si="44"/>
        <v>0</v>
      </c>
      <c r="G142" s="11">
        <f t="shared" si="44"/>
        <v>0</v>
      </c>
      <c r="H142" s="11">
        <f t="shared" si="44"/>
        <v>0</v>
      </c>
      <c r="I142" s="11">
        <f t="shared" si="44"/>
        <v>0</v>
      </c>
      <c r="J142" s="11">
        <f t="shared" si="44"/>
        <v>0</v>
      </c>
      <c r="K142" s="11">
        <f t="shared" si="44"/>
        <v>0</v>
      </c>
      <c r="L142" s="11">
        <f t="shared" si="44"/>
        <v>0</v>
      </c>
      <c r="M142" s="127"/>
      <c r="N142" s="109"/>
      <c r="O142" s="109"/>
      <c r="P142" s="109"/>
      <c r="Q142" s="109"/>
      <c r="R142" s="109"/>
      <c r="S142" s="109"/>
      <c r="T142" s="109"/>
      <c r="U142" s="130"/>
    </row>
    <row r="143" spans="1:21" ht="14.25" customHeight="1">
      <c r="A143" s="148"/>
      <c r="B143" s="149"/>
      <c r="C143" s="124"/>
      <c r="D143" s="9" t="s">
        <v>1</v>
      </c>
      <c r="E143" s="10">
        <f t="shared" si="43"/>
        <v>0</v>
      </c>
      <c r="F143" s="11">
        <f t="shared" si="44"/>
        <v>0</v>
      </c>
      <c r="G143" s="11">
        <f t="shared" si="44"/>
        <v>0</v>
      </c>
      <c r="H143" s="11">
        <f t="shared" si="44"/>
        <v>0</v>
      </c>
      <c r="I143" s="11">
        <f t="shared" si="44"/>
        <v>0</v>
      </c>
      <c r="J143" s="11">
        <f t="shared" si="44"/>
        <v>0</v>
      </c>
      <c r="K143" s="11">
        <f t="shared" si="44"/>
        <v>0</v>
      </c>
      <c r="L143" s="11">
        <f t="shared" si="44"/>
        <v>0</v>
      </c>
      <c r="M143" s="127"/>
      <c r="N143" s="109"/>
      <c r="O143" s="109"/>
      <c r="P143" s="109"/>
      <c r="Q143" s="109"/>
      <c r="R143" s="109"/>
      <c r="S143" s="109"/>
      <c r="T143" s="109"/>
      <c r="U143" s="130"/>
    </row>
    <row r="144" spans="1:21" ht="14.25" customHeight="1">
      <c r="A144" s="148"/>
      <c r="B144" s="149"/>
      <c r="C144" s="125"/>
      <c r="D144" s="9" t="s">
        <v>3</v>
      </c>
      <c r="E144" s="10">
        <f t="shared" si="43"/>
        <v>0</v>
      </c>
      <c r="F144" s="11">
        <f t="shared" si="44"/>
        <v>0</v>
      </c>
      <c r="G144" s="11">
        <f t="shared" si="44"/>
        <v>0</v>
      </c>
      <c r="H144" s="11">
        <f t="shared" si="44"/>
        <v>0</v>
      </c>
      <c r="I144" s="11">
        <f t="shared" si="44"/>
        <v>0</v>
      </c>
      <c r="J144" s="11">
        <f t="shared" si="44"/>
        <v>0</v>
      </c>
      <c r="K144" s="11">
        <f t="shared" si="44"/>
        <v>0</v>
      </c>
      <c r="L144" s="11">
        <f t="shared" si="44"/>
        <v>0</v>
      </c>
      <c r="M144" s="128"/>
      <c r="N144" s="110"/>
      <c r="O144" s="110"/>
      <c r="P144" s="110"/>
      <c r="Q144" s="110"/>
      <c r="R144" s="110"/>
      <c r="S144" s="110"/>
      <c r="T144" s="110"/>
      <c r="U144" s="131"/>
    </row>
    <row r="145" spans="1:21" ht="12.75" hidden="1">
      <c r="A145" s="121"/>
      <c r="B145" s="121" t="s">
        <v>11</v>
      </c>
      <c r="C145" s="123"/>
      <c r="D145" s="9" t="s">
        <v>4</v>
      </c>
      <c r="E145" s="10">
        <f t="shared" si="43"/>
        <v>6053053.83</v>
      </c>
      <c r="F145" s="10">
        <f aca="true" t="shared" si="45" ref="F145:L145">F146+F147+F148+F149</f>
        <v>1401934.03</v>
      </c>
      <c r="G145" s="10">
        <f t="shared" si="45"/>
        <v>751389.8</v>
      </c>
      <c r="H145" s="10">
        <f t="shared" si="45"/>
        <v>686480</v>
      </c>
      <c r="I145" s="10">
        <f t="shared" si="45"/>
        <v>686480</v>
      </c>
      <c r="J145" s="10">
        <f t="shared" si="45"/>
        <v>686480</v>
      </c>
      <c r="K145" s="10">
        <f t="shared" si="45"/>
        <v>686480</v>
      </c>
      <c r="L145" s="10">
        <f t="shared" si="45"/>
        <v>1153810</v>
      </c>
      <c r="M145" s="126"/>
      <c r="N145" s="132"/>
      <c r="O145" s="132"/>
      <c r="P145" s="132"/>
      <c r="Q145" s="132"/>
      <c r="R145" s="132"/>
      <c r="S145" s="132"/>
      <c r="T145" s="132"/>
      <c r="U145" s="135"/>
    </row>
    <row r="146" spans="1:21" ht="12.75" hidden="1">
      <c r="A146" s="121"/>
      <c r="B146" s="121"/>
      <c r="C146" s="124"/>
      <c r="D146" s="9" t="s">
        <v>2</v>
      </c>
      <c r="E146" s="10">
        <f t="shared" si="43"/>
        <v>6053053.83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686480</v>
      </c>
      <c r="J146" s="10">
        <v>686480</v>
      </c>
      <c r="K146" s="10">
        <v>686480</v>
      </c>
      <c r="L146" s="10">
        <v>1153810</v>
      </c>
      <c r="M146" s="127"/>
      <c r="N146" s="133"/>
      <c r="O146" s="133"/>
      <c r="P146" s="133"/>
      <c r="Q146" s="133"/>
      <c r="R146" s="133"/>
      <c r="S146" s="133"/>
      <c r="T146" s="133"/>
      <c r="U146" s="136"/>
    </row>
    <row r="147" spans="1:21" ht="12.75" hidden="1">
      <c r="A147" s="121"/>
      <c r="B147" s="121"/>
      <c r="C147" s="124"/>
      <c r="D147" s="9" t="s">
        <v>0</v>
      </c>
      <c r="E147" s="10">
        <f t="shared" si="43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27"/>
      <c r="N147" s="133"/>
      <c r="O147" s="133"/>
      <c r="P147" s="133"/>
      <c r="Q147" s="133"/>
      <c r="R147" s="133"/>
      <c r="S147" s="133"/>
      <c r="T147" s="133"/>
      <c r="U147" s="136"/>
    </row>
    <row r="148" spans="1:21" ht="12.75" hidden="1">
      <c r="A148" s="121"/>
      <c r="B148" s="121"/>
      <c r="C148" s="124"/>
      <c r="D148" s="9" t="s">
        <v>1</v>
      </c>
      <c r="E148" s="10">
        <f t="shared" si="43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27"/>
      <c r="N148" s="133"/>
      <c r="O148" s="133"/>
      <c r="P148" s="133"/>
      <c r="Q148" s="133"/>
      <c r="R148" s="133"/>
      <c r="S148" s="133"/>
      <c r="T148" s="133"/>
      <c r="U148" s="136"/>
    </row>
    <row r="149" spans="1:21" ht="12.75" hidden="1">
      <c r="A149" s="121"/>
      <c r="B149" s="121"/>
      <c r="C149" s="125"/>
      <c r="D149" s="9" t="s">
        <v>3</v>
      </c>
      <c r="E149" s="10">
        <f t="shared" si="43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28"/>
      <c r="N149" s="134"/>
      <c r="O149" s="134"/>
      <c r="P149" s="134"/>
      <c r="Q149" s="134"/>
      <c r="R149" s="134"/>
      <c r="S149" s="134"/>
      <c r="T149" s="134"/>
      <c r="U149" s="137"/>
    </row>
    <row r="150" spans="1:21" ht="12.75">
      <c r="A150" s="147" t="s">
        <v>71</v>
      </c>
      <c r="B150" s="149" t="s">
        <v>72</v>
      </c>
      <c r="C150" s="123" t="s">
        <v>68</v>
      </c>
      <c r="D150" s="7" t="s">
        <v>4</v>
      </c>
      <c r="E150" s="8">
        <f aca="true" t="shared" si="46" ref="E150:L150">E151+E152+E153+E154</f>
        <v>800000</v>
      </c>
      <c r="F150" s="8">
        <f t="shared" si="46"/>
        <v>0</v>
      </c>
      <c r="G150" s="8">
        <f t="shared" si="46"/>
        <v>0</v>
      </c>
      <c r="H150" s="8">
        <f t="shared" si="46"/>
        <v>800000</v>
      </c>
      <c r="I150" s="8">
        <f t="shared" si="46"/>
        <v>0</v>
      </c>
      <c r="J150" s="8">
        <f t="shared" si="46"/>
        <v>0</v>
      </c>
      <c r="K150" s="8">
        <f t="shared" si="46"/>
        <v>0</v>
      </c>
      <c r="L150" s="8">
        <f t="shared" si="46"/>
        <v>0</v>
      </c>
      <c r="M150" s="126" t="s">
        <v>46</v>
      </c>
      <c r="N150" s="108">
        <v>0</v>
      </c>
      <c r="O150" s="108">
        <v>0</v>
      </c>
      <c r="P150" s="108">
        <v>1</v>
      </c>
      <c r="Q150" s="108">
        <v>0</v>
      </c>
      <c r="R150" s="108">
        <v>0</v>
      </c>
      <c r="S150" s="108">
        <v>0</v>
      </c>
      <c r="T150" s="108">
        <v>0</v>
      </c>
      <c r="U150" s="129" t="s">
        <v>73</v>
      </c>
    </row>
    <row r="151" spans="1:21" ht="12.75">
      <c r="A151" s="148"/>
      <c r="B151" s="149"/>
      <c r="C151" s="124"/>
      <c r="D151" s="9" t="s">
        <v>2</v>
      </c>
      <c r="E151" s="10">
        <f>F151+G151+H151+I151+J151+K151+L151</f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27"/>
      <c r="N151" s="109"/>
      <c r="O151" s="109"/>
      <c r="P151" s="109"/>
      <c r="Q151" s="109"/>
      <c r="R151" s="109"/>
      <c r="S151" s="109"/>
      <c r="T151" s="109"/>
      <c r="U151" s="130"/>
    </row>
    <row r="152" spans="1:21" ht="15" customHeight="1">
      <c r="A152" s="148"/>
      <c r="B152" s="149"/>
      <c r="C152" s="124"/>
      <c r="D152" s="9" t="s">
        <v>0</v>
      </c>
      <c r="E152" s="10">
        <f>F152+G152+H152+I152+J152+K152+L152</f>
        <v>800000</v>
      </c>
      <c r="F152" s="11">
        <v>0</v>
      </c>
      <c r="G152" s="11">
        <v>0</v>
      </c>
      <c r="H152" s="11">
        <v>800000</v>
      </c>
      <c r="I152" s="11">
        <v>0</v>
      </c>
      <c r="J152" s="11">
        <v>0</v>
      </c>
      <c r="K152" s="11">
        <v>0</v>
      </c>
      <c r="L152" s="11">
        <v>0</v>
      </c>
      <c r="M152" s="127"/>
      <c r="N152" s="109"/>
      <c r="O152" s="109"/>
      <c r="P152" s="109"/>
      <c r="Q152" s="109"/>
      <c r="R152" s="109"/>
      <c r="S152" s="109"/>
      <c r="T152" s="109"/>
      <c r="U152" s="130"/>
    </row>
    <row r="153" spans="1:21" ht="14.25" customHeight="1">
      <c r="A153" s="148"/>
      <c r="B153" s="149"/>
      <c r="C153" s="124"/>
      <c r="D153" s="9" t="s">
        <v>1</v>
      </c>
      <c r="E153" s="10">
        <f>F153+G153+H153+I153+J153+K153+L153</f>
        <v>0</v>
      </c>
      <c r="F153" s="11">
        <f aca="true" t="shared" si="47" ref="F153:L153">F158</f>
        <v>0</v>
      </c>
      <c r="G153" s="11">
        <f t="shared" si="47"/>
        <v>0</v>
      </c>
      <c r="H153" s="11">
        <f t="shared" si="47"/>
        <v>0</v>
      </c>
      <c r="I153" s="11">
        <f t="shared" si="47"/>
        <v>0</v>
      </c>
      <c r="J153" s="11">
        <f t="shared" si="47"/>
        <v>0</v>
      </c>
      <c r="K153" s="11">
        <f t="shared" si="47"/>
        <v>0</v>
      </c>
      <c r="L153" s="11">
        <f t="shared" si="47"/>
        <v>0</v>
      </c>
      <c r="M153" s="127"/>
      <c r="N153" s="109"/>
      <c r="O153" s="109"/>
      <c r="P153" s="109"/>
      <c r="Q153" s="109"/>
      <c r="R153" s="109"/>
      <c r="S153" s="109"/>
      <c r="T153" s="109"/>
      <c r="U153" s="130"/>
    </row>
    <row r="154" spans="1:21" ht="14.25" customHeight="1">
      <c r="A154" s="148"/>
      <c r="B154" s="149"/>
      <c r="C154" s="125"/>
      <c r="D154" s="9" t="s">
        <v>3</v>
      </c>
      <c r="E154" s="10">
        <f>F154+G154+H154+I154+J154+K154+L154</f>
        <v>0</v>
      </c>
      <c r="F154" s="11">
        <f aca="true" t="shared" si="48" ref="F154:L154">F159</f>
        <v>0</v>
      </c>
      <c r="G154" s="11">
        <f t="shared" si="48"/>
        <v>0</v>
      </c>
      <c r="H154" s="11">
        <f t="shared" si="48"/>
        <v>0</v>
      </c>
      <c r="I154" s="11">
        <f t="shared" si="48"/>
        <v>0</v>
      </c>
      <c r="J154" s="11">
        <f t="shared" si="48"/>
        <v>0</v>
      </c>
      <c r="K154" s="11">
        <f t="shared" si="48"/>
        <v>0</v>
      </c>
      <c r="L154" s="11">
        <f t="shared" si="48"/>
        <v>0</v>
      </c>
      <c r="M154" s="128"/>
      <c r="N154" s="110"/>
      <c r="O154" s="110"/>
      <c r="P154" s="110"/>
      <c r="Q154" s="110"/>
      <c r="R154" s="110"/>
      <c r="S154" s="110"/>
      <c r="T154" s="110"/>
      <c r="U154" s="131"/>
    </row>
    <row r="155" spans="1:21" ht="12.75" customHeight="1">
      <c r="A155" s="150"/>
      <c r="B155" s="151" t="s">
        <v>45</v>
      </c>
      <c r="C155" s="121"/>
      <c r="D155" s="31" t="s">
        <v>4</v>
      </c>
      <c r="E155" s="32">
        <f aca="true" t="shared" si="49" ref="E155:L155">E156+E157+E158+E159</f>
        <v>30754873.029999997</v>
      </c>
      <c r="F155" s="32">
        <f t="shared" si="49"/>
        <v>23224975.56</v>
      </c>
      <c r="G155" s="32">
        <f t="shared" si="49"/>
        <v>899008.15</v>
      </c>
      <c r="H155" s="32">
        <f t="shared" si="49"/>
        <v>2930053.32</v>
      </c>
      <c r="I155" s="32">
        <f t="shared" si="49"/>
        <v>2795920</v>
      </c>
      <c r="J155" s="32">
        <f t="shared" si="49"/>
        <v>424916</v>
      </c>
      <c r="K155" s="32">
        <f t="shared" si="49"/>
        <v>240000</v>
      </c>
      <c r="L155" s="32">
        <f t="shared" si="49"/>
        <v>240000</v>
      </c>
      <c r="M155" s="126"/>
      <c r="N155" s="152"/>
      <c r="O155" s="152"/>
      <c r="P155" s="152"/>
      <c r="Q155" s="152"/>
      <c r="R155" s="152"/>
      <c r="S155" s="152"/>
      <c r="T155" s="152"/>
      <c r="U155" s="135"/>
    </row>
    <row r="156" spans="1:24" ht="12.75">
      <c r="A156" s="150"/>
      <c r="B156" s="151"/>
      <c r="C156" s="121"/>
      <c r="D156" s="9" t="s">
        <v>2</v>
      </c>
      <c r="E156" s="32">
        <f>F156+G156+H156+I156+J156+K156+L156</f>
        <v>24292373.349999998</v>
      </c>
      <c r="F156" s="10">
        <f aca="true" t="shared" si="50" ref="F156:L156">F11+F31+F51+F71+F91+F111+F131+F141+F151</f>
        <v>17562475.88</v>
      </c>
      <c r="G156" s="10">
        <f t="shared" si="50"/>
        <v>899008.15</v>
      </c>
      <c r="H156" s="10">
        <f t="shared" si="50"/>
        <v>2130053.32</v>
      </c>
      <c r="I156" s="10">
        <f t="shared" si="50"/>
        <v>2795920</v>
      </c>
      <c r="J156" s="10">
        <f t="shared" si="50"/>
        <v>424916</v>
      </c>
      <c r="K156" s="10">
        <f t="shared" si="50"/>
        <v>240000</v>
      </c>
      <c r="L156" s="10">
        <f t="shared" si="50"/>
        <v>240000</v>
      </c>
      <c r="M156" s="127"/>
      <c r="N156" s="153"/>
      <c r="O156" s="153"/>
      <c r="P156" s="153"/>
      <c r="Q156" s="153"/>
      <c r="R156" s="153"/>
      <c r="S156" s="153"/>
      <c r="T156" s="153"/>
      <c r="U156" s="136"/>
      <c r="X156" s="12"/>
    </row>
    <row r="157" spans="1:21" ht="12.75">
      <c r="A157" s="150"/>
      <c r="B157" s="151"/>
      <c r="C157" s="121"/>
      <c r="D157" s="9" t="s">
        <v>0</v>
      </c>
      <c r="E157" s="32">
        <f>F157+G157+H157+I157+J157+K157+L157</f>
        <v>6462499.68</v>
      </c>
      <c r="F157" s="10">
        <f>F12+F32+F52+F72+F92+F112+F132+F142+F152</f>
        <v>5662499.68</v>
      </c>
      <c r="G157" s="10">
        <f aca="true" t="shared" si="51" ref="G157:L157">G12+G32+G52+G72+G92+G112+G132+G142+G152</f>
        <v>0</v>
      </c>
      <c r="H157" s="10">
        <f t="shared" si="51"/>
        <v>800000</v>
      </c>
      <c r="I157" s="10">
        <f t="shared" si="51"/>
        <v>0</v>
      </c>
      <c r="J157" s="10">
        <f t="shared" si="51"/>
        <v>0</v>
      </c>
      <c r="K157" s="10">
        <f t="shared" si="51"/>
        <v>0</v>
      </c>
      <c r="L157" s="10">
        <f t="shared" si="51"/>
        <v>0</v>
      </c>
      <c r="M157" s="127"/>
      <c r="N157" s="153"/>
      <c r="O157" s="153"/>
      <c r="P157" s="153"/>
      <c r="Q157" s="153"/>
      <c r="R157" s="153"/>
      <c r="S157" s="153"/>
      <c r="T157" s="153"/>
      <c r="U157" s="136"/>
    </row>
    <row r="158" spans="1:21" ht="12.75">
      <c r="A158" s="150"/>
      <c r="B158" s="151"/>
      <c r="C158" s="121"/>
      <c r="D158" s="9" t="s">
        <v>1</v>
      </c>
      <c r="E158" s="32">
        <f>F158+G158+H158+I158+J158+K158+L158</f>
        <v>0</v>
      </c>
      <c r="F158" s="10">
        <f>F13+F33+F53+F73+F93+F113+F133+F143</f>
        <v>0</v>
      </c>
      <c r="G158" s="10">
        <f aca="true" t="shared" si="52" ref="G158:L158">G13+G33+G53+G73+G93+G113+G133+G143</f>
        <v>0</v>
      </c>
      <c r="H158" s="10">
        <f t="shared" si="52"/>
        <v>0</v>
      </c>
      <c r="I158" s="10">
        <f t="shared" si="52"/>
        <v>0</v>
      </c>
      <c r="J158" s="10">
        <f t="shared" si="52"/>
        <v>0</v>
      </c>
      <c r="K158" s="10">
        <f t="shared" si="52"/>
        <v>0</v>
      </c>
      <c r="L158" s="10">
        <f t="shared" si="52"/>
        <v>0</v>
      </c>
      <c r="M158" s="127"/>
      <c r="N158" s="153"/>
      <c r="O158" s="153"/>
      <c r="P158" s="153"/>
      <c r="Q158" s="153"/>
      <c r="R158" s="153"/>
      <c r="S158" s="153"/>
      <c r="T158" s="153"/>
      <c r="U158" s="136"/>
    </row>
    <row r="159" spans="1:21" ht="12.75">
      <c r="A159" s="150"/>
      <c r="B159" s="151"/>
      <c r="C159" s="121"/>
      <c r="D159" s="9" t="s">
        <v>3</v>
      </c>
      <c r="E159" s="32">
        <f>F159+G159+H159+I159+J159+K159+L159</f>
        <v>0</v>
      </c>
      <c r="F159" s="10">
        <f>F14+F34+F54+F74+F94+F114+F134+F144</f>
        <v>0</v>
      </c>
      <c r="G159" s="10">
        <f aca="true" t="shared" si="53" ref="G159:L159">G14+G34+G54+G74+G94+G114+G134+G144</f>
        <v>0</v>
      </c>
      <c r="H159" s="10">
        <f t="shared" si="53"/>
        <v>0</v>
      </c>
      <c r="I159" s="10">
        <f t="shared" si="53"/>
        <v>0</v>
      </c>
      <c r="J159" s="10">
        <f t="shared" si="53"/>
        <v>0</v>
      </c>
      <c r="K159" s="10">
        <f t="shared" si="53"/>
        <v>0</v>
      </c>
      <c r="L159" s="10">
        <f t="shared" si="53"/>
        <v>0</v>
      </c>
      <c r="M159" s="128"/>
      <c r="N159" s="154"/>
      <c r="O159" s="154"/>
      <c r="P159" s="154"/>
      <c r="Q159" s="154"/>
      <c r="R159" s="154"/>
      <c r="S159" s="154"/>
      <c r="T159" s="154"/>
      <c r="U159" s="137"/>
    </row>
    <row r="160" spans="1:21" ht="14.25" customHeight="1">
      <c r="A160" s="28">
        <v>2</v>
      </c>
      <c r="B160" s="78" t="s">
        <v>101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80"/>
    </row>
    <row r="161" spans="1:21" ht="12.75">
      <c r="A161" s="147" t="s">
        <v>74</v>
      </c>
      <c r="B161" s="149" t="s">
        <v>114</v>
      </c>
      <c r="C161" s="123" t="s">
        <v>68</v>
      </c>
      <c r="D161" s="7" t="s">
        <v>4</v>
      </c>
      <c r="E161" s="8">
        <f>E162+E163+E164+E165</f>
        <v>0</v>
      </c>
      <c r="F161" s="8">
        <f aca="true" t="shared" si="54" ref="F161:L161">F162+F163+F164+F165</f>
        <v>0</v>
      </c>
      <c r="G161" s="8">
        <f t="shared" si="54"/>
        <v>0</v>
      </c>
      <c r="H161" s="8">
        <f t="shared" si="54"/>
        <v>0</v>
      </c>
      <c r="I161" s="8">
        <f t="shared" si="54"/>
        <v>381600</v>
      </c>
      <c r="J161" s="8">
        <f t="shared" si="54"/>
        <v>362520</v>
      </c>
      <c r="K161" s="8">
        <f t="shared" si="54"/>
        <v>344394</v>
      </c>
      <c r="L161" s="8">
        <f t="shared" si="54"/>
        <v>327174.3</v>
      </c>
      <c r="M161" s="126" t="s">
        <v>113</v>
      </c>
      <c r="N161" s="108">
        <v>0</v>
      </c>
      <c r="O161" s="108">
        <v>0</v>
      </c>
      <c r="P161" s="108">
        <v>0</v>
      </c>
      <c r="Q161" s="108">
        <v>96</v>
      </c>
      <c r="R161" s="108">
        <v>96</v>
      </c>
      <c r="S161" s="108">
        <v>96</v>
      </c>
      <c r="T161" s="108">
        <v>145</v>
      </c>
      <c r="U161" s="129" t="s">
        <v>123</v>
      </c>
    </row>
    <row r="162" spans="1:21" ht="12.75">
      <c r="A162" s="148"/>
      <c r="B162" s="149"/>
      <c r="C162" s="124"/>
      <c r="D162" s="9" t="s">
        <v>2</v>
      </c>
      <c r="E162" s="10">
        <v>0</v>
      </c>
      <c r="F162" s="10">
        <v>0</v>
      </c>
      <c r="G162" s="10">
        <v>0</v>
      </c>
      <c r="H162" s="10">
        <v>0</v>
      </c>
      <c r="I162" s="11">
        <v>381600</v>
      </c>
      <c r="J162" s="11">
        <v>362520</v>
      </c>
      <c r="K162" s="11">
        <v>344394</v>
      </c>
      <c r="L162" s="11">
        <v>327174.3</v>
      </c>
      <c r="M162" s="127"/>
      <c r="N162" s="109"/>
      <c r="O162" s="109"/>
      <c r="P162" s="109"/>
      <c r="Q162" s="109"/>
      <c r="R162" s="109"/>
      <c r="S162" s="109"/>
      <c r="T162" s="109"/>
      <c r="U162" s="130"/>
    </row>
    <row r="163" spans="1:21" ht="15" customHeight="1">
      <c r="A163" s="148"/>
      <c r="B163" s="149"/>
      <c r="C163" s="124"/>
      <c r="D163" s="9" t="s">
        <v>0</v>
      </c>
      <c r="E163" s="10">
        <v>0</v>
      </c>
      <c r="F163" s="10">
        <v>0</v>
      </c>
      <c r="G163" s="10">
        <v>0</v>
      </c>
      <c r="H163" s="10">
        <v>0</v>
      </c>
      <c r="I163" s="11">
        <f>I184</f>
        <v>0</v>
      </c>
      <c r="J163" s="11">
        <f>J184</f>
        <v>0</v>
      </c>
      <c r="K163" s="11">
        <f>K184</f>
        <v>0</v>
      </c>
      <c r="L163" s="11">
        <f>L184</f>
        <v>0</v>
      </c>
      <c r="M163" s="127"/>
      <c r="N163" s="109"/>
      <c r="O163" s="109"/>
      <c r="P163" s="109"/>
      <c r="Q163" s="109"/>
      <c r="R163" s="109"/>
      <c r="S163" s="109"/>
      <c r="T163" s="109"/>
      <c r="U163" s="130"/>
    </row>
    <row r="164" spans="1:21" ht="14.25" customHeight="1">
      <c r="A164" s="148"/>
      <c r="B164" s="149"/>
      <c r="C164" s="124"/>
      <c r="D164" s="9" t="s">
        <v>1</v>
      </c>
      <c r="E164" s="10">
        <v>0</v>
      </c>
      <c r="F164" s="10">
        <v>0</v>
      </c>
      <c r="G164" s="10">
        <v>0</v>
      </c>
      <c r="H164" s="10">
        <v>0</v>
      </c>
      <c r="I164" s="11">
        <v>0</v>
      </c>
      <c r="J164" s="11">
        <v>0</v>
      </c>
      <c r="K164" s="11">
        <v>0</v>
      </c>
      <c r="L164" s="11">
        <v>0</v>
      </c>
      <c r="M164" s="127"/>
      <c r="N164" s="109"/>
      <c r="O164" s="109"/>
      <c r="P164" s="109"/>
      <c r="Q164" s="109"/>
      <c r="R164" s="109"/>
      <c r="S164" s="109"/>
      <c r="T164" s="109"/>
      <c r="U164" s="130"/>
    </row>
    <row r="165" spans="1:21" ht="14.25" customHeight="1">
      <c r="A165" s="148"/>
      <c r="B165" s="149"/>
      <c r="C165" s="125"/>
      <c r="D165" s="9" t="s">
        <v>3</v>
      </c>
      <c r="E165" s="10">
        <v>0</v>
      </c>
      <c r="F165" s="10">
        <v>0</v>
      </c>
      <c r="G165" s="10">
        <v>0</v>
      </c>
      <c r="H165" s="10">
        <v>0</v>
      </c>
      <c r="I165" s="11">
        <f>I186</f>
        <v>0</v>
      </c>
      <c r="J165" s="11">
        <f>J186</f>
        <v>0</v>
      </c>
      <c r="K165" s="11">
        <f>K186</f>
        <v>0</v>
      </c>
      <c r="L165" s="11">
        <f>L186</f>
        <v>0</v>
      </c>
      <c r="M165" s="128"/>
      <c r="N165" s="110"/>
      <c r="O165" s="110"/>
      <c r="P165" s="110"/>
      <c r="Q165" s="110"/>
      <c r="R165" s="110"/>
      <c r="S165" s="110"/>
      <c r="T165" s="110"/>
      <c r="U165" s="131"/>
    </row>
    <row r="166" spans="1:21" ht="12.75" customHeight="1">
      <c r="A166" s="147" t="s">
        <v>76</v>
      </c>
      <c r="B166" s="149" t="s">
        <v>115</v>
      </c>
      <c r="C166" s="123" t="s">
        <v>68</v>
      </c>
      <c r="D166" s="7" t="s">
        <v>4</v>
      </c>
      <c r="E166" s="8">
        <f>E167+E168+E169+E170</f>
        <v>0</v>
      </c>
      <c r="F166" s="8">
        <f aca="true" t="shared" si="55" ref="F166:L166">F167+F168+F169+F170</f>
        <v>0</v>
      </c>
      <c r="G166" s="8">
        <f t="shared" si="55"/>
        <v>0</v>
      </c>
      <c r="H166" s="8">
        <f t="shared" si="55"/>
        <v>0</v>
      </c>
      <c r="I166" s="8">
        <f t="shared" si="55"/>
        <v>726880</v>
      </c>
      <c r="J166" s="8">
        <f t="shared" si="55"/>
        <v>289636</v>
      </c>
      <c r="K166" s="8">
        <f t="shared" si="55"/>
        <v>275154.2</v>
      </c>
      <c r="L166" s="8">
        <f t="shared" si="55"/>
        <v>261396.9</v>
      </c>
      <c r="M166" s="126" t="s">
        <v>75</v>
      </c>
      <c r="N166" s="108">
        <v>0</v>
      </c>
      <c r="O166" s="108">
        <v>0</v>
      </c>
      <c r="P166" s="108">
        <v>0</v>
      </c>
      <c r="Q166" s="108">
        <f>105+200</f>
        <v>305</v>
      </c>
      <c r="R166" s="108">
        <v>105</v>
      </c>
      <c r="S166" s="108">
        <v>105</v>
      </c>
      <c r="T166" s="108">
        <v>197</v>
      </c>
      <c r="U166" s="129" t="s">
        <v>123</v>
      </c>
    </row>
    <row r="167" spans="1:21" ht="12.75">
      <c r="A167" s="148"/>
      <c r="B167" s="149"/>
      <c r="C167" s="124"/>
      <c r="D167" s="9" t="s">
        <v>2</v>
      </c>
      <c r="E167" s="10">
        <v>0</v>
      </c>
      <c r="F167" s="10">
        <v>0</v>
      </c>
      <c r="G167" s="10">
        <v>0</v>
      </c>
      <c r="H167" s="10">
        <v>0</v>
      </c>
      <c r="I167" s="10">
        <f>304880+422000</f>
        <v>726880</v>
      </c>
      <c r="J167" s="10">
        <v>289636</v>
      </c>
      <c r="K167" s="10">
        <v>275154.2</v>
      </c>
      <c r="L167" s="10">
        <v>261396.9</v>
      </c>
      <c r="M167" s="127"/>
      <c r="N167" s="109"/>
      <c r="O167" s="109"/>
      <c r="P167" s="109"/>
      <c r="Q167" s="109"/>
      <c r="R167" s="109"/>
      <c r="S167" s="109"/>
      <c r="T167" s="109"/>
      <c r="U167" s="130"/>
    </row>
    <row r="168" spans="1:21" ht="12.75">
      <c r="A168" s="148"/>
      <c r="B168" s="149"/>
      <c r="C168" s="124"/>
      <c r="D168" s="9" t="s">
        <v>0</v>
      </c>
      <c r="E168" s="10">
        <v>0</v>
      </c>
      <c r="F168" s="10">
        <v>0</v>
      </c>
      <c r="G168" s="10">
        <v>0</v>
      </c>
      <c r="H168" s="10">
        <v>0</v>
      </c>
      <c r="I168" s="11">
        <f>I189</f>
        <v>0</v>
      </c>
      <c r="J168" s="11">
        <f>J189</f>
        <v>0</v>
      </c>
      <c r="K168" s="11">
        <f>K189</f>
        <v>0</v>
      </c>
      <c r="L168" s="11">
        <f>L189</f>
        <v>0</v>
      </c>
      <c r="M168" s="127"/>
      <c r="N168" s="109"/>
      <c r="O168" s="109"/>
      <c r="P168" s="109"/>
      <c r="Q168" s="109"/>
      <c r="R168" s="109"/>
      <c r="S168" s="109"/>
      <c r="T168" s="109"/>
      <c r="U168" s="130"/>
    </row>
    <row r="169" spans="1:21" ht="14.25" customHeight="1">
      <c r="A169" s="148"/>
      <c r="B169" s="149"/>
      <c r="C169" s="124"/>
      <c r="D169" s="9" t="s">
        <v>1</v>
      </c>
      <c r="E169" s="10">
        <v>0</v>
      </c>
      <c r="F169" s="10">
        <v>0</v>
      </c>
      <c r="G169" s="10">
        <v>0</v>
      </c>
      <c r="H169" s="10">
        <v>0</v>
      </c>
      <c r="I169" s="11">
        <f aca="true" t="shared" si="56" ref="I169:L170">I190</f>
        <v>0</v>
      </c>
      <c r="J169" s="11">
        <f t="shared" si="56"/>
        <v>0</v>
      </c>
      <c r="K169" s="11">
        <f t="shared" si="56"/>
        <v>0</v>
      </c>
      <c r="L169" s="11">
        <f t="shared" si="56"/>
        <v>0</v>
      </c>
      <c r="M169" s="127"/>
      <c r="N169" s="109"/>
      <c r="O169" s="109"/>
      <c r="P169" s="109"/>
      <c r="Q169" s="109"/>
      <c r="R169" s="109"/>
      <c r="S169" s="109"/>
      <c r="T169" s="109"/>
      <c r="U169" s="130"/>
    </row>
    <row r="170" spans="1:21" ht="14.25" customHeight="1">
      <c r="A170" s="148"/>
      <c r="B170" s="149"/>
      <c r="C170" s="125"/>
      <c r="D170" s="9" t="s">
        <v>3</v>
      </c>
      <c r="E170" s="10">
        <v>0</v>
      </c>
      <c r="F170" s="10">
        <v>0</v>
      </c>
      <c r="G170" s="10">
        <v>0</v>
      </c>
      <c r="H170" s="10">
        <v>0</v>
      </c>
      <c r="I170" s="11">
        <f t="shared" si="56"/>
        <v>0</v>
      </c>
      <c r="J170" s="11">
        <f t="shared" si="56"/>
        <v>0</v>
      </c>
      <c r="K170" s="11">
        <f t="shared" si="56"/>
        <v>0</v>
      </c>
      <c r="L170" s="11">
        <f t="shared" si="56"/>
        <v>0</v>
      </c>
      <c r="M170" s="128"/>
      <c r="N170" s="110"/>
      <c r="O170" s="110"/>
      <c r="P170" s="110"/>
      <c r="Q170" s="110"/>
      <c r="R170" s="110"/>
      <c r="S170" s="110"/>
      <c r="T170" s="110"/>
      <c r="U170" s="131"/>
    </row>
    <row r="171" spans="1:21" ht="12.75" customHeight="1">
      <c r="A171" s="150"/>
      <c r="B171" s="151" t="s">
        <v>77</v>
      </c>
      <c r="C171" s="121"/>
      <c r="D171" s="31" t="s">
        <v>4</v>
      </c>
      <c r="E171" s="32">
        <f>SUM(E172:E175)</f>
        <v>2968755.4000000004</v>
      </c>
      <c r="F171" s="32">
        <f>SUM(F172:F175)</f>
        <v>0</v>
      </c>
      <c r="G171" s="32">
        <f aca="true" t="shared" si="57" ref="G171:L171">SUM(G172:G175)</f>
        <v>0</v>
      </c>
      <c r="H171" s="32">
        <f t="shared" si="57"/>
        <v>0</v>
      </c>
      <c r="I171" s="32">
        <f t="shared" si="57"/>
        <v>1108480</v>
      </c>
      <c r="J171" s="32">
        <f t="shared" si="57"/>
        <v>652156</v>
      </c>
      <c r="K171" s="32">
        <f t="shared" si="57"/>
        <v>619548.2</v>
      </c>
      <c r="L171" s="32">
        <f t="shared" si="57"/>
        <v>588571.2</v>
      </c>
      <c r="M171" s="126"/>
      <c r="N171" s="152"/>
      <c r="O171" s="152"/>
      <c r="P171" s="152"/>
      <c r="Q171" s="152"/>
      <c r="R171" s="152"/>
      <c r="S171" s="152"/>
      <c r="T171" s="152"/>
      <c r="U171" s="135"/>
    </row>
    <row r="172" spans="1:24" ht="12.75">
      <c r="A172" s="150"/>
      <c r="B172" s="151"/>
      <c r="C172" s="121"/>
      <c r="D172" s="9" t="s">
        <v>2</v>
      </c>
      <c r="E172" s="32">
        <f>SUM(F172:L172)</f>
        <v>2968755.4000000004</v>
      </c>
      <c r="F172" s="32">
        <f>F162+F167</f>
        <v>0</v>
      </c>
      <c r="G172" s="32">
        <f aca="true" t="shared" si="58" ref="G172:L172">G162+G167</f>
        <v>0</v>
      </c>
      <c r="H172" s="32">
        <f t="shared" si="58"/>
        <v>0</v>
      </c>
      <c r="I172" s="32">
        <f>I162+I167</f>
        <v>1108480</v>
      </c>
      <c r="J172" s="32">
        <f t="shared" si="58"/>
        <v>652156</v>
      </c>
      <c r="K172" s="32">
        <f t="shared" si="58"/>
        <v>619548.2</v>
      </c>
      <c r="L172" s="32">
        <f t="shared" si="58"/>
        <v>588571.2</v>
      </c>
      <c r="M172" s="127"/>
      <c r="N172" s="153"/>
      <c r="O172" s="153"/>
      <c r="P172" s="153"/>
      <c r="Q172" s="153"/>
      <c r="R172" s="153"/>
      <c r="S172" s="153"/>
      <c r="T172" s="153"/>
      <c r="U172" s="136"/>
      <c r="X172" s="12"/>
    </row>
    <row r="173" spans="1:21" ht="12.75">
      <c r="A173" s="150"/>
      <c r="B173" s="151"/>
      <c r="C173" s="121"/>
      <c r="D173" s="9" t="s">
        <v>0</v>
      </c>
      <c r="E173" s="32">
        <f>SUM(F173:L173)</f>
        <v>0</v>
      </c>
      <c r="F173" s="32">
        <f>F163+F168</f>
        <v>0</v>
      </c>
      <c r="G173" s="32">
        <f aca="true" t="shared" si="59" ref="G173:L173">G163+G168</f>
        <v>0</v>
      </c>
      <c r="H173" s="32">
        <f t="shared" si="59"/>
        <v>0</v>
      </c>
      <c r="I173" s="32">
        <f t="shared" si="59"/>
        <v>0</v>
      </c>
      <c r="J173" s="32">
        <f t="shared" si="59"/>
        <v>0</v>
      </c>
      <c r="K173" s="32">
        <f t="shared" si="59"/>
        <v>0</v>
      </c>
      <c r="L173" s="32">
        <f t="shared" si="59"/>
        <v>0</v>
      </c>
      <c r="M173" s="127"/>
      <c r="N173" s="153"/>
      <c r="O173" s="153"/>
      <c r="P173" s="153"/>
      <c r="Q173" s="153"/>
      <c r="R173" s="153"/>
      <c r="S173" s="153"/>
      <c r="T173" s="153"/>
      <c r="U173" s="136"/>
    </row>
    <row r="174" spans="1:21" ht="12.75">
      <c r="A174" s="150"/>
      <c r="B174" s="151"/>
      <c r="C174" s="121"/>
      <c r="D174" s="9" t="s">
        <v>1</v>
      </c>
      <c r="E174" s="32">
        <f>SUM(F174:L174)</f>
        <v>0</v>
      </c>
      <c r="F174" s="32">
        <f>F164+F169</f>
        <v>0</v>
      </c>
      <c r="G174" s="32">
        <f aca="true" t="shared" si="60" ref="G174:L174">G164+G169</f>
        <v>0</v>
      </c>
      <c r="H174" s="32">
        <f t="shared" si="60"/>
        <v>0</v>
      </c>
      <c r="I174" s="32">
        <f t="shared" si="60"/>
        <v>0</v>
      </c>
      <c r="J174" s="32">
        <f t="shared" si="60"/>
        <v>0</v>
      </c>
      <c r="K174" s="32">
        <f t="shared" si="60"/>
        <v>0</v>
      </c>
      <c r="L174" s="32">
        <f t="shared" si="60"/>
        <v>0</v>
      </c>
      <c r="M174" s="127"/>
      <c r="N174" s="153"/>
      <c r="O174" s="153"/>
      <c r="P174" s="153"/>
      <c r="Q174" s="153"/>
      <c r="R174" s="153"/>
      <c r="S174" s="153"/>
      <c r="T174" s="153"/>
      <c r="U174" s="136"/>
    </row>
    <row r="175" spans="1:21" ht="12.75">
      <c r="A175" s="150"/>
      <c r="B175" s="151"/>
      <c r="C175" s="121"/>
      <c r="D175" s="9" t="s">
        <v>3</v>
      </c>
      <c r="E175" s="32">
        <f>SUM(F175:L175)</f>
        <v>0</v>
      </c>
      <c r="F175" s="32">
        <f>F165+F170</f>
        <v>0</v>
      </c>
      <c r="G175" s="32">
        <f aca="true" t="shared" si="61" ref="G175:L175">G165+G170</f>
        <v>0</v>
      </c>
      <c r="H175" s="32">
        <f t="shared" si="61"/>
        <v>0</v>
      </c>
      <c r="I175" s="32">
        <f t="shared" si="61"/>
        <v>0</v>
      </c>
      <c r="J175" s="32">
        <f t="shared" si="61"/>
        <v>0</v>
      </c>
      <c r="K175" s="32">
        <f t="shared" si="61"/>
        <v>0</v>
      </c>
      <c r="L175" s="32">
        <f t="shared" si="61"/>
        <v>0</v>
      </c>
      <c r="M175" s="128"/>
      <c r="N175" s="154"/>
      <c r="O175" s="154"/>
      <c r="P175" s="154"/>
      <c r="Q175" s="154"/>
      <c r="R175" s="154"/>
      <c r="S175" s="154"/>
      <c r="T175" s="154"/>
      <c r="U175" s="137"/>
    </row>
    <row r="176" spans="1:21" ht="12.75" customHeight="1" hidden="1">
      <c r="A176" s="40"/>
      <c r="B176" s="41"/>
      <c r="C176" s="39"/>
      <c r="D176" s="31" t="s">
        <v>4</v>
      </c>
      <c r="E176" s="32">
        <f>SUM(F176:L176)</f>
        <v>36076695.53</v>
      </c>
      <c r="F176" s="32">
        <f>SUM(F177:F181)</f>
        <v>23224975.56</v>
      </c>
      <c r="G176" s="32">
        <f aca="true" t="shared" si="62" ref="G176:L176">SUM(G177:G181)</f>
        <v>899008.15</v>
      </c>
      <c r="H176" s="32">
        <f t="shared" si="62"/>
        <v>3730053.32</v>
      </c>
      <c r="I176" s="32">
        <f t="shared" si="62"/>
        <v>4631280</v>
      </c>
      <c r="J176" s="32">
        <f t="shared" si="62"/>
        <v>1366708</v>
      </c>
      <c r="K176" s="32">
        <f t="shared" si="62"/>
        <v>1134702.4</v>
      </c>
      <c r="L176" s="32">
        <f t="shared" si="62"/>
        <v>1089968.0999999999</v>
      </c>
      <c r="M176" s="42"/>
      <c r="N176" s="37"/>
      <c r="O176" s="37"/>
      <c r="P176" s="37"/>
      <c r="Q176" s="37"/>
      <c r="R176" s="37"/>
      <c r="S176" s="37"/>
      <c r="T176" s="37"/>
      <c r="U176" s="38"/>
    </row>
    <row r="177" spans="1:24" ht="12.75" hidden="1">
      <c r="A177" s="40"/>
      <c r="B177" s="41"/>
      <c r="C177" s="39"/>
      <c r="D177" s="9" t="s">
        <v>2</v>
      </c>
      <c r="E177" s="32">
        <f>E162+E167</f>
        <v>0</v>
      </c>
      <c r="F177" s="32">
        <f>F152+F167</f>
        <v>0</v>
      </c>
      <c r="G177" s="32">
        <f aca="true" t="shared" si="63" ref="G177:L177">G152+G167</f>
        <v>0</v>
      </c>
      <c r="H177" s="32">
        <f t="shared" si="63"/>
        <v>800000</v>
      </c>
      <c r="I177" s="32">
        <f t="shared" si="63"/>
        <v>726880</v>
      </c>
      <c r="J177" s="32">
        <f t="shared" si="63"/>
        <v>289636</v>
      </c>
      <c r="K177" s="32">
        <f t="shared" si="63"/>
        <v>275154.2</v>
      </c>
      <c r="L177" s="32">
        <f t="shared" si="63"/>
        <v>261396.9</v>
      </c>
      <c r="M177" s="42"/>
      <c r="N177" s="37"/>
      <c r="O177" s="37"/>
      <c r="P177" s="37"/>
      <c r="Q177" s="37"/>
      <c r="R177" s="37"/>
      <c r="S177" s="37"/>
      <c r="T177" s="37"/>
      <c r="U177" s="38"/>
      <c r="X177" s="12"/>
    </row>
    <row r="178" spans="1:24" ht="12.75" hidden="1">
      <c r="A178" s="40"/>
      <c r="B178" s="41"/>
      <c r="C178" s="39"/>
      <c r="D178" s="9"/>
      <c r="E178" s="32"/>
      <c r="F178" s="32"/>
      <c r="G178" s="32"/>
      <c r="H178" s="32"/>
      <c r="I178" s="32"/>
      <c r="J178" s="32"/>
      <c r="K178" s="32"/>
      <c r="L178" s="32"/>
      <c r="M178" s="42"/>
      <c r="N178" s="37"/>
      <c r="O178" s="37"/>
      <c r="P178" s="37"/>
      <c r="Q178" s="37"/>
      <c r="R178" s="37"/>
      <c r="S178" s="37"/>
      <c r="T178" s="37"/>
      <c r="U178" s="38"/>
      <c r="X178" s="12"/>
    </row>
    <row r="179" spans="1:21" ht="12.75" hidden="1">
      <c r="A179" s="40"/>
      <c r="B179" s="41"/>
      <c r="C179" s="39"/>
      <c r="D179" s="9" t="s">
        <v>0</v>
      </c>
      <c r="E179" s="32">
        <f>E153</f>
        <v>0</v>
      </c>
      <c r="F179" s="32">
        <f aca="true" t="shared" si="64" ref="F179:L179">F153+F168</f>
        <v>0</v>
      </c>
      <c r="G179" s="32">
        <f t="shared" si="64"/>
        <v>0</v>
      </c>
      <c r="H179" s="32">
        <f t="shared" si="64"/>
        <v>0</v>
      </c>
      <c r="I179" s="32">
        <f t="shared" si="64"/>
        <v>0</v>
      </c>
      <c r="J179" s="32">
        <f t="shared" si="64"/>
        <v>0</v>
      </c>
      <c r="K179" s="32">
        <f t="shared" si="64"/>
        <v>0</v>
      </c>
      <c r="L179" s="32">
        <f t="shared" si="64"/>
        <v>0</v>
      </c>
      <c r="M179" s="42"/>
      <c r="N179" s="37"/>
      <c r="O179" s="37"/>
      <c r="P179" s="37"/>
      <c r="Q179" s="37"/>
      <c r="R179" s="37"/>
      <c r="S179" s="37"/>
      <c r="T179" s="37"/>
      <c r="U179" s="38"/>
    </row>
    <row r="180" spans="1:21" ht="12.75" hidden="1">
      <c r="A180" s="40"/>
      <c r="B180" s="41"/>
      <c r="C180" s="39"/>
      <c r="D180" s="9" t="s">
        <v>1</v>
      </c>
      <c r="E180" s="32">
        <f>E154</f>
        <v>0</v>
      </c>
      <c r="F180" s="32">
        <v>0</v>
      </c>
      <c r="G180" s="32">
        <f aca="true" t="shared" si="65" ref="G180:L180">G159+G169</f>
        <v>0</v>
      </c>
      <c r="H180" s="32">
        <f t="shared" si="65"/>
        <v>0</v>
      </c>
      <c r="I180" s="32">
        <f t="shared" si="65"/>
        <v>0</v>
      </c>
      <c r="J180" s="32">
        <f t="shared" si="65"/>
        <v>0</v>
      </c>
      <c r="K180" s="32">
        <f t="shared" si="65"/>
        <v>0</v>
      </c>
      <c r="L180" s="32">
        <f t="shared" si="65"/>
        <v>0</v>
      </c>
      <c r="M180" s="42"/>
      <c r="N180" s="37"/>
      <c r="O180" s="37"/>
      <c r="P180" s="37"/>
      <c r="Q180" s="37"/>
      <c r="R180" s="37"/>
      <c r="S180" s="37"/>
      <c r="T180" s="37"/>
      <c r="U180" s="38"/>
    </row>
    <row r="181" spans="1:21" ht="12.75">
      <c r="A181" s="121"/>
      <c r="B181" s="155" t="s">
        <v>44</v>
      </c>
      <c r="C181" s="121"/>
      <c r="D181" s="9" t="s">
        <v>3</v>
      </c>
      <c r="E181" s="32">
        <f>SUM(E182:E185)</f>
        <v>33723628.42999999</v>
      </c>
      <c r="F181" s="32">
        <f>SUM(F182:F185)</f>
        <v>23224975.56</v>
      </c>
      <c r="G181" s="32">
        <f aca="true" t="shared" si="66" ref="G181:L181">SUM(G182:G185)</f>
        <v>899008.15</v>
      </c>
      <c r="H181" s="32">
        <f t="shared" si="66"/>
        <v>2930053.32</v>
      </c>
      <c r="I181" s="32">
        <f>SUM(I182:I185)</f>
        <v>3904400</v>
      </c>
      <c r="J181" s="32">
        <f t="shared" si="66"/>
        <v>1077072</v>
      </c>
      <c r="K181" s="32">
        <f t="shared" si="66"/>
        <v>859548.2</v>
      </c>
      <c r="L181" s="32">
        <f t="shared" si="66"/>
        <v>828571.2</v>
      </c>
      <c r="M181" s="156"/>
      <c r="N181" s="152"/>
      <c r="O181" s="152"/>
      <c r="P181" s="152"/>
      <c r="Q181" s="152"/>
      <c r="R181" s="152"/>
      <c r="S181" s="152"/>
      <c r="T181" s="152"/>
      <c r="U181" s="135"/>
    </row>
    <row r="182" spans="1:21" ht="13.5">
      <c r="A182" s="121"/>
      <c r="B182" s="155"/>
      <c r="C182" s="121"/>
      <c r="D182" s="34" t="s">
        <v>2</v>
      </c>
      <c r="E182" s="33">
        <f>SUM(F182:L182)</f>
        <v>27261128.749999996</v>
      </c>
      <c r="F182" s="35">
        <f>F156+F172</f>
        <v>17562475.88</v>
      </c>
      <c r="G182" s="35">
        <f aca="true" t="shared" si="67" ref="G182:L182">G156+G172</f>
        <v>899008.15</v>
      </c>
      <c r="H182" s="35">
        <f t="shared" si="67"/>
        <v>2130053.32</v>
      </c>
      <c r="I182" s="35">
        <f>I156+I172</f>
        <v>3904400</v>
      </c>
      <c r="J182" s="35">
        <f t="shared" si="67"/>
        <v>1077072</v>
      </c>
      <c r="K182" s="35">
        <f>K156+K172</f>
        <v>859548.2</v>
      </c>
      <c r="L182" s="35">
        <f t="shared" si="67"/>
        <v>828571.2</v>
      </c>
      <c r="M182" s="157"/>
      <c r="N182" s="153"/>
      <c r="O182" s="153"/>
      <c r="P182" s="153"/>
      <c r="Q182" s="153"/>
      <c r="R182" s="153"/>
      <c r="S182" s="153"/>
      <c r="T182" s="153"/>
      <c r="U182" s="136"/>
    </row>
    <row r="183" spans="1:21" ht="13.5">
      <c r="A183" s="121"/>
      <c r="B183" s="155"/>
      <c r="C183" s="121"/>
      <c r="D183" s="34" t="s">
        <v>0</v>
      </c>
      <c r="E183" s="33">
        <f>SUM(F183:L183)</f>
        <v>6462499.68</v>
      </c>
      <c r="F183" s="35">
        <f aca="true" t="shared" si="68" ref="F183:L185">F157</f>
        <v>5662499.68</v>
      </c>
      <c r="G183" s="35">
        <f t="shared" si="68"/>
        <v>0</v>
      </c>
      <c r="H183" s="35">
        <f t="shared" si="68"/>
        <v>800000</v>
      </c>
      <c r="I183" s="35">
        <f t="shared" si="68"/>
        <v>0</v>
      </c>
      <c r="J183" s="35">
        <f t="shared" si="68"/>
        <v>0</v>
      </c>
      <c r="K183" s="35">
        <f t="shared" si="68"/>
        <v>0</v>
      </c>
      <c r="L183" s="35">
        <f t="shared" si="68"/>
        <v>0</v>
      </c>
      <c r="M183" s="157"/>
      <c r="N183" s="153"/>
      <c r="O183" s="153"/>
      <c r="P183" s="153"/>
      <c r="Q183" s="153"/>
      <c r="R183" s="153"/>
      <c r="S183" s="153"/>
      <c r="T183" s="153"/>
      <c r="U183" s="136"/>
    </row>
    <row r="184" spans="1:21" ht="13.5">
      <c r="A184" s="121"/>
      <c r="B184" s="155"/>
      <c r="C184" s="121"/>
      <c r="D184" s="34" t="s">
        <v>1</v>
      </c>
      <c r="E184" s="33">
        <f>SUM(F184:L184)</f>
        <v>0</v>
      </c>
      <c r="F184" s="35">
        <f t="shared" si="68"/>
        <v>0</v>
      </c>
      <c r="G184" s="35">
        <f t="shared" si="68"/>
        <v>0</v>
      </c>
      <c r="H184" s="35">
        <f t="shared" si="68"/>
        <v>0</v>
      </c>
      <c r="I184" s="35">
        <f t="shared" si="68"/>
        <v>0</v>
      </c>
      <c r="J184" s="35">
        <f t="shared" si="68"/>
        <v>0</v>
      </c>
      <c r="K184" s="35">
        <f t="shared" si="68"/>
        <v>0</v>
      </c>
      <c r="L184" s="35">
        <f t="shared" si="68"/>
        <v>0</v>
      </c>
      <c r="M184" s="157"/>
      <c r="N184" s="153"/>
      <c r="O184" s="153"/>
      <c r="P184" s="153"/>
      <c r="Q184" s="153"/>
      <c r="R184" s="153"/>
      <c r="S184" s="153"/>
      <c r="T184" s="153"/>
      <c r="U184" s="136"/>
    </row>
    <row r="185" spans="1:21" ht="13.5">
      <c r="A185" s="121"/>
      <c r="B185" s="155"/>
      <c r="C185" s="121"/>
      <c r="D185" s="34" t="s">
        <v>3</v>
      </c>
      <c r="E185" s="33">
        <f>SUM(F185:L185)</f>
        <v>0</v>
      </c>
      <c r="F185" s="35">
        <f t="shared" si="68"/>
        <v>0</v>
      </c>
      <c r="G185" s="35">
        <f t="shared" si="68"/>
        <v>0</v>
      </c>
      <c r="H185" s="35">
        <f t="shared" si="68"/>
        <v>0</v>
      </c>
      <c r="I185" s="35">
        <f t="shared" si="68"/>
        <v>0</v>
      </c>
      <c r="J185" s="35">
        <f t="shared" si="68"/>
        <v>0</v>
      </c>
      <c r="K185" s="35">
        <f t="shared" si="68"/>
        <v>0</v>
      </c>
      <c r="L185" s="35">
        <f t="shared" si="68"/>
        <v>0</v>
      </c>
      <c r="M185" s="158"/>
      <c r="N185" s="154"/>
      <c r="O185" s="154"/>
      <c r="P185" s="154"/>
      <c r="Q185" s="154"/>
      <c r="R185" s="154"/>
      <c r="S185" s="154"/>
      <c r="T185" s="154"/>
      <c r="U185" s="137"/>
    </row>
  </sheetData>
  <sheetProtection/>
  <mergeCells count="428">
    <mergeCell ref="P171:P175"/>
    <mergeCell ref="Q171:Q175"/>
    <mergeCell ref="R171:R175"/>
    <mergeCell ref="S171:S175"/>
    <mergeCell ref="T171:T175"/>
    <mergeCell ref="U171:U175"/>
    <mergeCell ref="B161:B165"/>
    <mergeCell ref="B166:B170"/>
    <mergeCell ref="A171:A175"/>
    <mergeCell ref="B171:B175"/>
    <mergeCell ref="C171:C175"/>
    <mergeCell ref="M171:M175"/>
    <mergeCell ref="A166:A170"/>
    <mergeCell ref="C166:C170"/>
    <mergeCell ref="M166:M170"/>
    <mergeCell ref="A161:A165"/>
    <mergeCell ref="U166:U170"/>
    <mergeCell ref="R161:R165"/>
    <mergeCell ref="S161:S165"/>
    <mergeCell ref="T161:T165"/>
    <mergeCell ref="U161:U165"/>
    <mergeCell ref="N171:N175"/>
    <mergeCell ref="O171:O175"/>
    <mergeCell ref="P166:P170"/>
    <mergeCell ref="Q166:Q170"/>
    <mergeCell ref="R166:R170"/>
    <mergeCell ref="M161:M165"/>
    <mergeCell ref="N161:N165"/>
    <mergeCell ref="O161:O165"/>
    <mergeCell ref="S181:S185"/>
    <mergeCell ref="T181:T185"/>
    <mergeCell ref="R181:R185"/>
    <mergeCell ref="T166:T170"/>
    <mergeCell ref="S166:S170"/>
    <mergeCell ref="N166:N170"/>
    <mergeCell ref="O166:O170"/>
    <mergeCell ref="U181:U185"/>
    <mergeCell ref="U155:U159"/>
    <mergeCell ref="A181:A185"/>
    <mergeCell ref="B181:B185"/>
    <mergeCell ref="C181:C185"/>
    <mergeCell ref="M181:M185"/>
    <mergeCell ref="N181:N185"/>
    <mergeCell ref="O181:O185"/>
    <mergeCell ref="P181:P185"/>
    <mergeCell ref="Q181:Q185"/>
    <mergeCell ref="O155:O159"/>
    <mergeCell ref="P155:P159"/>
    <mergeCell ref="Q155:Q159"/>
    <mergeCell ref="R155:R159"/>
    <mergeCell ref="B160:U160"/>
    <mergeCell ref="P161:P165"/>
    <mergeCell ref="Q161:Q165"/>
    <mergeCell ref="S155:S159"/>
    <mergeCell ref="T155:T159"/>
    <mergeCell ref="C161:C165"/>
    <mergeCell ref="Q145:Q149"/>
    <mergeCell ref="R145:R149"/>
    <mergeCell ref="S145:S149"/>
    <mergeCell ref="T145:T149"/>
    <mergeCell ref="T150:T154"/>
    <mergeCell ref="U145:U149"/>
    <mergeCell ref="U150:U154"/>
    <mergeCell ref="A155:A159"/>
    <mergeCell ref="B155:B159"/>
    <mergeCell ref="C155:C159"/>
    <mergeCell ref="M155:M159"/>
    <mergeCell ref="N155:N159"/>
    <mergeCell ref="A150:A154"/>
    <mergeCell ref="B150:B154"/>
    <mergeCell ref="C150:C154"/>
    <mergeCell ref="M150:M154"/>
    <mergeCell ref="N150:N154"/>
    <mergeCell ref="S140:S144"/>
    <mergeCell ref="T140:T144"/>
    <mergeCell ref="U140:U144"/>
    <mergeCell ref="A145:A149"/>
    <mergeCell ref="B145:B149"/>
    <mergeCell ref="C145:C149"/>
    <mergeCell ref="M145:M149"/>
    <mergeCell ref="N145:N149"/>
    <mergeCell ref="O145:O149"/>
    <mergeCell ref="P145:P149"/>
    <mergeCell ref="U135:U139"/>
    <mergeCell ref="A140:A144"/>
    <mergeCell ref="B140:B144"/>
    <mergeCell ref="C140:C144"/>
    <mergeCell ref="M140:M144"/>
    <mergeCell ref="N140:N144"/>
    <mergeCell ref="O140:O144"/>
    <mergeCell ref="P140:P144"/>
    <mergeCell ref="Q140:Q144"/>
    <mergeCell ref="R140:R144"/>
    <mergeCell ref="O135:O139"/>
    <mergeCell ref="P135:P139"/>
    <mergeCell ref="Q135:Q139"/>
    <mergeCell ref="R135:R139"/>
    <mergeCell ref="S135:S139"/>
    <mergeCell ref="T135:T139"/>
    <mergeCell ref="Q130:Q134"/>
    <mergeCell ref="R130:R134"/>
    <mergeCell ref="S130:S134"/>
    <mergeCell ref="T130:T134"/>
    <mergeCell ref="U130:U134"/>
    <mergeCell ref="A135:A139"/>
    <mergeCell ref="B135:B139"/>
    <mergeCell ref="C135:C139"/>
    <mergeCell ref="M135:M139"/>
    <mergeCell ref="N135:N139"/>
    <mergeCell ref="S125:S129"/>
    <mergeCell ref="T125:T129"/>
    <mergeCell ref="U125:U129"/>
    <mergeCell ref="A130:A134"/>
    <mergeCell ref="B130:B134"/>
    <mergeCell ref="C130:C134"/>
    <mergeCell ref="M130:M134"/>
    <mergeCell ref="N130:N134"/>
    <mergeCell ref="O130:O134"/>
    <mergeCell ref="P130:P134"/>
    <mergeCell ref="U120:U124"/>
    <mergeCell ref="A125:A129"/>
    <mergeCell ref="B125:B129"/>
    <mergeCell ref="C125:C129"/>
    <mergeCell ref="M125:M129"/>
    <mergeCell ref="N125:N129"/>
    <mergeCell ref="O125:O129"/>
    <mergeCell ref="P125:P129"/>
    <mergeCell ref="Q125:Q129"/>
    <mergeCell ref="R125:R129"/>
    <mergeCell ref="O120:O124"/>
    <mergeCell ref="P120:P124"/>
    <mergeCell ref="Q120:Q124"/>
    <mergeCell ref="R120:R124"/>
    <mergeCell ref="S120:S124"/>
    <mergeCell ref="T120:T124"/>
    <mergeCell ref="Q115:Q119"/>
    <mergeCell ref="R115:R119"/>
    <mergeCell ref="S115:S119"/>
    <mergeCell ref="T115:T119"/>
    <mergeCell ref="U115:U119"/>
    <mergeCell ref="A120:A124"/>
    <mergeCell ref="B120:B124"/>
    <mergeCell ref="C120:C124"/>
    <mergeCell ref="M120:M124"/>
    <mergeCell ref="N120:N124"/>
    <mergeCell ref="S110:S114"/>
    <mergeCell ref="T110:T114"/>
    <mergeCell ref="U110:U114"/>
    <mergeCell ref="A115:A119"/>
    <mergeCell ref="B115:B119"/>
    <mergeCell ref="C115:C119"/>
    <mergeCell ref="M115:M119"/>
    <mergeCell ref="N115:N119"/>
    <mergeCell ref="O115:O119"/>
    <mergeCell ref="P115:P119"/>
    <mergeCell ref="U105:U109"/>
    <mergeCell ref="A110:A114"/>
    <mergeCell ref="B110:B114"/>
    <mergeCell ref="C110:C114"/>
    <mergeCell ref="M110:M114"/>
    <mergeCell ref="N110:N114"/>
    <mergeCell ref="O110:O114"/>
    <mergeCell ref="P110:P114"/>
    <mergeCell ref="Q110:Q114"/>
    <mergeCell ref="R110:R114"/>
    <mergeCell ref="O105:O109"/>
    <mergeCell ref="P105:P109"/>
    <mergeCell ref="Q105:Q109"/>
    <mergeCell ref="R105:R109"/>
    <mergeCell ref="S105:S109"/>
    <mergeCell ref="T105:T109"/>
    <mergeCell ref="Q100:Q104"/>
    <mergeCell ref="R100:R104"/>
    <mergeCell ref="S100:S104"/>
    <mergeCell ref="T100:T104"/>
    <mergeCell ref="U100:U104"/>
    <mergeCell ref="A105:A109"/>
    <mergeCell ref="B105:B109"/>
    <mergeCell ref="C105:C109"/>
    <mergeCell ref="M105:M109"/>
    <mergeCell ref="N105:N109"/>
    <mergeCell ref="S95:S99"/>
    <mergeCell ref="T95:T99"/>
    <mergeCell ref="U95:U99"/>
    <mergeCell ref="A100:A104"/>
    <mergeCell ref="B100:B104"/>
    <mergeCell ref="C100:C104"/>
    <mergeCell ref="M100:M104"/>
    <mergeCell ref="N100:N104"/>
    <mergeCell ref="O100:O104"/>
    <mergeCell ref="P100:P104"/>
    <mergeCell ref="T92:T94"/>
    <mergeCell ref="A95:A99"/>
    <mergeCell ref="B95:B99"/>
    <mergeCell ref="C95:C99"/>
    <mergeCell ref="M95:M99"/>
    <mergeCell ref="N95:N99"/>
    <mergeCell ref="O95:O99"/>
    <mergeCell ref="P95:P99"/>
    <mergeCell ref="Q95:Q99"/>
    <mergeCell ref="R95:R99"/>
    <mergeCell ref="P90:P91"/>
    <mergeCell ref="Q90:Q91"/>
    <mergeCell ref="R90:R91"/>
    <mergeCell ref="S90:S91"/>
    <mergeCell ref="T90:T91"/>
    <mergeCell ref="U90:U94"/>
    <mergeCell ref="P92:P94"/>
    <mergeCell ref="Q92:Q94"/>
    <mergeCell ref="R92:R94"/>
    <mergeCell ref="S92:S94"/>
    <mergeCell ref="A90:A94"/>
    <mergeCell ref="B90:B94"/>
    <mergeCell ref="C90:C94"/>
    <mergeCell ref="M90:M91"/>
    <mergeCell ref="N90:N91"/>
    <mergeCell ref="O90:O91"/>
    <mergeCell ref="M92:M94"/>
    <mergeCell ref="N92:N94"/>
    <mergeCell ref="O92:O94"/>
    <mergeCell ref="P85:P89"/>
    <mergeCell ref="Q85:Q89"/>
    <mergeCell ref="R85:R89"/>
    <mergeCell ref="S85:S89"/>
    <mergeCell ref="T85:T89"/>
    <mergeCell ref="U85:U89"/>
    <mergeCell ref="A85:A89"/>
    <mergeCell ref="B85:B89"/>
    <mergeCell ref="C85:C89"/>
    <mergeCell ref="M85:M89"/>
    <mergeCell ref="N85:N89"/>
    <mergeCell ref="O85:O89"/>
    <mergeCell ref="P80:P84"/>
    <mergeCell ref="Q80:Q84"/>
    <mergeCell ref="R80:R84"/>
    <mergeCell ref="S80:S84"/>
    <mergeCell ref="T80:T84"/>
    <mergeCell ref="U80:U84"/>
    <mergeCell ref="A80:A84"/>
    <mergeCell ref="B80:B84"/>
    <mergeCell ref="C80:C84"/>
    <mergeCell ref="M80:M84"/>
    <mergeCell ref="N80:N84"/>
    <mergeCell ref="O80:O84"/>
    <mergeCell ref="P75:P79"/>
    <mergeCell ref="Q75:Q79"/>
    <mergeCell ref="R75:R79"/>
    <mergeCell ref="S75:S79"/>
    <mergeCell ref="T75:T79"/>
    <mergeCell ref="U75:U79"/>
    <mergeCell ref="A75:A79"/>
    <mergeCell ref="B75:B79"/>
    <mergeCell ref="C75:C79"/>
    <mergeCell ref="M75:M79"/>
    <mergeCell ref="N75:N79"/>
    <mergeCell ref="O75:O79"/>
    <mergeCell ref="P70:P74"/>
    <mergeCell ref="Q70:Q74"/>
    <mergeCell ref="R70:R74"/>
    <mergeCell ref="S70:S74"/>
    <mergeCell ref="T70:T74"/>
    <mergeCell ref="U70:U74"/>
    <mergeCell ref="A70:A74"/>
    <mergeCell ref="B70:B74"/>
    <mergeCell ref="C70:C74"/>
    <mergeCell ref="M70:M74"/>
    <mergeCell ref="N70:N74"/>
    <mergeCell ref="O70:O74"/>
    <mergeCell ref="P65:P69"/>
    <mergeCell ref="Q65:Q69"/>
    <mergeCell ref="R65:R69"/>
    <mergeCell ref="S65:S69"/>
    <mergeCell ref="T65:T69"/>
    <mergeCell ref="U65:U69"/>
    <mergeCell ref="A65:A69"/>
    <mergeCell ref="B65:B69"/>
    <mergeCell ref="C65:C69"/>
    <mergeCell ref="M65:M69"/>
    <mergeCell ref="N65:N69"/>
    <mergeCell ref="O65:O69"/>
    <mergeCell ref="P60:P64"/>
    <mergeCell ref="Q60:Q64"/>
    <mergeCell ref="R60:R64"/>
    <mergeCell ref="S60:S64"/>
    <mergeCell ref="T60:T64"/>
    <mergeCell ref="U60:U64"/>
    <mergeCell ref="A60:A64"/>
    <mergeCell ref="B60:B64"/>
    <mergeCell ref="C60:C64"/>
    <mergeCell ref="M60:M64"/>
    <mergeCell ref="N60:N64"/>
    <mergeCell ref="O60:O64"/>
    <mergeCell ref="P55:P59"/>
    <mergeCell ref="Q55:Q59"/>
    <mergeCell ref="R55:R59"/>
    <mergeCell ref="S55:S59"/>
    <mergeCell ref="T55:T59"/>
    <mergeCell ref="U55:U59"/>
    <mergeCell ref="A55:A59"/>
    <mergeCell ref="B55:B59"/>
    <mergeCell ref="C55:C59"/>
    <mergeCell ref="M55:M59"/>
    <mergeCell ref="N55:N59"/>
    <mergeCell ref="O55:O59"/>
    <mergeCell ref="P50:P54"/>
    <mergeCell ref="Q50:Q54"/>
    <mergeCell ref="R50:R54"/>
    <mergeCell ref="S50:S54"/>
    <mergeCell ref="T50:T54"/>
    <mergeCell ref="U50:U54"/>
    <mergeCell ref="A50:A54"/>
    <mergeCell ref="B50:B54"/>
    <mergeCell ref="C50:C54"/>
    <mergeCell ref="M50:M54"/>
    <mergeCell ref="N50:N54"/>
    <mergeCell ref="O50:O54"/>
    <mergeCell ref="P45:P49"/>
    <mergeCell ref="Q45:Q49"/>
    <mergeCell ref="R45:R49"/>
    <mergeCell ref="S45:S49"/>
    <mergeCell ref="T45:T49"/>
    <mergeCell ref="U45:U49"/>
    <mergeCell ref="A45:A49"/>
    <mergeCell ref="B45:B49"/>
    <mergeCell ref="C45:C49"/>
    <mergeCell ref="M45:M49"/>
    <mergeCell ref="N45:N49"/>
    <mergeCell ref="O45:O49"/>
    <mergeCell ref="P40:P44"/>
    <mergeCell ref="Q40:Q44"/>
    <mergeCell ref="R40:R44"/>
    <mergeCell ref="S40:S44"/>
    <mergeCell ref="T40:T44"/>
    <mergeCell ref="U40:U44"/>
    <mergeCell ref="A40:A44"/>
    <mergeCell ref="B40:B44"/>
    <mergeCell ref="C40:C44"/>
    <mergeCell ref="M40:M44"/>
    <mergeCell ref="N40:N44"/>
    <mergeCell ref="O40:O44"/>
    <mergeCell ref="P35:P39"/>
    <mergeCell ref="Q35:Q39"/>
    <mergeCell ref="R35:R39"/>
    <mergeCell ref="S35:S39"/>
    <mergeCell ref="T35:T39"/>
    <mergeCell ref="U35:U39"/>
    <mergeCell ref="A35:A39"/>
    <mergeCell ref="B35:B39"/>
    <mergeCell ref="C35:C39"/>
    <mergeCell ref="M35:M39"/>
    <mergeCell ref="N35:N39"/>
    <mergeCell ref="O35:O39"/>
    <mergeCell ref="P30:P34"/>
    <mergeCell ref="Q30:Q34"/>
    <mergeCell ref="R30:R34"/>
    <mergeCell ref="S30:S34"/>
    <mergeCell ref="T30:T34"/>
    <mergeCell ref="U30:U34"/>
    <mergeCell ref="A30:A34"/>
    <mergeCell ref="B30:B34"/>
    <mergeCell ref="C30:C34"/>
    <mergeCell ref="M30:M34"/>
    <mergeCell ref="N30:N34"/>
    <mergeCell ref="O30:O34"/>
    <mergeCell ref="P25:P29"/>
    <mergeCell ref="Q25:Q29"/>
    <mergeCell ref="R25:R29"/>
    <mergeCell ref="S25:S29"/>
    <mergeCell ref="T25:T29"/>
    <mergeCell ref="U25:U29"/>
    <mergeCell ref="A25:A29"/>
    <mergeCell ref="B25:B29"/>
    <mergeCell ref="C25:C29"/>
    <mergeCell ref="M25:M29"/>
    <mergeCell ref="N25:N29"/>
    <mergeCell ref="O25:O29"/>
    <mergeCell ref="P20:P24"/>
    <mergeCell ref="Q20:Q24"/>
    <mergeCell ref="R20:R24"/>
    <mergeCell ref="S20:S24"/>
    <mergeCell ref="T20:T24"/>
    <mergeCell ref="U20:U24"/>
    <mergeCell ref="A20:A24"/>
    <mergeCell ref="B20:B24"/>
    <mergeCell ref="C20:C24"/>
    <mergeCell ref="M20:M24"/>
    <mergeCell ref="N20:N24"/>
    <mergeCell ref="O20:O24"/>
    <mergeCell ref="P15:P19"/>
    <mergeCell ref="Q15:Q19"/>
    <mergeCell ref="R15:R19"/>
    <mergeCell ref="S15:S19"/>
    <mergeCell ref="T15:T19"/>
    <mergeCell ref="U15:U19"/>
    <mergeCell ref="A15:A19"/>
    <mergeCell ref="B15:B19"/>
    <mergeCell ref="C15:C19"/>
    <mergeCell ref="M15:M19"/>
    <mergeCell ref="N15:N19"/>
    <mergeCell ref="O15:O19"/>
    <mergeCell ref="P10:P14"/>
    <mergeCell ref="Q10:Q14"/>
    <mergeCell ref="R10:R14"/>
    <mergeCell ref="S10:S14"/>
    <mergeCell ref="T10:T14"/>
    <mergeCell ref="U10:U14"/>
    <mergeCell ref="A10:A14"/>
    <mergeCell ref="B10:B14"/>
    <mergeCell ref="C10:C14"/>
    <mergeCell ref="M10:M14"/>
    <mergeCell ref="N10:N14"/>
    <mergeCell ref="O10:O14"/>
    <mergeCell ref="D5:D6"/>
    <mergeCell ref="E5:L5"/>
    <mergeCell ref="M5:T5"/>
    <mergeCell ref="U5:U6"/>
    <mergeCell ref="B8:U8"/>
    <mergeCell ref="B9:U9"/>
    <mergeCell ref="O150:O154"/>
    <mergeCell ref="P150:P154"/>
    <mergeCell ref="Q150:Q154"/>
    <mergeCell ref="R150:R154"/>
    <mergeCell ref="S150:S154"/>
    <mergeCell ref="S1:U1"/>
    <mergeCell ref="A4:U4"/>
    <mergeCell ref="A5:A6"/>
    <mergeCell ref="B5:B6"/>
    <mergeCell ref="C5:C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2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2018-01-24T08:53:04Z</cp:lastPrinted>
  <dcterms:created xsi:type="dcterms:W3CDTF">2013-06-06T11:09:14Z</dcterms:created>
  <dcterms:modified xsi:type="dcterms:W3CDTF">2018-06-21T11:24:35Z</dcterms:modified>
  <cp:category/>
  <cp:version/>
  <cp:contentType/>
  <cp:contentStatus/>
</cp:coreProperties>
</file>