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3020" windowHeight="10455" tabRatio="886" activeTab="1"/>
  </bookViews>
  <sheets>
    <sheet name="табл.1 (1)" sheetId="1" r:id="rId1"/>
    <sheet name="табл.3(1)" sheetId="2" r:id="rId2"/>
  </sheets>
  <definedNames>
    <definedName name="_xlnm.Print_Area" localSheetId="0">'табл.1 (1)'!$A$2:$L$22</definedName>
  </definedNames>
  <calcPr fullCalcOnLoad="1"/>
</workbook>
</file>

<file path=xl/sharedStrings.xml><?xml version="1.0" encoding="utf-8"?>
<sst xmlns="http://schemas.openxmlformats.org/spreadsheetml/2006/main" count="242" uniqueCount="103">
  <si>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</si>
  <si>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</si>
  <si>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</si>
  <si>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</si>
  <si>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</si>
  <si>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</si>
  <si>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</si>
  <si>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</si>
  <si>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</si>
  <si>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</si>
  <si>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</si>
  <si>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</si>
  <si>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</si>
  <si>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</si>
  <si>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</si>
  <si>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</si>
  <si>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</si>
  <si>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</si>
  <si>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</si>
  <si>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</si>
  <si>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</si>
  <si>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</si>
  <si>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УКС и МП</t>
  </si>
  <si>
    <t>3.1.</t>
  </si>
  <si>
    <t>не менее 93</t>
  </si>
  <si>
    <t>Задача 3. Создание условий для работы клубных формирований</t>
  </si>
  <si>
    <t>не менее 90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</si>
  <si>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</si>
  <si>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</si>
  <si>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</si>
  <si>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</si>
  <si>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</si>
  <si>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</si>
  <si>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</si>
  <si>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</si>
  <si>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</si>
  <si>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</si>
  <si>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</si>
  <si>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</si>
  <si>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Количество клубных формирований, ед.</t>
  </si>
  <si>
    <t>Учреждения культурно-досугового типа, подведомственные  УКС и МП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</si>
  <si>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</si>
  <si>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</si>
  <si>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</si>
  <si>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</si>
  <si>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</si>
  <si>
    <t>2.3.</t>
  </si>
  <si>
    <t>2.4.</t>
  </si>
  <si>
    <t>Организация деятельности клубных формирований и формирований самодеятельного народного творчества</t>
  </si>
  <si>
    <t xml:space="preserve">2017 -2020 </t>
  </si>
  <si>
    <t xml:space="preserve">2014 -2016 </t>
  </si>
  <si>
    <t xml:space="preserve">Организация и проведение  культурно – массовых мероприятий </t>
  </si>
  <si>
    <t>2017-2020</t>
  </si>
  <si>
    <t>Реализация дополнительных общеразвивающих  программ</t>
  </si>
  <si>
    <t>Количество мероприятий, ед.</t>
  </si>
  <si>
    <t>Количество человеко-часов, человеко-час.</t>
  </si>
  <si>
    <t>2.5.</t>
  </si>
  <si>
    <t>Предоставление социальных гарантий работникам</t>
  </si>
  <si>
    <t>76</t>
  </si>
  <si>
    <t>72</t>
  </si>
  <si>
    <t>81</t>
  </si>
  <si>
    <t>3.3.</t>
  </si>
  <si>
    <t>Количество работников, чел.</t>
  </si>
  <si>
    <t>45118</t>
  </si>
  <si>
    <t>21930</t>
  </si>
  <si>
    <t>Реализация дополнительных общеобразовательных предпрофессиональных программ в области искусств</t>
  </si>
  <si>
    <t>не менее 30%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</si>
  <si>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</si>
  <si>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Сохранность контингента участников клубного формирования от первоначального формирования, %</t>
  </si>
  <si>
    <t>36261</t>
  </si>
  <si>
    <t>33005</t>
  </si>
  <si>
    <t>30827</t>
  </si>
  <si>
    <t>34689</t>
  </si>
  <si>
    <t>37885</t>
  </si>
  <si>
    <t>38923</t>
  </si>
  <si>
    <t>Таблица 3(1)</t>
  </si>
  <si>
    <t xml:space="preserve">Таблица № 1(1)                                                       </t>
  </si>
  <si>
    <t>2. Основные цели и задачи Подпрограммы 1 "Развитие творческого  потенциала и организация досуга населения" на 2014-2020 годы, целевые показатели (индикаторы) ее реализации</t>
  </si>
  <si>
    <t>№ 
п/п</t>
  </si>
  <si>
    <t>Цель, задачи и показатели (индикаторы)</t>
  </si>
  <si>
    <t>Ед. изм.</t>
  </si>
  <si>
    <t>Значение показателя (индикатора)</t>
  </si>
  <si>
    <t>Отчетный год</t>
  </si>
  <si>
    <t>Текущий год</t>
  </si>
  <si>
    <t xml:space="preserve">Годы реализации </t>
  </si>
  <si>
    <t>Цель Подрограммы 1: Организация досуга населения ЗАТО Александровск и создание условий для развития его творческого потенциала</t>
  </si>
  <si>
    <t>Задача 1. Содействие в создании условий для организации досуга и обеспечение жителей ЗАТО Александровск услугами организаций культуры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</si>
  <si>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</t>
  </si>
  <si>
    <t>%</t>
  </si>
  <si>
    <t>Задача 2. Развитие дополнительного образования детей в сфере культуры и искусства</t>
  </si>
  <si>
    <t>Количество обучающихся в учреждениях дополнительного образования детей в сфере культуры и искусства</t>
  </si>
  <si>
    <t>чел.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</si>
  <si>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</t>
  </si>
  <si>
    <t>Количество мероприятий</t>
  </si>
  <si>
    <t>ед.</t>
  </si>
  <si>
    <t>Количество человеко-часов</t>
  </si>
  <si>
    <t>человеко-час.</t>
  </si>
  <si>
    <t>Количество работников</t>
  </si>
  <si>
    <t>Количество клубных формирований</t>
  </si>
  <si>
    <t>Сохранность контингента участников клубного формирования от первоначального формирования</t>
  </si>
  <si>
    <t>не менее 90%</t>
  </si>
  <si>
    <t>Приложение №1  к постановлению администрации  ЗАТО Александровск от «22» июня 2018 г. № 1155</t>
  </si>
  <si>
    <t>Приложение №2  к постановлению администрации  ЗАТО Александровск от «22» июня 2018 г. № 1155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</si>
</sst>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1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5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vertical="center"/>
    </xf>
    <xf numFmtId="4" fontId="7" fillId="3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1" fillId="31" borderId="10" xfId="0" applyFont="1" applyFill="1" applyBorder="1" applyAlignment="1">
      <alignment vertical="center"/>
    </xf>
    <xf numFmtId="4" fontId="11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2" fillId="31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32" borderId="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42" applyFont="1" applyBorder="1" applyAlignment="1">
      <alignment horizontal="center" vertical="center" wrapText="1"/>
    </xf>
    <xf numFmtId="0" fontId="7" fillId="0" borderId="15" xfId="42" applyFont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2" fontId="13" fillId="0" borderId="14" xfId="0" applyNumberFormat="1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7" fillId="31" borderId="14" xfId="0" applyNumberFormat="1" applyFont="1" applyFill="1" applyBorder="1" applyAlignment="1">
      <alignment horizontal="center" vertical="center"/>
    </xf>
    <xf numFmtId="2" fontId="7" fillId="31" borderId="16" xfId="0" applyNumberFormat="1" applyFont="1" applyFill="1" applyBorder="1" applyAlignment="1">
      <alignment horizontal="center" vertical="center"/>
    </xf>
    <xf numFmtId="2" fontId="7" fillId="31" borderId="11" xfId="0" applyNumberFormat="1" applyFont="1" applyFill="1" applyBorder="1" applyAlignment="1">
      <alignment horizontal="center" vertical="center"/>
    </xf>
    <xf numFmtId="4" fontId="8" fillId="31" borderId="14" xfId="0" applyNumberFormat="1" applyFont="1" applyFill="1" applyBorder="1" applyAlignment="1">
      <alignment horizontal="center" vertical="center" wrapText="1"/>
    </xf>
    <xf numFmtId="4" fontId="8" fillId="31" borderId="16" xfId="0" applyNumberFormat="1" applyFont="1" applyFill="1" applyBorder="1" applyAlignment="1">
      <alignment horizontal="center" vertical="center" wrapText="1"/>
    </xf>
    <xf numFmtId="4" fontId="8" fillId="31" borderId="11" xfId="0" applyNumberFormat="1" applyFont="1" applyFill="1" applyBorder="1" applyAlignment="1">
      <alignment horizontal="center" vertical="center" wrapText="1"/>
    </xf>
    <xf numFmtId="0" fontId="7" fillId="31" borderId="10" xfId="0" applyNumberFormat="1" applyFont="1" applyFill="1" applyBorder="1" applyAlignment="1">
      <alignment horizontal="center" vertical="center" wrapText="1"/>
    </xf>
    <xf numFmtId="2" fontId="12" fillId="31" borderId="14" xfId="0" applyNumberFormat="1" applyFont="1" applyFill="1" applyBorder="1" applyAlignment="1">
      <alignment horizontal="left" vertical="center" wrapText="1"/>
    </xf>
    <xf numFmtId="2" fontId="12" fillId="31" borderId="16" xfId="0" applyNumberFormat="1" applyFont="1" applyFill="1" applyBorder="1" applyAlignment="1">
      <alignment horizontal="left" vertical="center" wrapText="1"/>
    </xf>
    <xf numFmtId="2" fontId="12" fillId="31" borderId="11" xfId="0" applyNumberFormat="1" applyFont="1" applyFill="1" applyBorder="1" applyAlignment="1">
      <alignment horizontal="left" vertical="center" wrapText="1"/>
    </xf>
    <xf numFmtId="0" fontId="12" fillId="31" borderId="13" xfId="0" applyFont="1" applyFill="1" applyBorder="1" applyAlignment="1">
      <alignment horizontal="left" vertical="center"/>
    </xf>
    <xf numFmtId="0" fontId="12" fillId="31" borderId="15" xfId="0" applyFont="1" applyFill="1" applyBorder="1" applyAlignment="1">
      <alignment horizontal="left" vertical="center"/>
    </xf>
    <xf numFmtId="0" fontId="12" fillId="31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7" fillId="31" borderId="14" xfId="0" applyNumberFormat="1" applyFont="1" applyFill="1" applyBorder="1" applyAlignment="1">
      <alignment horizontal="center" vertical="center" wrapText="1"/>
    </xf>
    <xf numFmtId="0" fontId="7" fillId="31" borderId="16" xfId="0" applyNumberFormat="1" applyFont="1" applyFill="1" applyBorder="1" applyAlignment="1">
      <alignment horizontal="center" vertical="center" wrapText="1"/>
    </xf>
    <xf numFmtId="0" fontId="7" fillId="31" borderId="11" xfId="0" applyNumberFormat="1" applyFont="1" applyFill="1" applyBorder="1" applyAlignment="1">
      <alignment horizontal="center" vertical="center" wrapText="1"/>
    </xf>
    <xf numFmtId="0" fontId="11" fillId="31" borderId="14" xfId="0" applyNumberFormat="1" applyFont="1" applyFill="1" applyBorder="1" applyAlignment="1">
      <alignment horizontal="center" vertical="center" wrapText="1"/>
    </xf>
    <xf numFmtId="0" fontId="11" fillId="31" borderId="16" xfId="0" applyNumberFormat="1" applyFont="1" applyFill="1" applyBorder="1" applyAlignment="1">
      <alignment horizontal="center" vertical="center" wrapText="1"/>
    </xf>
    <xf numFmtId="0" fontId="11" fillId="31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115" zoomScaleNormal="115" zoomScaleSheetLayoutView="115" zoomScalePageLayoutView="0" workbookViewId="0" topLeftCell="A1">
      <selection activeCell="D4" sqref="D4:L4"/>
    </sheetView>
  </sheetViews>
  <sheetFormatPr defaultColWidth="9.140625" defaultRowHeight="15"/>
  <cols>
    <col min="1" max="1" width="5.57421875" style="21" customWidth="1"/>
    <col min="2" max="2" width="18.421875" style="21" customWidth="1"/>
    <col min="3" max="3" width="13.57421875" style="21" customWidth="1"/>
    <col min="4" max="4" width="13.28125" style="21" customWidth="1"/>
    <col min="5" max="6" width="13.421875" style="21" customWidth="1"/>
    <col min="7" max="7" width="13.140625" style="21" customWidth="1"/>
    <col min="8" max="8" width="13.57421875" style="21" customWidth="1"/>
    <col min="9" max="9" width="11.421875" style="21" customWidth="1"/>
    <col min="10" max="16384" width="9.140625" style="21" customWidth="1"/>
  </cols>
  <sheetData>
    <row r="1" spans="1:12" ht="15.75">
      <c r="A1" s="37" t="s">
        <v>101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 customHeight="1">
      <c r="A2" s="36"/>
      <c r="B2" s="6"/>
      <c r="C2" s="6"/>
      <c r="D2" s="6"/>
      <c r="E2" s="6"/>
      <c r="F2" s="6"/>
      <c r="G2" s="6"/>
      <c r="H2" s="6"/>
      <c r="I2" s="46" t="s">
        <v>76</v>
      </c>
      <c r="J2" s="46"/>
      <c r="K2" s="46"/>
      <c r="L2" s="46"/>
    </row>
    <row r="3" spans="1:12" ht="30" customHeight="1">
      <c r="A3" s="47" t="s">
        <v>77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>
      <c r="A4" s="48" t="s">
        <v>78</v>
      </c>
      <c r="B4" s="48" t="s">
        <v>79</v>
      </c>
      <c r="C4" s="48" t="s">
        <v>80</v>
      </c>
      <c r="D4" s="50" t="s">
        <v>81</v>
      </c>
      <c r="E4" s="51"/>
      <c r="F4" s="51"/>
      <c r="G4" s="51"/>
      <c r="H4" s="51"/>
      <c r="I4" s="51"/>
      <c r="J4" s="51"/>
      <c r="K4" s="51"/>
      <c r="L4" s="52"/>
    </row>
    <row r="5" spans="1:12" ht="15" customHeight="1">
      <c r="A5" s="48"/>
      <c r="B5" s="48"/>
      <c r="C5" s="48"/>
      <c r="D5" s="25" t="s">
        <v>82</v>
      </c>
      <c r="E5" s="26" t="s">
        <v>83</v>
      </c>
      <c r="F5" s="53" t="s">
        <v>84</v>
      </c>
      <c r="G5" s="54"/>
      <c r="H5" s="54"/>
      <c r="I5" s="54"/>
      <c r="J5" s="54"/>
      <c r="K5" s="54"/>
      <c r="L5" s="55"/>
    </row>
    <row r="6" spans="1:12" ht="15.75">
      <c r="A6" s="49"/>
      <c r="B6" s="48"/>
      <c r="C6" s="49"/>
      <c r="D6" s="27">
        <v>2012</v>
      </c>
      <c r="E6" s="27">
        <v>2013</v>
      </c>
      <c r="F6" s="27">
        <v>2014</v>
      </c>
      <c r="G6" s="27">
        <v>2015</v>
      </c>
      <c r="H6" s="27">
        <v>2016</v>
      </c>
      <c r="I6" s="27">
        <v>2017</v>
      </c>
      <c r="J6" s="27">
        <v>2018</v>
      </c>
      <c r="K6" s="27">
        <v>2019</v>
      </c>
      <c r="L6" s="27">
        <v>2020</v>
      </c>
    </row>
    <row r="7" spans="1:12" ht="15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</row>
    <row r="8" spans="1:12" ht="30" customHeight="1">
      <c r="A8" s="25"/>
      <c r="B8" s="38" t="s">
        <v>85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ht="30" customHeight="1">
      <c r="A9" s="25"/>
      <c r="B9" s="39" t="s">
        <v>86</v>
      </c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ht="99" customHeight="1">
      <c r="A10" s="29" t="s">
        <v>5</v>
      </c>
      <c r="B10" s="30" t="s">
        <v>87</v>
      </c>
      <c r="C10" s="31" t="s">
        <v>88</v>
      </c>
      <c r="D10" s="32">
        <v>100</v>
      </c>
      <c r="E10" s="32">
        <v>100</v>
      </c>
      <c r="F10" s="32" t="s">
        <v>24</v>
      </c>
      <c r="G10" s="32" t="s">
        <v>24</v>
      </c>
      <c r="H10" s="32" t="s">
        <v>24</v>
      </c>
      <c r="I10" s="32" t="s">
        <v>24</v>
      </c>
      <c r="J10" s="32" t="s">
        <v>24</v>
      </c>
      <c r="K10" s="32" t="s">
        <v>24</v>
      </c>
      <c r="L10" s="32" t="s">
        <v>24</v>
      </c>
    </row>
    <row r="11" spans="1:12" ht="30" customHeight="1">
      <c r="A11" s="29"/>
      <c r="B11" s="41" t="s">
        <v>89</v>
      </c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ht="89.25" customHeight="1">
      <c r="A12" s="29" t="s">
        <v>6</v>
      </c>
      <c r="B12" s="30" t="s">
        <v>90</v>
      </c>
      <c r="C12" s="31" t="s">
        <v>91</v>
      </c>
      <c r="D12" s="32">
        <v>625</v>
      </c>
      <c r="E12" s="32">
        <v>670</v>
      </c>
      <c r="F12" s="32">
        <v>711</v>
      </c>
      <c r="G12" s="32">
        <v>815</v>
      </c>
      <c r="H12" s="32">
        <v>825</v>
      </c>
      <c r="I12" s="33">
        <v>0</v>
      </c>
      <c r="J12" s="33">
        <v>0</v>
      </c>
      <c r="K12" s="33">
        <v>0</v>
      </c>
      <c r="L12" s="33">
        <v>0</v>
      </c>
    </row>
    <row r="13" spans="1:12" ht="140.25" customHeight="1">
      <c r="A13" s="44" t="s">
        <v>31</v>
      </c>
      <c r="B13" s="30" t="s">
        <v>92</v>
      </c>
      <c r="C13" s="31" t="s">
        <v>88</v>
      </c>
      <c r="D13" s="32" t="s">
        <v>66</v>
      </c>
      <c r="E13" s="32" t="s">
        <v>66</v>
      </c>
      <c r="F13" s="32" t="s">
        <v>66</v>
      </c>
      <c r="G13" s="32" t="s">
        <v>66</v>
      </c>
      <c r="H13" s="32" t="s">
        <v>66</v>
      </c>
      <c r="I13" s="33">
        <v>0</v>
      </c>
      <c r="J13" s="33">
        <v>0</v>
      </c>
      <c r="K13" s="33">
        <v>0</v>
      </c>
      <c r="L13" s="33">
        <v>0</v>
      </c>
    </row>
    <row r="14" spans="1:12" ht="30" customHeight="1">
      <c r="A14" s="45"/>
      <c r="B14" s="30" t="s">
        <v>93</v>
      </c>
      <c r="C14" s="31" t="s">
        <v>94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161</v>
      </c>
      <c r="J14" s="32">
        <v>167</v>
      </c>
      <c r="K14" s="32">
        <v>173</v>
      </c>
      <c r="L14" s="32">
        <v>173</v>
      </c>
    </row>
    <row r="15" spans="1:12" ht="63" customHeight="1">
      <c r="A15" s="29" t="s">
        <v>46</v>
      </c>
      <c r="B15" s="30" t="s">
        <v>95</v>
      </c>
      <c r="C15" s="31" t="s">
        <v>96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4">
        <v>45118</v>
      </c>
      <c r="J15" s="34">
        <v>36261</v>
      </c>
      <c r="K15" s="34">
        <v>33005</v>
      </c>
      <c r="L15" s="34">
        <v>30827</v>
      </c>
    </row>
    <row r="16" spans="1:12" ht="30" customHeight="1">
      <c r="A16" s="29" t="s">
        <v>47</v>
      </c>
      <c r="B16" s="30" t="s">
        <v>95</v>
      </c>
      <c r="C16" s="31" t="s">
        <v>96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4">
        <v>21930</v>
      </c>
      <c r="J16" s="34">
        <v>34689</v>
      </c>
      <c r="K16" s="34">
        <v>37885</v>
      </c>
      <c r="L16" s="34">
        <v>38923</v>
      </c>
    </row>
    <row r="17" spans="1:12" ht="30" customHeight="1">
      <c r="A17" s="29"/>
      <c r="B17" s="30" t="s">
        <v>97</v>
      </c>
      <c r="C17" s="31" t="s">
        <v>91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76</v>
      </c>
      <c r="J17" s="33">
        <v>72</v>
      </c>
      <c r="K17" s="33">
        <v>81</v>
      </c>
      <c r="L17" s="33">
        <v>81</v>
      </c>
    </row>
    <row r="18" spans="1:12" ht="30" customHeight="1">
      <c r="A18" s="29"/>
      <c r="B18" s="41" t="s">
        <v>25</v>
      </c>
      <c r="C18" s="42"/>
      <c r="D18" s="42"/>
      <c r="E18" s="42"/>
      <c r="F18" s="42"/>
      <c r="G18" s="42"/>
      <c r="H18" s="42"/>
      <c r="I18" s="42"/>
      <c r="J18" s="42"/>
      <c r="K18" s="42"/>
      <c r="L18" s="43"/>
    </row>
    <row r="19" spans="1:12" ht="30" customHeight="1">
      <c r="A19" s="29" t="s">
        <v>23</v>
      </c>
      <c r="B19" s="30" t="s">
        <v>98</v>
      </c>
      <c r="C19" s="31" t="s">
        <v>94</v>
      </c>
      <c r="D19" s="32">
        <v>130</v>
      </c>
      <c r="E19" s="32">
        <v>130</v>
      </c>
      <c r="F19" s="32">
        <v>132</v>
      </c>
      <c r="G19" s="32">
        <v>140</v>
      </c>
      <c r="H19" s="32">
        <v>142</v>
      </c>
      <c r="I19" s="32">
        <v>133</v>
      </c>
      <c r="J19" s="32">
        <v>136</v>
      </c>
      <c r="K19" s="32">
        <v>134</v>
      </c>
      <c r="L19" s="32">
        <v>134</v>
      </c>
    </row>
    <row r="20" spans="1:12" ht="87" customHeight="1">
      <c r="A20" s="44" t="s">
        <v>33</v>
      </c>
      <c r="B20" s="30" t="s">
        <v>99</v>
      </c>
      <c r="C20" s="31" t="s">
        <v>88</v>
      </c>
      <c r="D20" s="32" t="s">
        <v>100</v>
      </c>
      <c r="E20" s="32" t="s">
        <v>100</v>
      </c>
      <c r="F20" s="32" t="s">
        <v>100</v>
      </c>
      <c r="G20" s="32" t="s">
        <v>100</v>
      </c>
      <c r="H20" s="32" t="s">
        <v>100</v>
      </c>
      <c r="I20" s="32">
        <v>0</v>
      </c>
      <c r="J20" s="32">
        <v>0</v>
      </c>
      <c r="K20" s="32">
        <v>0</v>
      </c>
      <c r="L20" s="32">
        <v>0</v>
      </c>
    </row>
    <row r="21" spans="1:12" ht="25.5">
      <c r="A21" s="45"/>
      <c r="B21" s="30" t="s">
        <v>93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932</v>
      </c>
      <c r="J21" s="32">
        <v>932</v>
      </c>
      <c r="K21" s="32">
        <v>954</v>
      </c>
      <c r="L21" s="32">
        <v>954</v>
      </c>
    </row>
    <row r="22" spans="1:12" ht="25.5">
      <c r="A22" s="35" t="s">
        <v>61</v>
      </c>
      <c r="B22" s="30" t="s">
        <v>97</v>
      </c>
      <c r="C22" s="31" t="s">
        <v>91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85</v>
      </c>
      <c r="J22" s="32">
        <v>90</v>
      </c>
      <c r="K22" s="32">
        <v>85</v>
      </c>
      <c r="L22" s="32">
        <v>85</v>
      </c>
    </row>
    <row r="23" ht="15.75">
      <c r="A23" s="22"/>
    </row>
  </sheetData>
  <sheetProtection/>
  <mergeCells count="14">
    <mergeCell ref="A20:A21"/>
    <mergeCell ref="I2:L2"/>
    <mergeCell ref="A3:L3"/>
    <mergeCell ref="A4:A6"/>
    <mergeCell ref="B4:B6"/>
    <mergeCell ref="C4:C6"/>
    <mergeCell ref="D4:L4"/>
    <mergeCell ref="F5:L5"/>
    <mergeCell ref="A1:L1"/>
    <mergeCell ref="B8:L8"/>
    <mergeCell ref="B9:L9"/>
    <mergeCell ref="B11:L11"/>
    <mergeCell ref="A13:A14"/>
    <mergeCell ref="B18:L18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tabSelected="1" view="pageBreakPreview" zoomScale="115" zoomScaleSheetLayoutView="115" zoomScalePageLayoutView="0" workbookViewId="0" topLeftCell="I1">
      <selection activeCell="A3" sqref="A3:U3"/>
    </sheetView>
  </sheetViews>
  <sheetFormatPr defaultColWidth="9.140625" defaultRowHeight="15"/>
  <cols>
    <col min="1" max="1" width="9.140625" style="8" customWidth="1"/>
    <col min="2" max="2" width="36.140625" style="8" customWidth="1"/>
    <col min="3" max="3" width="10.8515625" style="8" customWidth="1"/>
    <col min="4" max="4" width="10.00390625" style="8" customWidth="1"/>
    <col min="5" max="5" width="15.421875" style="8" bestFit="1" customWidth="1"/>
    <col min="6" max="12" width="14.00390625" style="8" bestFit="1" customWidth="1"/>
    <col min="13" max="13" width="25.421875" style="8" customWidth="1"/>
    <col min="14" max="14" width="8.8515625" style="8" customWidth="1"/>
    <col min="15" max="15" width="8.57421875" style="8" customWidth="1"/>
    <col min="16" max="17" width="8.421875" style="8" customWidth="1"/>
    <col min="18" max="18" width="8.57421875" style="8" customWidth="1"/>
    <col min="19" max="19" width="8.421875" style="8" customWidth="1"/>
    <col min="20" max="20" width="8.8515625" style="8" customWidth="1"/>
    <col min="21" max="21" width="24.421875" style="8" customWidth="1"/>
    <col min="22" max="16384" width="9.140625" style="8" customWidth="1"/>
  </cols>
  <sheetData>
    <row r="1" spans="13:21" s="6" customFormat="1" ht="14.25" customHeight="1">
      <c r="M1" s="127" t="s">
        <v>102</v>
      </c>
      <c r="N1" s="127"/>
      <c r="O1" s="127"/>
      <c r="P1" s="127"/>
      <c r="Q1" s="127"/>
      <c r="R1" s="127"/>
      <c r="S1" s="127"/>
      <c r="T1" s="127"/>
      <c r="U1" s="127"/>
    </row>
    <row r="2" s="6" customFormat="1" ht="14.25" customHeight="1">
      <c r="U2" s="7" t="s">
        <v>75</v>
      </c>
    </row>
    <row r="3" spans="1:21" s="6" customFormat="1" ht="12.75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31.5" customHeight="1">
      <c r="A4" s="113" t="s">
        <v>7</v>
      </c>
      <c r="B4" s="106" t="s">
        <v>11</v>
      </c>
      <c r="C4" s="106" t="s">
        <v>12</v>
      </c>
      <c r="D4" s="106" t="s">
        <v>10</v>
      </c>
      <c r="E4" s="106" t="s">
        <v>19</v>
      </c>
      <c r="F4" s="106"/>
      <c r="G4" s="106"/>
      <c r="H4" s="106"/>
      <c r="I4" s="106"/>
      <c r="J4" s="106"/>
      <c r="K4" s="106"/>
      <c r="L4" s="106"/>
      <c r="M4" s="113" t="s">
        <v>45</v>
      </c>
      <c r="N4" s="113"/>
      <c r="O4" s="113"/>
      <c r="P4" s="113"/>
      <c r="Q4" s="113"/>
      <c r="R4" s="113"/>
      <c r="S4" s="113"/>
      <c r="T4" s="113"/>
      <c r="U4" s="117" t="s">
        <v>20</v>
      </c>
    </row>
    <row r="5" spans="1:21" ht="21" customHeight="1">
      <c r="A5" s="113"/>
      <c r="B5" s="106"/>
      <c r="C5" s="106"/>
      <c r="D5" s="106"/>
      <c r="E5" s="9" t="s">
        <v>4</v>
      </c>
      <c r="F5" s="1" t="s">
        <v>9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2" t="s">
        <v>8</v>
      </c>
      <c r="N5" s="2">
        <v>2014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18"/>
    </row>
    <row r="6" spans="1:2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ht="12.75">
      <c r="A7" s="10"/>
      <c r="B7" s="114" t="s">
        <v>27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</row>
    <row r="8" spans="1:21" ht="12.75">
      <c r="A8" s="10">
        <v>1</v>
      </c>
      <c r="B8" s="114" t="s">
        <v>28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0"/>
    </row>
    <row r="9" spans="1:21" ht="12.75">
      <c r="A9" s="84" t="s">
        <v>5</v>
      </c>
      <c r="B9" s="107" t="s">
        <v>41</v>
      </c>
      <c r="C9" s="71" t="s">
        <v>44</v>
      </c>
      <c r="D9" s="11" t="s">
        <v>4</v>
      </c>
      <c r="E9" s="12">
        <f>E11+E12+E13+E14</f>
        <v>19211220.45</v>
      </c>
      <c r="F9" s="12">
        <f aca="true" t="shared" si="0" ref="F9:L9">F11+F12+F13+F14</f>
        <v>1729980</v>
      </c>
      <c r="G9" s="12">
        <f t="shared" si="0"/>
        <v>1670815.07</v>
      </c>
      <c r="H9" s="12">
        <f t="shared" si="0"/>
        <v>2299220</v>
      </c>
      <c r="I9" s="12">
        <f t="shared" si="0"/>
        <v>4923720</v>
      </c>
      <c r="J9" s="12">
        <f t="shared" si="0"/>
        <v>2325665.38</v>
      </c>
      <c r="K9" s="12">
        <f t="shared" si="0"/>
        <v>2727600</v>
      </c>
      <c r="L9" s="12">
        <f t="shared" si="0"/>
        <v>3534220</v>
      </c>
      <c r="M9" s="77" t="s">
        <v>37</v>
      </c>
      <c r="N9" s="56" t="s">
        <v>24</v>
      </c>
      <c r="O9" s="56" t="s">
        <v>24</v>
      </c>
      <c r="P9" s="56" t="s">
        <v>24</v>
      </c>
      <c r="Q9" s="56" t="s">
        <v>24</v>
      </c>
      <c r="R9" s="56" t="s">
        <v>24</v>
      </c>
      <c r="S9" s="56" t="s">
        <v>24</v>
      </c>
      <c r="T9" s="56" t="s">
        <v>24</v>
      </c>
      <c r="U9" s="60" t="s">
        <v>22</v>
      </c>
    </row>
    <row r="10" spans="1:21" ht="12.75">
      <c r="A10" s="84"/>
      <c r="B10" s="107"/>
      <c r="C10" s="72"/>
      <c r="D10" s="74" t="s">
        <v>21</v>
      </c>
      <c r="E10" s="75"/>
      <c r="F10" s="75"/>
      <c r="G10" s="75"/>
      <c r="H10" s="75"/>
      <c r="I10" s="75"/>
      <c r="J10" s="75"/>
      <c r="K10" s="75"/>
      <c r="L10" s="76"/>
      <c r="M10" s="78"/>
      <c r="N10" s="63"/>
      <c r="O10" s="63"/>
      <c r="P10" s="63"/>
      <c r="Q10" s="63"/>
      <c r="R10" s="63"/>
      <c r="S10" s="63"/>
      <c r="T10" s="63"/>
      <c r="U10" s="61"/>
    </row>
    <row r="11" spans="1:21" ht="12.75">
      <c r="A11" s="84"/>
      <c r="B11" s="107"/>
      <c r="C11" s="72"/>
      <c r="D11" s="13" t="s">
        <v>2</v>
      </c>
      <c r="E11" s="14">
        <f>SUM(F11:L11)</f>
        <v>19211220.45</v>
      </c>
      <c r="F11" s="14">
        <v>1729980</v>
      </c>
      <c r="G11" s="14">
        <v>1670815.07</v>
      </c>
      <c r="H11" s="14">
        <v>2299220</v>
      </c>
      <c r="I11" s="14">
        <f>4866720+57000</f>
        <v>4923720</v>
      </c>
      <c r="J11" s="14">
        <f>2808000-346920.85-135413.77</f>
        <v>2325665.38</v>
      </c>
      <c r="K11" s="14">
        <v>2727600</v>
      </c>
      <c r="L11" s="14">
        <v>3534220</v>
      </c>
      <c r="M11" s="78"/>
      <c r="N11" s="63"/>
      <c r="O11" s="63"/>
      <c r="P11" s="63"/>
      <c r="Q11" s="63"/>
      <c r="R11" s="63"/>
      <c r="S11" s="63"/>
      <c r="T11" s="63"/>
      <c r="U11" s="61"/>
    </row>
    <row r="12" spans="1:21" ht="12.75">
      <c r="A12" s="84"/>
      <c r="B12" s="107"/>
      <c r="C12" s="72"/>
      <c r="D12" s="13" t="s">
        <v>0</v>
      </c>
      <c r="E12" s="14">
        <f>SUM(F12:L12)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78"/>
      <c r="N12" s="63"/>
      <c r="O12" s="63"/>
      <c r="P12" s="63"/>
      <c r="Q12" s="63"/>
      <c r="R12" s="63"/>
      <c r="S12" s="63"/>
      <c r="T12" s="63"/>
      <c r="U12" s="61"/>
    </row>
    <row r="13" spans="1:21" ht="12.75">
      <c r="A13" s="84"/>
      <c r="B13" s="107"/>
      <c r="C13" s="72"/>
      <c r="D13" s="13" t="s">
        <v>1</v>
      </c>
      <c r="E13" s="14">
        <f>SUM(F13:L13)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78"/>
      <c r="N13" s="63"/>
      <c r="O13" s="63"/>
      <c r="P13" s="63"/>
      <c r="Q13" s="63"/>
      <c r="R13" s="63"/>
      <c r="S13" s="63"/>
      <c r="T13" s="63"/>
      <c r="U13" s="61"/>
    </row>
    <row r="14" spans="1:21" ht="12.75">
      <c r="A14" s="84"/>
      <c r="B14" s="107"/>
      <c r="C14" s="73"/>
      <c r="D14" s="13" t="s">
        <v>3</v>
      </c>
      <c r="E14" s="14">
        <f>SUM(F14:L14)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79"/>
      <c r="N14" s="64"/>
      <c r="O14" s="64"/>
      <c r="P14" s="64"/>
      <c r="Q14" s="64"/>
      <c r="R14" s="64"/>
      <c r="S14" s="64"/>
      <c r="T14" s="64"/>
      <c r="U14" s="62"/>
    </row>
    <row r="15" spans="1:21" ht="12.75">
      <c r="A15" s="65"/>
      <c r="B15" s="85" t="s">
        <v>29</v>
      </c>
      <c r="C15" s="71"/>
      <c r="D15" s="11" t="s">
        <v>4</v>
      </c>
      <c r="E15" s="12">
        <f>E17+E18+E19+E20</f>
        <v>19211220.45</v>
      </c>
      <c r="F15" s="12">
        <f aca="true" t="shared" si="1" ref="F15:L15">F17+F18+F19+F20</f>
        <v>1729980</v>
      </c>
      <c r="G15" s="12">
        <f t="shared" si="1"/>
        <v>1670815.07</v>
      </c>
      <c r="H15" s="12">
        <f t="shared" si="1"/>
        <v>2299220</v>
      </c>
      <c r="I15" s="12">
        <f t="shared" si="1"/>
        <v>4923720</v>
      </c>
      <c r="J15" s="12">
        <f t="shared" si="1"/>
        <v>2325665.38</v>
      </c>
      <c r="K15" s="12">
        <f t="shared" si="1"/>
        <v>2727600</v>
      </c>
      <c r="L15" s="12">
        <f t="shared" si="1"/>
        <v>3534220</v>
      </c>
      <c r="M15" s="77"/>
      <c r="N15" s="56"/>
      <c r="O15" s="56"/>
      <c r="P15" s="56"/>
      <c r="Q15" s="56"/>
      <c r="R15" s="56"/>
      <c r="S15" s="56"/>
      <c r="T15" s="56"/>
      <c r="U15" s="60"/>
    </row>
    <row r="16" spans="1:21" ht="12.75">
      <c r="A16" s="66"/>
      <c r="B16" s="86"/>
      <c r="C16" s="72"/>
      <c r="D16" s="74" t="s">
        <v>21</v>
      </c>
      <c r="E16" s="75"/>
      <c r="F16" s="75"/>
      <c r="G16" s="75"/>
      <c r="H16" s="75"/>
      <c r="I16" s="75"/>
      <c r="J16" s="75"/>
      <c r="K16" s="75"/>
      <c r="L16" s="76"/>
      <c r="M16" s="91"/>
      <c r="N16" s="57"/>
      <c r="O16" s="57"/>
      <c r="P16" s="57"/>
      <c r="Q16" s="57"/>
      <c r="R16" s="57"/>
      <c r="S16" s="57"/>
      <c r="T16" s="57"/>
      <c r="U16" s="57"/>
    </row>
    <row r="17" spans="1:21" ht="12.75">
      <c r="A17" s="66"/>
      <c r="B17" s="86"/>
      <c r="C17" s="72"/>
      <c r="D17" s="13" t="s">
        <v>2</v>
      </c>
      <c r="E17" s="14">
        <f>SUM(F17:L17)</f>
        <v>19211220.45</v>
      </c>
      <c r="F17" s="14">
        <f aca="true" t="shared" si="2" ref="F17:K17">F11</f>
        <v>1729980</v>
      </c>
      <c r="G17" s="14">
        <f t="shared" si="2"/>
        <v>1670815.07</v>
      </c>
      <c r="H17" s="14">
        <f t="shared" si="2"/>
        <v>2299220</v>
      </c>
      <c r="I17" s="14">
        <f t="shared" si="2"/>
        <v>4923720</v>
      </c>
      <c r="J17" s="14">
        <f t="shared" si="2"/>
        <v>2325665.38</v>
      </c>
      <c r="K17" s="14">
        <f t="shared" si="2"/>
        <v>2727600</v>
      </c>
      <c r="L17" s="14">
        <f>L11</f>
        <v>3534220</v>
      </c>
      <c r="M17" s="91"/>
      <c r="N17" s="57"/>
      <c r="O17" s="57"/>
      <c r="P17" s="57"/>
      <c r="Q17" s="57"/>
      <c r="R17" s="57"/>
      <c r="S17" s="57"/>
      <c r="T17" s="57"/>
      <c r="U17" s="57"/>
    </row>
    <row r="18" spans="1:21" ht="12.75">
      <c r="A18" s="66"/>
      <c r="B18" s="86"/>
      <c r="C18" s="72"/>
      <c r="D18" s="13" t="s">
        <v>0</v>
      </c>
      <c r="E18" s="14">
        <f>SUM(F18:L18)</f>
        <v>0</v>
      </c>
      <c r="F18" s="14">
        <f aca="true" t="shared" si="3" ref="F18:L20">F12</f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91"/>
      <c r="N18" s="57"/>
      <c r="O18" s="57"/>
      <c r="P18" s="57"/>
      <c r="Q18" s="57"/>
      <c r="R18" s="57"/>
      <c r="S18" s="57"/>
      <c r="T18" s="57"/>
      <c r="U18" s="57"/>
    </row>
    <row r="19" spans="1:21" ht="12.75">
      <c r="A19" s="66"/>
      <c r="B19" s="86"/>
      <c r="C19" s="72"/>
      <c r="D19" s="13" t="s">
        <v>1</v>
      </c>
      <c r="E19" s="14">
        <f>SUM(F19:L19)</f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91"/>
      <c r="N19" s="57"/>
      <c r="O19" s="57"/>
      <c r="P19" s="57"/>
      <c r="Q19" s="57"/>
      <c r="R19" s="57"/>
      <c r="S19" s="57"/>
      <c r="T19" s="57"/>
      <c r="U19" s="57"/>
    </row>
    <row r="20" spans="1:21" ht="12.75">
      <c r="A20" s="67"/>
      <c r="B20" s="87"/>
      <c r="C20" s="73"/>
      <c r="D20" s="13" t="s">
        <v>3</v>
      </c>
      <c r="E20" s="14">
        <f>SUM(F20:L20)</f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91"/>
      <c r="N20" s="57"/>
      <c r="O20" s="57"/>
      <c r="P20" s="57"/>
      <c r="Q20" s="57"/>
      <c r="R20" s="57"/>
      <c r="S20" s="57"/>
      <c r="T20" s="57"/>
      <c r="U20" s="57"/>
    </row>
    <row r="21" spans="1:21" ht="15">
      <c r="A21" s="3">
        <v>2</v>
      </c>
      <c r="B21" s="110" t="s">
        <v>30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92"/>
      <c r="N21" s="45"/>
      <c r="O21" s="45"/>
      <c r="P21" s="45"/>
      <c r="Q21" s="45"/>
      <c r="R21" s="45"/>
      <c r="S21" s="45"/>
      <c r="T21" s="45"/>
      <c r="U21" s="45"/>
    </row>
    <row r="22" spans="1:21" ht="12.75">
      <c r="A22" s="65" t="s">
        <v>6</v>
      </c>
      <c r="B22" s="68" t="s">
        <v>42</v>
      </c>
      <c r="C22" s="71" t="s">
        <v>50</v>
      </c>
      <c r="D22" s="11" t="s">
        <v>4</v>
      </c>
      <c r="E22" s="12">
        <f>E24+E25+E26+E27</f>
        <v>189525217.22000003</v>
      </c>
      <c r="F22" s="12">
        <f aca="true" t="shared" si="4" ref="F22:L22">F24+F25+F26+F27</f>
        <v>65942807.34</v>
      </c>
      <c r="G22" s="12">
        <f t="shared" si="4"/>
        <v>61212738.510000005</v>
      </c>
      <c r="H22" s="12">
        <f t="shared" si="4"/>
        <v>62369671.37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2">
        <f t="shared" si="4"/>
        <v>0</v>
      </c>
      <c r="M22" s="88" t="s">
        <v>36</v>
      </c>
      <c r="N22" s="63">
        <v>711</v>
      </c>
      <c r="O22" s="63">
        <v>815</v>
      </c>
      <c r="P22" s="63">
        <v>825</v>
      </c>
      <c r="Q22" s="63">
        <v>0</v>
      </c>
      <c r="R22" s="63">
        <v>0</v>
      </c>
      <c r="S22" s="63">
        <v>0</v>
      </c>
      <c r="T22" s="63">
        <v>0</v>
      </c>
      <c r="U22" s="60" t="s">
        <v>38</v>
      </c>
    </row>
    <row r="23" spans="1:21" ht="12.75" customHeight="1">
      <c r="A23" s="57"/>
      <c r="B23" s="91"/>
      <c r="C23" s="72"/>
      <c r="D23" s="74" t="s">
        <v>21</v>
      </c>
      <c r="E23" s="75"/>
      <c r="F23" s="75"/>
      <c r="G23" s="75"/>
      <c r="H23" s="75"/>
      <c r="I23" s="75"/>
      <c r="J23" s="75"/>
      <c r="K23" s="75"/>
      <c r="L23" s="76"/>
      <c r="M23" s="82"/>
      <c r="N23" s="57"/>
      <c r="O23" s="57"/>
      <c r="P23" s="57"/>
      <c r="Q23" s="57"/>
      <c r="R23" s="57"/>
      <c r="S23" s="57"/>
      <c r="T23" s="57"/>
      <c r="U23" s="57"/>
    </row>
    <row r="24" spans="1:21" ht="12.75" customHeight="1">
      <c r="A24" s="57"/>
      <c r="B24" s="91"/>
      <c r="C24" s="72"/>
      <c r="D24" s="13" t="s">
        <v>2</v>
      </c>
      <c r="E24" s="14">
        <f>SUM(F24:L24)</f>
        <v>181498372.92000002</v>
      </c>
      <c r="F24" s="14">
        <v>63783452.34</v>
      </c>
      <c r="G24" s="14">
        <f>56914601.34+480455.57+994511.6</f>
        <v>58389568.510000005</v>
      </c>
      <c r="H24" s="14">
        <f>59193848.25+131503.82</f>
        <v>59325352.07</v>
      </c>
      <c r="I24" s="14"/>
      <c r="J24" s="14"/>
      <c r="K24" s="14"/>
      <c r="L24" s="14"/>
      <c r="M24" s="82"/>
      <c r="N24" s="57"/>
      <c r="O24" s="57"/>
      <c r="P24" s="57"/>
      <c r="Q24" s="57"/>
      <c r="R24" s="57"/>
      <c r="S24" s="57"/>
      <c r="T24" s="57"/>
      <c r="U24" s="57"/>
    </row>
    <row r="25" spans="1:21" ht="12.75" customHeight="1">
      <c r="A25" s="57"/>
      <c r="B25" s="91"/>
      <c r="C25" s="72"/>
      <c r="D25" s="13" t="s">
        <v>0</v>
      </c>
      <c r="E25" s="14">
        <f>SUM(F25:L25)</f>
        <v>699944</v>
      </c>
      <c r="F25" s="14">
        <v>222820</v>
      </c>
      <c r="G25" s="14">
        <v>212870</v>
      </c>
      <c r="H25" s="14">
        <v>264254</v>
      </c>
      <c r="I25" s="14">
        <v>0</v>
      </c>
      <c r="J25" s="14">
        <v>0</v>
      </c>
      <c r="K25" s="14">
        <v>0</v>
      </c>
      <c r="L25" s="14">
        <v>0</v>
      </c>
      <c r="M25" s="82"/>
      <c r="N25" s="57"/>
      <c r="O25" s="57"/>
      <c r="P25" s="57"/>
      <c r="Q25" s="57"/>
      <c r="R25" s="57"/>
      <c r="S25" s="57"/>
      <c r="T25" s="57"/>
      <c r="U25" s="57"/>
    </row>
    <row r="26" spans="1:21" ht="12.75" customHeight="1">
      <c r="A26" s="57"/>
      <c r="B26" s="91"/>
      <c r="C26" s="72"/>
      <c r="D26" s="13" t="s">
        <v>1</v>
      </c>
      <c r="E26" s="14">
        <f>SUM(F26:L26)</f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82"/>
      <c r="N26" s="57"/>
      <c r="O26" s="57"/>
      <c r="P26" s="57"/>
      <c r="Q26" s="57"/>
      <c r="R26" s="57"/>
      <c r="S26" s="57"/>
      <c r="T26" s="57"/>
      <c r="U26" s="57"/>
    </row>
    <row r="27" spans="1:21" ht="12.75" customHeight="1">
      <c r="A27" s="45"/>
      <c r="B27" s="92"/>
      <c r="C27" s="73"/>
      <c r="D27" s="13" t="s">
        <v>3</v>
      </c>
      <c r="E27" s="14">
        <f>SUM(F27:L27)</f>
        <v>7326900.3</v>
      </c>
      <c r="F27" s="14">
        <v>1936535</v>
      </c>
      <c r="G27" s="14">
        <f>2240260+250040+120000</f>
        <v>2610300</v>
      </c>
      <c r="H27" s="14">
        <f>2498800+166540+114725.3</f>
        <v>2780065.3</v>
      </c>
      <c r="I27" s="14"/>
      <c r="J27" s="14"/>
      <c r="K27" s="14"/>
      <c r="L27" s="14"/>
      <c r="M27" s="82"/>
      <c r="N27" s="57"/>
      <c r="O27" s="57"/>
      <c r="P27" s="57"/>
      <c r="Q27" s="57"/>
      <c r="R27" s="57"/>
      <c r="S27" s="57"/>
      <c r="T27" s="57"/>
      <c r="U27" s="45"/>
    </row>
    <row r="28" spans="1:21" ht="12.75" customHeight="1">
      <c r="A28" s="65" t="s">
        <v>31</v>
      </c>
      <c r="B28" s="68" t="s">
        <v>51</v>
      </c>
      <c r="C28" s="71" t="s">
        <v>52</v>
      </c>
      <c r="D28" s="11" t="s">
        <v>4</v>
      </c>
      <c r="E28" s="12">
        <f>E30+E31+E32+E33</f>
        <v>3750796.88</v>
      </c>
      <c r="F28" s="12">
        <f aca="true" t="shared" si="5" ref="F28:L28">F30+F31+F32+F33</f>
        <v>782555</v>
      </c>
      <c r="G28" s="12">
        <f t="shared" si="5"/>
        <v>553116.88</v>
      </c>
      <c r="H28" s="12">
        <f t="shared" si="5"/>
        <v>505125</v>
      </c>
      <c r="I28" s="12">
        <f>I30+I31+I32+I33</f>
        <v>470000</v>
      </c>
      <c r="J28" s="12">
        <f t="shared" si="5"/>
        <v>480000</v>
      </c>
      <c r="K28" s="12">
        <f t="shared" si="5"/>
        <v>480000</v>
      </c>
      <c r="L28" s="12">
        <f t="shared" si="5"/>
        <v>480000</v>
      </c>
      <c r="M28" s="108" t="s">
        <v>67</v>
      </c>
      <c r="N28" s="56" t="s">
        <v>66</v>
      </c>
      <c r="O28" s="56" t="s">
        <v>66</v>
      </c>
      <c r="P28" s="56" t="s">
        <v>66</v>
      </c>
      <c r="Q28" s="56">
        <v>0</v>
      </c>
      <c r="R28" s="56">
        <v>0</v>
      </c>
      <c r="S28" s="56">
        <v>0</v>
      </c>
      <c r="T28" s="56">
        <v>0</v>
      </c>
      <c r="U28" s="60" t="s">
        <v>38</v>
      </c>
    </row>
    <row r="29" spans="1:21" ht="12.75" customHeight="1">
      <c r="A29" s="57"/>
      <c r="B29" s="91"/>
      <c r="C29" s="72"/>
      <c r="D29" s="74" t="s">
        <v>21</v>
      </c>
      <c r="E29" s="75"/>
      <c r="F29" s="75"/>
      <c r="G29" s="75"/>
      <c r="H29" s="75"/>
      <c r="I29" s="75"/>
      <c r="J29" s="75"/>
      <c r="K29" s="75"/>
      <c r="L29" s="76"/>
      <c r="M29" s="109"/>
      <c r="N29" s="57"/>
      <c r="O29" s="57"/>
      <c r="P29" s="57"/>
      <c r="Q29" s="57"/>
      <c r="R29" s="57"/>
      <c r="S29" s="57"/>
      <c r="T29" s="57"/>
      <c r="U29" s="57"/>
    </row>
    <row r="30" spans="1:21" ht="44.25" customHeight="1">
      <c r="A30" s="57"/>
      <c r="B30" s="91"/>
      <c r="C30" s="72"/>
      <c r="D30" s="13" t="s">
        <v>2</v>
      </c>
      <c r="E30" s="14">
        <f>SUM(F30:L30)</f>
        <v>273581.88</v>
      </c>
      <c r="F30" s="14">
        <v>203040</v>
      </c>
      <c r="G30" s="14">
        <v>25416.88</v>
      </c>
      <c r="H30" s="14">
        <v>45125</v>
      </c>
      <c r="I30" s="14">
        <v>0</v>
      </c>
      <c r="J30" s="14">
        <v>0</v>
      </c>
      <c r="K30" s="14">
        <v>0</v>
      </c>
      <c r="L30" s="14">
        <v>0</v>
      </c>
      <c r="M30" s="109"/>
      <c r="N30" s="57"/>
      <c r="O30" s="57"/>
      <c r="P30" s="57"/>
      <c r="Q30" s="57"/>
      <c r="R30" s="57"/>
      <c r="S30" s="57"/>
      <c r="T30" s="57"/>
      <c r="U30" s="57"/>
    </row>
    <row r="31" spans="1:21" ht="12.75" customHeight="1">
      <c r="A31" s="57"/>
      <c r="B31" s="91"/>
      <c r="C31" s="72"/>
      <c r="D31" s="13" t="s">
        <v>0</v>
      </c>
      <c r="E31" s="14">
        <f>SUM(F31:L31)</f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88" t="s">
        <v>54</v>
      </c>
      <c r="N31" s="56">
        <v>0</v>
      </c>
      <c r="O31" s="56">
        <v>0</v>
      </c>
      <c r="P31" s="56">
        <v>0</v>
      </c>
      <c r="Q31" s="56">
        <v>161</v>
      </c>
      <c r="R31" s="56">
        <v>167</v>
      </c>
      <c r="S31" s="56">
        <v>173</v>
      </c>
      <c r="T31" s="56">
        <v>173</v>
      </c>
      <c r="U31" s="57"/>
    </row>
    <row r="32" spans="1:21" ht="12.75" customHeight="1">
      <c r="A32" s="57"/>
      <c r="B32" s="91"/>
      <c r="C32" s="72"/>
      <c r="D32" s="13" t="s">
        <v>1</v>
      </c>
      <c r="E32" s="14">
        <f>SUM(F32:L32)</f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82"/>
      <c r="N32" s="57"/>
      <c r="O32" s="57"/>
      <c r="P32" s="57"/>
      <c r="Q32" s="57"/>
      <c r="R32" s="57"/>
      <c r="S32" s="57"/>
      <c r="T32" s="57"/>
      <c r="U32" s="57"/>
    </row>
    <row r="33" spans="1:21" ht="12.75" customHeight="1">
      <c r="A33" s="45"/>
      <c r="B33" s="92"/>
      <c r="C33" s="73"/>
      <c r="D33" s="13" t="s">
        <v>3</v>
      </c>
      <c r="E33" s="14">
        <f>SUM(F33:L33)</f>
        <v>3477215</v>
      </c>
      <c r="F33" s="14">
        <v>579515</v>
      </c>
      <c r="G33" s="14">
        <v>527700</v>
      </c>
      <c r="H33" s="14">
        <v>460000</v>
      </c>
      <c r="I33" s="14">
        <v>470000</v>
      </c>
      <c r="J33" s="14">
        <v>480000</v>
      </c>
      <c r="K33" s="14">
        <v>480000</v>
      </c>
      <c r="L33" s="14">
        <v>480000</v>
      </c>
      <c r="M33" s="82"/>
      <c r="N33" s="57"/>
      <c r="O33" s="57"/>
      <c r="P33" s="57"/>
      <c r="Q33" s="57"/>
      <c r="R33" s="57"/>
      <c r="S33" s="57"/>
      <c r="T33" s="57"/>
      <c r="U33" s="45"/>
    </row>
    <row r="34" spans="1:21" ht="12.75" customHeight="1">
      <c r="A34" s="65" t="s">
        <v>46</v>
      </c>
      <c r="B34" s="68" t="s">
        <v>53</v>
      </c>
      <c r="C34" s="71" t="s">
        <v>49</v>
      </c>
      <c r="D34" s="11" t="s">
        <v>4</v>
      </c>
      <c r="E34" s="12">
        <f>E36+E37+E38+E39</f>
        <v>144769025.97</v>
      </c>
      <c r="F34" s="12">
        <f aca="true" t="shared" si="6" ref="F34:L34">F36+F37+F38+F39</f>
        <v>0</v>
      </c>
      <c r="G34" s="12">
        <f t="shared" si="6"/>
        <v>0</v>
      </c>
      <c r="H34" s="12">
        <f t="shared" si="6"/>
        <v>0</v>
      </c>
      <c r="I34" s="12">
        <f t="shared" si="6"/>
        <v>45634244.37</v>
      </c>
      <c r="J34" s="12">
        <f t="shared" si="6"/>
        <v>36525676.04</v>
      </c>
      <c r="K34" s="12">
        <f t="shared" si="6"/>
        <v>32010360.84</v>
      </c>
      <c r="L34" s="12">
        <f t="shared" si="6"/>
        <v>30598744.72</v>
      </c>
      <c r="M34" s="88" t="s">
        <v>55</v>
      </c>
      <c r="N34" s="56">
        <v>0</v>
      </c>
      <c r="O34" s="56">
        <v>0</v>
      </c>
      <c r="P34" s="56">
        <v>0</v>
      </c>
      <c r="Q34" s="44" t="s">
        <v>63</v>
      </c>
      <c r="R34" s="44" t="s">
        <v>69</v>
      </c>
      <c r="S34" s="44" t="s">
        <v>70</v>
      </c>
      <c r="T34" s="44" t="s">
        <v>71</v>
      </c>
      <c r="U34" s="60" t="s">
        <v>38</v>
      </c>
    </row>
    <row r="35" spans="1:21" ht="12.75" customHeight="1">
      <c r="A35" s="57"/>
      <c r="B35" s="91"/>
      <c r="C35" s="72"/>
      <c r="D35" s="74" t="s">
        <v>21</v>
      </c>
      <c r="E35" s="75"/>
      <c r="F35" s="75"/>
      <c r="G35" s="75"/>
      <c r="H35" s="75"/>
      <c r="I35" s="75"/>
      <c r="J35" s="75"/>
      <c r="K35" s="75"/>
      <c r="L35" s="76"/>
      <c r="M35" s="82"/>
      <c r="N35" s="57"/>
      <c r="O35" s="57"/>
      <c r="P35" s="57"/>
      <c r="Q35" s="58"/>
      <c r="R35" s="58"/>
      <c r="S35" s="58"/>
      <c r="T35" s="58"/>
      <c r="U35" s="57"/>
    </row>
    <row r="36" spans="1:21" ht="12.75" customHeight="1">
      <c r="A36" s="57"/>
      <c r="B36" s="91"/>
      <c r="C36" s="72"/>
      <c r="D36" s="13" t="s">
        <v>2</v>
      </c>
      <c r="E36" s="14">
        <f>SUM(F36:L36)</f>
        <v>134876860.88</v>
      </c>
      <c r="F36" s="14">
        <v>0</v>
      </c>
      <c r="G36" s="14">
        <v>0</v>
      </c>
      <c r="H36" s="14">
        <v>0</v>
      </c>
      <c r="I36" s="14">
        <v>42755613.08</v>
      </c>
      <c r="J36" s="14">
        <v>34183467.04</v>
      </c>
      <c r="K36" s="14">
        <v>29673094.76</v>
      </c>
      <c r="L36" s="14">
        <v>28264686</v>
      </c>
      <c r="M36" s="82"/>
      <c r="N36" s="57"/>
      <c r="O36" s="57"/>
      <c r="P36" s="57"/>
      <c r="Q36" s="58"/>
      <c r="R36" s="58"/>
      <c r="S36" s="58"/>
      <c r="T36" s="58"/>
      <c r="U36" s="57"/>
    </row>
    <row r="37" spans="1:21" ht="12.75" customHeight="1">
      <c r="A37" s="57"/>
      <c r="B37" s="91"/>
      <c r="C37" s="72"/>
      <c r="D37" s="13" t="s">
        <v>0</v>
      </c>
      <c r="E37" s="14">
        <f>SUM(F37:L37)</f>
        <v>2076488.09</v>
      </c>
      <c r="F37" s="14">
        <v>0</v>
      </c>
      <c r="G37" s="14">
        <v>0</v>
      </c>
      <c r="H37" s="14">
        <v>0</v>
      </c>
      <c r="I37" s="14">
        <f>544827.14+239271.15</f>
        <v>784098.29</v>
      </c>
      <c r="J37" s="14">
        <v>443161</v>
      </c>
      <c r="K37" s="14">
        <v>426218.08</v>
      </c>
      <c r="L37" s="14">
        <v>423010.72</v>
      </c>
      <c r="M37" s="82"/>
      <c r="N37" s="57"/>
      <c r="O37" s="57"/>
      <c r="P37" s="57"/>
      <c r="Q37" s="58"/>
      <c r="R37" s="58"/>
      <c r="S37" s="58"/>
      <c r="T37" s="58"/>
      <c r="U37" s="57"/>
    </row>
    <row r="38" spans="1:21" ht="12.75" customHeight="1">
      <c r="A38" s="57"/>
      <c r="B38" s="91"/>
      <c r="C38" s="72"/>
      <c r="D38" s="13" t="s">
        <v>1</v>
      </c>
      <c r="E38" s="14">
        <f>SUM(F38:L38)</f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82"/>
      <c r="N38" s="57"/>
      <c r="O38" s="57"/>
      <c r="P38" s="57"/>
      <c r="Q38" s="58"/>
      <c r="R38" s="58"/>
      <c r="S38" s="58"/>
      <c r="T38" s="58"/>
      <c r="U38" s="57"/>
    </row>
    <row r="39" spans="1:21" ht="12.75" customHeight="1">
      <c r="A39" s="45"/>
      <c r="B39" s="92"/>
      <c r="C39" s="73"/>
      <c r="D39" s="13" t="s">
        <v>3</v>
      </c>
      <c r="E39" s="14">
        <f>SUM(F39:L39)</f>
        <v>7815677</v>
      </c>
      <c r="F39" s="14">
        <v>0</v>
      </c>
      <c r="G39" s="14">
        <v>0</v>
      </c>
      <c r="H39" s="14">
        <v>0</v>
      </c>
      <c r="I39" s="14">
        <f>1888048+62085+144400</f>
        <v>2094533</v>
      </c>
      <c r="J39" s="14">
        <v>1899048</v>
      </c>
      <c r="K39" s="14">
        <v>1911048</v>
      </c>
      <c r="L39" s="14">
        <v>1911048</v>
      </c>
      <c r="M39" s="82"/>
      <c r="N39" s="45"/>
      <c r="O39" s="45"/>
      <c r="P39" s="45"/>
      <c r="Q39" s="59"/>
      <c r="R39" s="59"/>
      <c r="S39" s="59"/>
      <c r="T39" s="59"/>
      <c r="U39" s="45"/>
    </row>
    <row r="40" spans="1:21" ht="12.75" customHeight="1">
      <c r="A40" s="65" t="s">
        <v>47</v>
      </c>
      <c r="B40" s="68" t="s">
        <v>65</v>
      </c>
      <c r="C40" s="71" t="s">
        <v>49</v>
      </c>
      <c r="D40" s="11" t="s">
        <v>4</v>
      </c>
      <c r="E40" s="12">
        <f>E42+E43+E44+E45</f>
        <v>129213460.32000001</v>
      </c>
      <c r="F40" s="12">
        <f aca="true" t="shared" si="7" ref="F40:L40">F42+F43+F44+F45</f>
        <v>0</v>
      </c>
      <c r="G40" s="12">
        <f t="shared" si="7"/>
        <v>0</v>
      </c>
      <c r="H40" s="12">
        <f t="shared" si="7"/>
        <v>0</v>
      </c>
      <c r="I40" s="12">
        <f t="shared" si="7"/>
        <v>21201865.91</v>
      </c>
      <c r="J40" s="12">
        <f t="shared" si="7"/>
        <v>35479853.32</v>
      </c>
      <c r="K40" s="12">
        <f t="shared" si="7"/>
        <v>35432603.730000004</v>
      </c>
      <c r="L40" s="12">
        <f t="shared" si="7"/>
        <v>37099137.36</v>
      </c>
      <c r="M40" s="88" t="s">
        <v>55</v>
      </c>
      <c r="N40" s="56">
        <v>0</v>
      </c>
      <c r="O40" s="56">
        <v>0</v>
      </c>
      <c r="P40" s="56">
        <v>0</v>
      </c>
      <c r="Q40" s="44" t="s">
        <v>64</v>
      </c>
      <c r="R40" s="44" t="s">
        <v>72</v>
      </c>
      <c r="S40" s="44" t="s">
        <v>73</v>
      </c>
      <c r="T40" s="44" t="s">
        <v>74</v>
      </c>
      <c r="U40" s="60" t="s">
        <v>38</v>
      </c>
    </row>
    <row r="41" spans="1:21" ht="12.75" customHeight="1">
      <c r="A41" s="57"/>
      <c r="B41" s="91"/>
      <c r="C41" s="72"/>
      <c r="D41" s="74" t="s">
        <v>21</v>
      </c>
      <c r="E41" s="75"/>
      <c r="F41" s="75"/>
      <c r="G41" s="75"/>
      <c r="H41" s="75"/>
      <c r="I41" s="75"/>
      <c r="J41" s="75"/>
      <c r="K41" s="75"/>
      <c r="L41" s="76"/>
      <c r="M41" s="82"/>
      <c r="N41" s="57"/>
      <c r="O41" s="57"/>
      <c r="P41" s="57"/>
      <c r="Q41" s="58"/>
      <c r="R41" s="58"/>
      <c r="S41" s="58"/>
      <c r="T41" s="58"/>
      <c r="U41" s="57"/>
    </row>
    <row r="42" spans="1:21" ht="12.75" customHeight="1">
      <c r="A42" s="57"/>
      <c r="B42" s="91"/>
      <c r="C42" s="72"/>
      <c r="D42" s="13" t="s">
        <v>2</v>
      </c>
      <c r="E42" s="14">
        <f>SUM(F42:L42)</f>
        <v>122156569.58000001</v>
      </c>
      <c r="F42" s="14">
        <v>0</v>
      </c>
      <c r="G42" s="14">
        <v>0</v>
      </c>
      <c r="H42" s="14">
        <v>0</v>
      </c>
      <c r="I42" s="14">
        <v>19798606.49</v>
      </c>
      <c r="J42" s="14">
        <f>32678687.87</f>
        <v>32678687.87</v>
      </c>
      <c r="K42" s="14">
        <v>34028804.59</v>
      </c>
      <c r="L42" s="14">
        <v>35650470.63</v>
      </c>
      <c r="M42" s="82"/>
      <c r="N42" s="57"/>
      <c r="O42" s="57"/>
      <c r="P42" s="57"/>
      <c r="Q42" s="58"/>
      <c r="R42" s="58"/>
      <c r="S42" s="58"/>
      <c r="T42" s="58"/>
      <c r="U42" s="57"/>
    </row>
    <row r="43" spans="1:21" ht="12.75" customHeight="1">
      <c r="A43" s="57"/>
      <c r="B43" s="91"/>
      <c r="C43" s="72"/>
      <c r="D43" s="13" t="s">
        <v>0</v>
      </c>
      <c r="E43" s="14">
        <f>SUM(F43:L43)</f>
        <v>3162732.74</v>
      </c>
      <c r="F43" s="14">
        <v>0</v>
      </c>
      <c r="G43" s="14">
        <v>0</v>
      </c>
      <c r="H43" s="14">
        <v>0</v>
      </c>
      <c r="I43" s="14">
        <v>244777.42</v>
      </c>
      <c r="J43" s="14">
        <f>423948.93+1470664.52</f>
        <v>1894613.45</v>
      </c>
      <c r="K43" s="14">
        <v>489237.14</v>
      </c>
      <c r="L43" s="14">
        <v>534104.73</v>
      </c>
      <c r="M43" s="82"/>
      <c r="N43" s="57"/>
      <c r="O43" s="57"/>
      <c r="P43" s="57"/>
      <c r="Q43" s="58"/>
      <c r="R43" s="58"/>
      <c r="S43" s="58"/>
      <c r="T43" s="58"/>
      <c r="U43" s="57"/>
    </row>
    <row r="44" spans="1:21" ht="12.75" customHeight="1">
      <c r="A44" s="57"/>
      <c r="B44" s="91"/>
      <c r="C44" s="72"/>
      <c r="D44" s="13" t="s">
        <v>1</v>
      </c>
      <c r="E44" s="14">
        <f>SUM(F44:L44)</f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82"/>
      <c r="N44" s="57"/>
      <c r="O44" s="57"/>
      <c r="P44" s="57"/>
      <c r="Q44" s="58"/>
      <c r="R44" s="58"/>
      <c r="S44" s="58"/>
      <c r="T44" s="58"/>
      <c r="U44" s="57"/>
    </row>
    <row r="45" spans="1:21" ht="12.75" customHeight="1">
      <c r="A45" s="45"/>
      <c r="B45" s="92"/>
      <c r="C45" s="73"/>
      <c r="D45" s="13" t="s">
        <v>3</v>
      </c>
      <c r="E45" s="14">
        <f>SUM(F45:L45)</f>
        <v>3894158</v>
      </c>
      <c r="F45" s="14">
        <v>0</v>
      </c>
      <c r="G45" s="14">
        <v>0</v>
      </c>
      <c r="H45" s="14">
        <v>0</v>
      </c>
      <c r="I45" s="14">
        <f>902552+87915+156000+12015</f>
        <v>1158482</v>
      </c>
      <c r="J45" s="14">
        <v>906552</v>
      </c>
      <c r="K45" s="14">
        <v>914562</v>
      </c>
      <c r="L45" s="14">
        <v>914562</v>
      </c>
      <c r="M45" s="82"/>
      <c r="N45" s="45"/>
      <c r="O45" s="45"/>
      <c r="P45" s="45"/>
      <c r="Q45" s="59"/>
      <c r="R45" s="59"/>
      <c r="S45" s="59"/>
      <c r="T45" s="59"/>
      <c r="U45" s="45"/>
    </row>
    <row r="46" spans="1:21" ht="12.75" customHeight="1">
      <c r="A46" s="80" t="s">
        <v>56</v>
      </c>
      <c r="B46" s="68" t="s">
        <v>57</v>
      </c>
      <c r="C46" s="71" t="s">
        <v>52</v>
      </c>
      <c r="D46" s="11" t="s">
        <v>4</v>
      </c>
      <c r="E46" s="12">
        <f>E48+E49+E50+E51</f>
        <v>4100780.34</v>
      </c>
      <c r="F46" s="12">
        <f aca="true" t="shared" si="8" ref="F46:L46">F48+F49+F50+F51</f>
        <v>0</v>
      </c>
      <c r="G46" s="12">
        <f t="shared" si="8"/>
        <v>0</v>
      </c>
      <c r="H46" s="12">
        <f t="shared" si="8"/>
        <v>0</v>
      </c>
      <c r="I46" s="12">
        <f t="shared" si="8"/>
        <v>1003208.3400000001</v>
      </c>
      <c r="J46" s="12">
        <f t="shared" si="8"/>
        <v>1032524</v>
      </c>
      <c r="K46" s="12">
        <f t="shared" si="8"/>
        <v>1032524</v>
      </c>
      <c r="L46" s="12">
        <f t="shared" si="8"/>
        <v>1032524</v>
      </c>
      <c r="M46" s="81"/>
      <c r="N46" s="56">
        <v>0</v>
      </c>
      <c r="O46" s="56">
        <v>0</v>
      </c>
      <c r="P46" s="56">
        <v>0</v>
      </c>
      <c r="Q46" s="44" t="s">
        <v>58</v>
      </c>
      <c r="R46" s="44" t="s">
        <v>59</v>
      </c>
      <c r="S46" s="44" t="s">
        <v>60</v>
      </c>
      <c r="T46" s="44" t="s">
        <v>60</v>
      </c>
      <c r="U46" s="60" t="s">
        <v>38</v>
      </c>
    </row>
    <row r="47" spans="1:21" ht="12.75" customHeight="1">
      <c r="A47" s="57"/>
      <c r="B47" s="69"/>
      <c r="C47" s="57"/>
      <c r="D47" s="74" t="s">
        <v>21</v>
      </c>
      <c r="E47" s="75"/>
      <c r="F47" s="75"/>
      <c r="G47" s="75"/>
      <c r="H47" s="75"/>
      <c r="I47" s="75"/>
      <c r="J47" s="75"/>
      <c r="K47" s="75"/>
      <c r="L47" s="76"/>
      <c r="M47" s="82"/>
      <c r="N47" s="57"/>
      <c r="O47" s="57"/>
      <c r="P47" s="57"/>
      <c r="Q47" s="58"/>
      <c r="R47" s="58"/>
      <c r="S47" s="58"/>
      <c r="T47" s="58"/>
      <c r="U47" s="57"/>
    </row>
    <row r="48" spans="1:21" ht="12.75" customHeight="1">
      <c r="A48" s="57"/>
      <c r="B48" s="69"/>
      <c r="C48" s="57"/>
      <c r="D48" s="13" t="s">
        <v>2</v>
      </c>
      <c r="E48" s="14">
        <f>SUM(F48:L48)</f>
        <v>4100780.34</v>
      </c>
      <c r="F48" s="14">
        <v>0</v>
      </c>
      <c r="G48" s="14">
        <v>0</v>
      </c>
      <c r="H48" s="14">
        <v>0</v>
      </c>
      <c r="I48" s="14">
        <f>1032524+10781.03-40096.69</f>
        <v>1003208.3400000001</v>
      </c>
      <c r="J48" s="14">
        <v>1032524</v>
      </c>
      <c r="K48" s="14">
        <v>1032524</v>
      </c>
      <c r="L48" s="14">
        <v>1032524</v>
      </c>
      <c r="M48" s="82"/>
      <c r="N48" s="57"/>
      <c r="O48" s="57"/>
      <c r="P48" s="57"/>
      <c r="Q48" s="58"/>
      <c r="R48" s="58"/>
      <c r="S48" s="58"/>
      <c r="T48" s="58"/>
      <c r="U48" s="57"/>
    </row>
    <row r="49" spans="1:21" ht="12.75" customHeight="1">
      <c r="A49" s="57"/>
      <c r="B49" s="69"/>
      <c r="C49" s="57"/>
      <c r="D49" s="13" t="s">
        <v>0</v>
      </c>
      <c r="E49" s="14">
        <f>SUM(F49:L49)</f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82"/>
      <c r="N49" s="57"/>
      <c r="O49" s="57"/>
      <c r="P49" s="57"/>
      <c r="Q49" s="58"/>
      <c r="R49" s="58"/>
      <c r="S49" s="58"/>
      <c r="T49" s="58"/>
      <c r="U49" s="57"/>
    </row>
    <row r="50" spans="1:21" ht="12.75" customHeight="1">
      <c r="A50" s="57"/>
      <c r="B50" s="69"/>
      <c r="C50" s="57"/>
      <c r="D50" s="13" t="s">
        <v>1</v>
      </c>
      <c r="E50" s="14">
        <f>SUM(F50:L50)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82"/>
      <c r="N50" s="57"/>
      <c r="O50" s="57"/>
      <c r="P50" s="57"/>
      <c r="Q50" s="58"/>
      <c r="R50" s="58"/>
      <c r="S50" s="58"/>
      <c r="T50" s="58"/>
      <c r="U50" s="57"/>
    </row>
    <row r="51" spans="1:21" ht="12.75" customHeight="1">
      <c r="A51" s="45"/>
      <c r="B51" s="70"/>
      <c r="C51" s="45"/>
      <c r="D51" s="13" t="s">
        <v>3</v>
      </c>
      <c r="E51" s="14">
        <f>SUM(F51:L51)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83"/>
      <c r="N51" s="45"/>
      <c r="O51" s="45"/>
      <c r="P51" s="45"/>
      <c r="Q51" s="59"/>
      <c r="R51" s="59"/>
      <c r="S51" s="59"/>
      <c r="T51" s="59"/>
      <c r="U51" s="45"/>
    </row>
    <row r="52" spans="1:21" ht="12.75">
      <c r="A52" s="65"/>
      <c r="B52" s="85" t="s">
        <v>32</v>
      </c>
      <c r="C52" s="71"/>
      <c r="D52" s="11" t="s">
        <v>4</v>
      </c>
      <c r="E52" s="12">
        <f>E54+E55+E56+E57</f>
        <v>471359280.73</v>
      </c>
      <c r="F52" s="12">
        <f>F54+F55+F56+F57</f>
        <v>66725362.34</v>
      </c>
      <c r="G52" s="12">
        <f aca="true" t="shared" si="9" ref="G52:L52">G54+G55+G56+G57</f>
        <v>61765855.39000001</v>
      </c>
      <c r="H52" s="12">
        <f t="shared" si="9"/>
        <v>62874796.37</v>
      </c>
      <c r="I52" s="12">
        <f t="shared" si="9"/>
        <v>68309318.62</v>
      </c>
      <c r="J52" s="12">
        <f t="shared" si="9"/>
        <v>73518053.36</v>
      </c>
      <c r="K52" s="12">
        <f t="shared" si="9"/>
        <v>68955488.57000001</v>
      </c>
      <c r="L52" s="12">
        <f t="shared" si="9"/>
        <v>69210406.08000001</v>
      </c>
      <c r="M52" s="88"/>
      <c r="N52" s="56"/>
      <c r="O52" s="56"/>
      <c r="P52" s="56"/>
      <c r="Q52" s="56"/>
      <c r="R52" s="56"/>
      <c r="S52" s="56"/>
      <c r="T52" s="56"/>
      <c r="U52" s="77"/>
    </row>
    <row r="53" spans="1:21" ht="12.75">
      <c r="A53" s="57"/>
      <c r="B53" s="86"/>
      <c r="C53" s="57"/>
      <c r="D53" s="74" t="s">
        <v>21</v>
      </c>
      <c r="E53" s="75"/>
      <c r="F53" s="75"/>
      <c r="G53" s="75"/>
      <c r="H53" s="75"/>
      <c r="I53" s="75"/>
      <c r="J53" s="75"/>
      <c r="K53" s="75"/>
      <c r="L53" s="76"/>
      <c r="M53" s="82"/>
      <c r="N53" s="57"/>
      <c r="O53" s="57"/>
      <c r="P53" s="57"/>
      <c r="Q53" s="57"/>
      <c r="R53" s="57"/>
      <c r="S53" s="57"/>
      <c r="T53" s="57"/>
      <c r="U53" s="91"/>
    </row>
    <row r="54" spans="1:21" ht="12.75">
      <c r="A54" s="57"/>
      <c r="B54" s="86"/>
      <c r="C54" s="57"/>
      <c r="D54" s="13" t="s">
        <v>2</v>
      </c>
      <c r="E54" s="14">
        <f>SUM(F54:L54)</f>
        <v>442906165.6</v>
      </c>
      <c r="F54" s="14">
        <f>F24+F30+F36+F42+F48</f>
        <v>63986492.34</v>
      </c>
      <c r="G54" s="14">
        <f aca="true" t="shared" si="10" ref="G54:L54">G24+G30+G36+G42+G48</f>
        <v>58414985.39000001</v>
      </c>
      <c r="H54" s="14">
        <f t="shared" si="10"/>
        <v>59370477.07</v>
      </c>
      <c r="I54" s="14">
        <f t="shared" si="10"/>
        <v>63557427.91</v>
      </c>
      <c r="J54" s="14">
        <f t="shared" si="10"/>
        <v>67894678.91</v>
      </c>
      <c r="K54" s="14">
        <f t="shared" si="10"/>
        <v>64734423.35000001</v>
      </c>
      <c r="L54" s="14">
        <f t="shared" si="10"/>
        <v>64947680.63</v>
      </c>
      <c r="M54" s="82"/>
      <c r="N54" s="57"/>
      <c r="O54" s="57"/>
      <c r="P54" s="57"/>
      <c r="Q54" s="57"/>
      <c r="R54" s="57"/>
      <c r="S54" s="57"/>
      <c r="T54" s="57"/>
      <c r="U54" s="91"/>
    </row>
    <row r="55" spans="1:21" ht="12.75">
      <c r="A55" s="57"/>
      <c r="B55" s="86"/>
      <c r="C55" s="57"/>
      <c r="D55" s="13" t="s">
        <v>0</v>
      </c>
      <c r="E55" s="14">
        <f>SUM(F55:L55)</f>
        <v>5939164.83</v>
      </c>
      <c r="F55" s="14">
        <f aca="true" t="shared" si="11" ref="F55:L55">F25+F31+F37+F43+F49</f>
        <v>222820</v>
      </c>
      <c r="G55" s="14">
        <f t="shared" si="11"/>
        <v>212870</v>
      </c>
      <c r="H55" s="14">
        <f t="shared" si="11"/>
        <v>264254</v>
      </c>
      <c r="I55" s="14">
        <f t="shared" si="11"/>
        <v>1028875.7100000001</v>
      </c>
      <c r="J55" s="14">
        <f t="shared" si="11"/>
        <v>2337774.45</v>
      </c>
      <c r="K55" s="14">
        <f t="shared" si="11"/>
        <v>915455.22</v>
      </c>
      <c r="L55" s="14">
        <f t="shared" si="11"/>
        <v>957115.45</v>
      </c>
      <c r="M55" s="82"/>
      <c r="N55" s="57"/>
      <c r="O55" s="57"/>
      <c r="P55" s="57"/>
      <c r="Q55" s="57"/>
      <c r="R55" s="57"/>
      <c r="S55" s="57"/>
      <c r="T55" s="57"/>
      <c r="U55" s="91"/>
    </row>
    <row r="56" spans="1:21" ht="12.75">
      <c r="A56" s="57"/>
      <c r="B56" s="86"/>
      <c r="C56" s="57"/>
      <c r="D56" s="13" t="s">
        <v>1</v>
      </c>
      <c r="E56" s="14">
        <f>SUM(F56:L56)</f>
        <v>0</v>
      </c>
      <c r="F56" s="14">
        <f aca="true" t="shared" si="12" ref="F56:L56">F26+F32+F38+F44+F50</f>
        <v>0</v>
      </c>
      <c r="G56" s="14">
        <f t="shared" si="12"/>
        <v>0</v>
      </c>
      <c r="H56" s="14">
        <f t="shared" si="12"/>
        <v>0</v>
      </c>
      <c r="I56" s="14">
        <f t="shared" si="12"/>
        <v>0</v>
      </c>
      <c r="J56" s="14">
        <f t="shared" si="12"/>
        <v>0</v>
      </c>
      <c r="K56" s="14">
        <f t="shared" si="12"/>
        <v>0</v>
      </c>
      <c r="L56" s="14">
        <f t="shared" si="12"/>
        <v>0</v>
      </c>
      <c r="M56" s="82"/>
      <c r="N56" s="57"/>
      <c r="O56" s="57"/>
      <c r="P56" s="57"/>
      <c r="Q56" s="57"/>
      <c r="R56" s="57"/>
      <c r="S56" s="57"/>
      <c r="T56" s="57"/>
      <c r="U56" s="91"/>
    </row>
    <row r="57" spans="1:21" ht="12.75">
      <c r="A57" s="45"/>
      <c r="B57" s="87"/>
      <c r="C57" s="45"/>
      <c r="D57" s="13" t="s">
        <v>3</v>
      </c>
      <c r="E57" s="14">
        <f>SUM(F57:L57)</f>
        <v>22513950.3</v>
      </c>
      <c r="F57" s="14">
        <f aca="true" t="shared" si="13" ref="F57:L57">F27+F33+F39+F45+F51</f>
        <v>2516050</v>
      </c>
      <c r="G57" s="14">
        <f t="shared" si="13"/>
        <v>3138000</v>
      </c>
      <c r="H57" s="14">
        <f t="shared" si="13"/>
        <v>3240065.3</v>
      </c>
      <c r="I57" s="14">
        <f t="shared" si="13"/>
        <v>3723015</v>
      </c>
      <c r="J57" s="14">
        <f t="shared" si="13"/>
        <v>3285600</v>
      </c>
      <c r="K57" s="14">
        <f t="shared" si="13"/>
        <v>3305610</v>
      </c>
      <c r="L57" s="14">
        <f t="shared" si="13"/>
        <v>3305610</v>
      </c>
      <c r="M57" s="83"/>
      <c r="N57" s="45"/>
      <c r="O57" s="45"/>
      <c r="P57" s="45"/>
      <c r="Q57" s="45"/>
      <c r="R57" s="45"/>
      <c r="S57" s="45"/>
      <c r="T57" s="45"/>
      <c r="U57" s="92"/>
    </row>
    <row r="58" spans="1:21" ht="15">
      <c r="A58" s="5">
        <v>3</v>
      </c>
      <c r="B58" s="128" t="s">
        <v>25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</row>
    <row r="59" spans="1:21" ht="21" customHeight="1">
      <c r="A59" s="84" t="s">
        <v>23</v>
      </c>
      <c r="B59" s="107" t="s">
        <v>48</v>
      </c>
      <c r="C59" s="71" t="s">
        <v>52</v>
      </c>
      <c r="D59" s="11" t="s">
        <v>4</v>
      </c>
      <c r="E59" s="12">
        <f>E61+E62+E63+E64</f>
        <v>797586861.27</v>
      </c>
      <c r="F59" s="12">
        <f>F61+F62+F63+F64</f>
        <v>99267907.16000001</v>
      </c>
      <c r="G59" s="12">
        <f aca="true" t="shared" si="14" ref="G59:L59">G61+G62+G63+G64</f>
        <v>101524928.7</v>
      </c>
      <c r="H59" s="12">
        <f t="shared" si="14"/>
        <v>108043473.24999999</v>
      </c>
      <c r="I59" s="12">
        <f t="shared" si="14"/>
        <v>118425124.61000001</v>
      </c>
      <c r="J59" s="12">
        <f t="shared" si="14"/>
        <v>124910924.01999998</v>
      </c>
      <c r="K59" s="12">
        <f t="shared" si="14"/>
        <v>120835036.17</v>
      </c>
      <c r="L59" s="12">
        <f t="shared" si="14"/>
        <v>124579467.36</v>
      </c>
      <c r="M59" s="77" t="s">
        <v>39</v>
      </c>
      <c r="N59" s="65">
        <v>132</v>
      </c>
      <c r="O59" s="65">
        <v>140</v>
      </c>
      <c r="P59" s="65">
        <v>142</v>
      </c>
      <c r="Q59" s="65">
        <v>133</v>
      </c>
      <c r="R59" s="65">
        <v>136</v>
      </c>
      <c r="S59" s="65">
        <v>134</v>
      </c>
      <c r="T59" s="65">
        <v>134</v>
      </c>
      <c r="U59" s="60" t="s">
        <v>40</v>
      </c>
    </row>
    <row r="60" spans="1:21" ht="12.75">
      <c r="A60" s="84"/>
      <c r="B60" s="107"/>
      <c r="C60" s="72"/>
      <c r="D60" s="74" t="s">
        <v>21</v>
      </c>
      <c r="E60" s="75"/>
      <c r="F60" s="75"/>
      <c r="G60" s="75"/>
      <c r="H60" s="75"/>
      <c r="I60" s="75"/>
      <c r="J60" s="75"/>
      <c r="K60" s="75"/>
      <c r="L60" s="76"/>
      <c r="M60" s="78"/>
      <c r="N60" s="66"/>
      <c r="O60" s="66"/>
      <c r="P60" s="66"/>
      <c r="Q60" s="66"/>
      <c r="R60" s="66"/>
      <c r="S60" s="66"/>
      <c r="T60" s="66"/>
      <c r="U60" s="57"/>
    </row>
    <row r="61" spans="1:21" ht="12.75">
      <c r="A61" s="84"/>
      <c r="B61" s="107"/>
      <c r="C61" s="72"/>
      <c r="D61" s="13" t="s">
        <v>2</v>
      </c>
      <c r="E61" s="14">
        <f>SUM(F61:L61)</f>
        <v>720747596.15</v>
      </c>
      <c r="F61" s="14">
        <v>93638712.09</v>
      </c>
      <c r="G61" s="14">
        <f>93937834.31+232556.48</f>
        <v>94170390.79</v>
      </c>
      <c r="H61" s="14">
        <f>101138853.82+141526.24</f>
        <v>101280380.05999999</v>
      </c>
      <c r="I61" s="14">
        <f>104359717.68+730941.51</f>
        <v>105090659.19000001</v>
      </c>
      <c r="J61" s="14">
        <f>109700036.02-926581.64+2061651.6</f>
        <v>110835105.97999999</v>
      </c>
      <c r="K61" s="14">
        <v>106295015.79</v>
      </c>
      <c r="L61" s="14">
        <v>109437332.25</v>
      </c>
      <c r="M61" s="78"/>
      <c r="N61" s="66"/>
      <c r="O61" s="66"/>
      <c r="P61" s="66"/>
      <c r="Q61" s="66"/>
      <c r="R61" s="66"/>
      <c r="S61" s="66"/>
      <c r="T61" s="66"/>
      <c r="U61" s="57"/>
    </row>
    <row r="62" spans="1:21" ht="12.75">
      <c r="A62" s="84"/>
      <c r="B62" s="107"/>
      <c r="C62" s="72"/>
      <c r="D62" s="13" t="s">
        <v>0</v>
      </c>
      <c r="E62" s="14">
        <f>SUM(F62:L62)</f>
        <v>67164099.49000001</v>
      </c>
      <c r="F62" s="14">
        <v>4122074.31</v>
      </c>
      <c r="G62" s="14">
        <f>5894645-510300</f>
        <v>5384345</v>
      </c>
      <c r="H62" s="14">
        <v>6219306.13</v>
      </c>
      <c r="I62" s="14">
        <f>10035556.54+1504843.98</f>
        <v>11540400.52</v>
      </c>
      <c r="J62" s="14">
        <v>12655818.04</v>
      </c>
      <c r="K62" s="14">
        <v>13320020.38</v>
      </c>
      <c r="L62" s="14">
        <v>13922135.11</v>
      </c>
      <c r="M62" s="78"/>
      <c r="N62" s="66"/>
      <c r="O62" s="66"/>
      <c r="P62" s="66"/>
      <c r="Q62" s="66"/>
      <c r="R62" s="66"/>
      <c r="S62" s="66"/>
      <c r="T62" s="66"/>
      <c r="U62" s="57"/>
    </row>
    <row r="63" spans="1:21" ht="12.75">
      <c r="A63" s="84"/>
      <c r="B63" s="107"/>
      <c r="C63" s="72"/>
      <c r="D63" s="13" t="s">
        <v>1</v>
      </c>
      <c r="E63" s="14">
        <f>SUM(F63:L63)</f>
        <v>50000</v>
      </c>
      <c r="F63" s="14">
        <v>0</v>
      </c>
      <c r="G63" s="14">
        <v>0</v>
      </c>
      <c r="H63" s="14">
        <v>0</v>
      </c>
      <c r="I63" s="14">
        <v>50000</v>
      </c>
      <c r="J63" s="14">
        <v>0</v>
      </c>
      <c r="K63" s="14">
        <v>0</v>
      </c>
      <c r="L63" s="14">
        <v>0</v>
      </c>
      <c r="M63" s="78"/>
      <c r="N63" s="66"/>
      <c r="O63" s="66"/>
      <c r="P63" s="66"/>
      <c r="Q63" s="66"/>
      <c r="R63" s="66"/>
      <c r="S63" s="66"/>
      <c r="T63" s="66"/>
      <c r="U63" s="57"/>
    </row>
    <row r="64" spans="1:21" ht="12.75">
      <c r="A64" s="84"/>
      <c r="B64" s="107"/>
      <c r="C64" s="73"/>
      <c r="D64" s="13" t="s">
        <v>3</v>
      </c>
      <c r="E64" s="14">
        <f>SUM(F64:L64)</f>
        <v>9625165.629999999</v>
      </c>
      <c r="F64" s="14">
        <v>1507120.76</v>
      </c>
      <c r="G64" s="14">
        <f>1630060.61+340132.3</f>
        <v>1970192.9100000001</v>
      </c>
      <c r="H64" s="14">
        <f>320000+223787.06</f>
        <v>543787.06</v>
      </c>
      <c r="I64" s="14">
        <f>1220000+500000+24064.9</f>
        <v>1744064.9</v>
      </c>
      <c r="J64" s="14">
        <f>1220000+200000</f>
        <v>1420000</v>
      </c>
      <c r="K64" s="14">
        <v>1220000</v>
      </c>
      <c r="L64" s="14">
        <v>1220000</v>
      </c>
      <c r="M64" s="79"/>
      <c r="N64" s="67"/>
      <c r="O64" s="67"/>
      <c r="P64" s="67"/>
      <c r="Q64" s="67"/>
      <c r="R64" s="67"/>
      <c r="S64" s="67"/>
      <c r="T64" s="67"/>
      <c r="U64" s="45"/>
    </row>
    <row r="65" spans="1:21" ht="12.75" customHeight="1">
      <c r="A65" s="65" t="s">
        <v>33</v>
      </c>
      <c r="B65" s="68" t="s">
        <v>51</v>
      </c>
      <c r="C65" s="71" t="s">
        <v>52</v>
      </c>
      <c r="D65" s="11" t="s">
        <v>4</v>
      </c>
      <c r="E65" s="12">
        <f>E67+E68+E69+E70</f>
        <v>20647906.75</v>
      </c>
      <c r="F65" s="12">
        <f>F67+F68+F69+F70</f>
        <v>1947874.1300000001</v>
      </c>
      <c r="G65" s="12">
        <f aca="true" t="shared" si="15" ref="G65:L65">G67+G68+G69+G70</f>
        <v>1870459.24</v>
      </c>
      <c r="H65" s="12">
        <f t="shared" si="15"/>
        <v>4934063.26</v>
      </c>
      <c r="I65" s="12">
        <f t="shared" si="15"/>
        <v>5455510.12</v>
      </c>
      <c r="J65" s="12">
        <f t="shared" si="15"/>
        <v>2880000</v>
      </c>
      <c r="K65" s="12">
        <f t="shared" si="15"/>
        <v>1780000</v>
      </c>
      <c r="L65" s="12">
        <f t="shared" si="15"/>
        <v>1780000</v>
      </c>
      <c r="M65" s="89" t="s">
        <v>68</v>
      </c>
      <c r="N65" s="56" t="s">
        <v>26</v>
      </c>
      <c r="O65" s="56" t="s">
        <v>26</v>
      </c>
      <c r="P65" s="56" t="s">
        <v>26</v>
      </c>
      <c r="Q65" s="56">
        <v>0</v>
      </c>
      <c r="R65" s="56">
        <v>0</v>
      </c>
      <c r="S65" s="56">
        <v>0</v>
      </c>
      <c r="T65" s="56">
        <v>0</v>
      </c>
      <c r="U65" s="60" t="s">
        <v>40</v>
      </c>
    </row>
    <row r="66" spans="1:21" ht="29.25" customHeight="1">
      <c r="A66" s="66"/>
      <c r="B66" s="69"/>
      <c r="C66" s="72"/>
      <c r="D66" s="74" t="s">
        <v>21</v>
      </c>
      <c r="E66" s="75"/>
      <c r="F66" s="75"/>
      <c r="G66" s="75"/>
      <c r="H66" s="75"/>
      <c r="I66" s="75"/>
      <c r="J66" s="75"/>
      <c r="K66" s="75"/>
      <c r="L66" s="76"/>
      <c r="M66" s="90"/>
      <c r="N66" s="57"/>
      <c r="O66" s="57"/>
      <c r="P66" s="57"/>
      <c r="Q66" s="57"/>
      <c r="R66" s="57"/>
      <c r="S66" s="57"/>
      <c r="T66" s="57"/>
      <c r="U66" s="61"/>
    </row>
    <row r="67" spans="1:21" ht="20.25" customHeight="1">
      <c r="A67" s="66"/>
      <c r="B67" s="69"/>
      <c r="C67" s="72"/>
      <c r="D67" s="13" t="s">
        <v>2</v>
      </c>
      <c r="E67" s="14">
        <f>SUM(F67:L67)</f>
        <v>1567850.05</v>
      </c>
      <c r="F67" s="14">
        <v>762775.81</v>
      </c>
      <c r="G67" s="14">
        <v>405074.24</v>
      </c>
      <c r="H67" s="14">
        <v>400000</v>
      </c>
      <c r="I67" s="14">
        <v>0</v>
      </c>
      <c r="J67" s="14">
        <v>0</v>
      </c>
      <c r="K67" s="14">
        <v>0</v>
      </c>
      <c r="L67" s="14">
        <v>0</v>
      </c>
      <c r="M67" s="90"/>
      <c r="N67" s="57"/>
      <c r="O67" s="57"/>
      <c r="P67" s="57"/>
      <c r="Q67" s="57"/>
      <c r="R67" s="57"/>
      <c r="S67" s="57"/>
      <c r="T67" s="57"/>
      <c r="U67" s="61"/>
    </row>
    <row r="68" spans="1:21" ht="12.75" customHeight="1">
      <c r="A68" s="66"/>
      <c r="B68" s="69"/>
      <c r="C68" s="72"/>
      <c r="D68" s="13" t="s">
        <v>0</v>
      </c>
      <c r="E68" s="14">
        <f>SUM(F68:L68)</f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77" t="s">
        <v>54</v>
      </c>
      <c r="N68" s="56">
        <v>0</v>
      </c>
      <c r="O68" s="56">
        <v>0</v>
      </c>
      <c r="P68" s="56">
        <v>0</v>
      </c>
      <c r="Q68" s="56">
        <v>932</v>
      </c>
      <c r="R68" s="56">
        <v>932</v>
      </c>
      <c r="S68" s="56">
        <v>954</v>
      </c>
      <c r="T68" s="56">
        <v>954</v>
      </c>
      <c r="U68" s="61"/>
    </row>
    <row r="69" spans="1:21" ht="12.75" customHeight="1">
      <c r="A69" s="66"/>
      <c r="B69" s="69"/>
      <c r="C69" s="72"/>
      <c r="D69" s="13" t="s">
        <v>1</v>
      </c>
      <c r="E69" s="14">
        <f>SUM(F69:L69)</f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91"/>
      <c r="N69" s="57"/>
      <c r="O69" s="57"/>
      <c r="P69" s="57"/>
      <c r="Q69" s="57"/>
      <c r="R69" s="57"/>
      <c r="S69" s="57"/>
      <c r="T69" s="57"/>
      <c r="U69" s="61"/>
    </row>
    <row r="70" spans="1:21" ht="12.75" customHeight="1">
      <c r="A70" s="67"/>
      <c r="B70" s="70"/>
      <c r="C70" s="73"/>
      <c r="D70" s="13" t="s">
        <v>3</v>
      </c>
      <c r="E70" s="14">
        <f>SUM(F70:L70)</f>
        <v>19080056.7</v>
      </c>
      <c r="F70" s="14">
        <v>1185098.32</v>
      </c>
      <c r="G70" s="14">
        <f>645790+670595+149000</f>
        <v>1465385</v>
      </c>
      <c r="H70" s="14">
        <f>4282952+251111.26</f>
        <v>4534063.26</v>
      </c>
      <c r="I70" s="14">
        <f>1780000+809830.42+880215+186000+623143.7+72446+672693+217016+211766+2400</f>
        <v>5455510.12</v>
      </c>
      <c r="J70" s="14">
        <f>1780000+500000+600000</f>
        <v>2880000</v>
      </c>
      <c r="K70" s="14">
        <v>1780000</v>
      </c>
      <c r="L70" s="14">
        <v>1780000</v>
      </c>
      <c r="M70" s="91"/>
      <c r="N70" s="57"/>
      <c r="O70" s="57"/>
      <c r="P70" s="57"/>
      <c r="Q70" s="57"/>
      <c r="R70" s="57"/>
      <c r="S70" s="57"/>
      <c r="T70" s="57"/>
      <c r="U70" s="62"/>
    </row>
    <row r="71" spans="1:21" ht="12.75" customHeight="1">
      <c r="A71" s="65" t="s">
        <v>61</v>
      </c>
      <c r="B71" s="68" t="s">
        <v>57</v>
      </c>
      <c r="C71" s="71" t="s">
        <v>52</v>
      </c>
      <c r="D71" s="11" t="s">
        <v>4</v>
      </c>
      <c r="E71" s="12">
        <f>E73+E74+E75+E76</f>
        <v>6548414.619999999</v>
      </c>
      <c r="F71" s="12">
        <f aca="true" t="shared" si="16" ref="F71:L71">F73+F74+F75+F76</f>
        <v>0</v>
      </c>
      <c r="G71" s="12">
        <f t="shared" si="16"/>
        <v>0</v>
      </c>
      <c r="H71" s="12">
        <f t="shared" si="16"/>
        <v>0</v>
      </c>
      <c r="I71" s="12">
        <f t="shared" si="16"/>
        <v>1875807.4000000001</v>
      </c>
      <c r="J71" s="12">
        <f t="shared" si="16"/>
        <v>1557535.74</v>
      </c>
      <c r="K71" s="12">
        <f t="shared" si="16"/>
        <v>1557535.74</v>
      </c>
      <c r="L71" s="12">
        <f t="shared" si="16"/>
        <v>1557535.74</v>
      </c>
      <c r="M71" s="77" t="s">
        <v>62</v>
      </c>
      <c r="N71" s="56">
        <v>0</v>
      </c>
      <c r="O71" s="56">
        <v>0</v>
      </c>
      <c r="P71" s="56">
        <v>0</v>
      </c>
      <c r="Q71" s="56">
        <v>85</v>
      </c>
      <c r="R71" s="56">
        <v>90</v>
      </c>
      <c r="S71" s="56">
        <v>85</v>
      </c>
      <c r="T71" s="56">
        <v>85</v>
      </c>
      <c r="U71" s="60" t="s">
        <v>40</v>
      </c>
    </row>
    <row r="72" spans="1:21" ht="12.75" customHeight="1">
      <c r="A72" s="66"/>
      <c r="B72" s="69"/>
      <c r="C72" s="72"/>
      <c r="D72" s="74" t="s">
        <v>21</v>
      </c>
      <c r="E72" s="75"/>
      <c r="F72" s="75"/>
      <c r="G72" s="75"/>
      <c r="H72" s="75"/>
      <c r="I72" s="75"/>
      <c r="J72" s="75"/>
      <c r="K72" s="75"/>
      <c r="L72" s="76"/>
      <c r="M72" s="78"/>
      <c r="N72" s="63"/>
      <c r="O72" s="63"/>
      <c r="P72" s="63"/>
      <c r="Q72" s="63"/>
      <c r="R72" s="63"/>
      <c r="S72" s="63"/>
      <c r="T72" s="63"/>
      <c r="U72" s="61"/>
    </row>
    <row r="73" spans="1:21" ht="12.75" customHeight="1">
      <c r="A73" s="66"/>
      <c r="B73" s="69"/>
      <c r="C73" s="72"/>
      <c r="D73" s="13" t="s">
        <v>2</v>
      </c>
      <c r="E73" s="14">
        <f>SUM(F73:L73)</f>
        <v>5141650.35</v>
      </c>
      <c r="F73" s="14">
        <v>0</v>
      </c>
      <c r="G73" s="14">
        <v>0</v>
      </c>
      <c r="H73" s="14">
        <v>0</v>
      </c>
      <c r="I73" s="14">
        <f>1251082+133729.27+3593.08</f>
        <v>1388404.35</v>
      </c>
      <c r="J73" s="14">
        <v>1251082</v>
      </c>
      <c r="K73" s="14">
        <v>1251082</v>
      </c>
      <c r="L73" s="14">
        <v>1251082</v>
      </c>
      <c r="M73" s="78"/>
      <c r="N73" s="63"/>
      <c r="O73" s="63"/>
      <c r="P73" s="63"/>
      <c r="Q73" s="63"/>
      <c r="R73" s="63"/>
      <c r="S73" s="63"/>
      <c r="T73" s="63"/>
      <c r="U73" s="61"/>
    </row>
    <row r="74" spans="1:21" ht="12.75" customHeight="1">
      <c r="A74" s="66"/>
      <c r="B74" s="69"/>
      <c r="C74" s="72"/>
      <c r="D74" s="13" t="s">
        <v>0</v>
      </c>
      <c r="E74" s="14">
        <f>SUM(F74:L74)</f>
        <v>1406764.27</v>
      </c>
      <c r="F74" s="14">
        <v>0</v>
      </c>
      <c r="G74" s="14">
        <v>0</v>
      </c>
      <c r="H74" s="14">
        <v>0</v>
      </c>
      <c r="I74" s="14">
        <f>493936-6532.95</f>
        <v>487403.05</v>
      </c>
      <c r="J74" s="14">
        <v>306453.74</v>
      </c>
      <c r="K74" s="14">
        <v>306453.74</v>
      </c>
      <c r="L74" s="14">
        <v>306453.74</v>
      </c>
      <c r="M74" s="78"/>
      <c r="N74" s="63"/>
      <c r="O74" s="63"/>
      <c r="P74" s="63"/>
      <c r="Q74" s="63"/>
      <c r="R74" s="63"/>
      <c r="S74" s="63"/>
      <c r="T74" s="63"/>
      <c r="U74" s="61"/>
    </row>
    <row r="75" spans="1:21" ht="12.75" customHeight="1">
      <c r="A75" s="66"/>
      <c r="B75" s="69"/>
      <c r="C75" s="72"/>
      <c r="D75" s="13" t="s">
        <v>1</v>
      </c>
      <c r="E75" s="14">
        <f>SUM(F75:L75)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78"/>
      <c r="N75" s="63"/>
      <c r="O75" s="63"/>
      <c r="P75" s="63"/>
      <c r="Q75" s="63"/>
      <c r="R75" s="63"/>
      <c r="S75" s="63"/>
      <c r="T75" s="63"/>
      <c r="U75" s="61"/>
    </row>
    <row r="76" spans="1:21" ht="12.75" customHeight="1">
      <c r="A76" s="67"/>
      <c r="B76" s="70"/>
      <c r="C76" s="73"/>
      <c r="D76" s="13" t="s">
        <v>3</v>
      </c>
      <c r="E76" s="14">
        <f>SUM(F76:L76)</f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79"/>
      <c r="N76" s="64"/>
      <c r="O76" s="64"/>
      <c r="P76" s="64"/>
      <c r="Q76" s="64"/>
      <c r="R76" s="64"/>
      <c r="S76" s="64"/>
      <c r="T76" s="64"/>
      <c r="U76" s="62"/>
    </row>
    <row r="77" spans="1:21" ht="12.75">
      <c r="A77" s="84"/>
      <c r="B77" s="85" t="s">
        <v>34</v>
      </c>
      <c r="C77" s="71"/>
      <c r="D77" s="11" t="s">
        <v>4</v>
      </c>
      <c r="E77" s="12">
        <f>E79+E80+E81+E82</f>
        <v>824783182.64</v>
      </c>
      <c r="F77" s="12">
        <f aca="true" t="shared" si="17" ref="F77:L77">F79+F80+F81+F82</f>
        <v>101215781.29</v>
      </c>
      <c r="G77" s="12">
        <f t="shared" si="17"/>
        <v>103395387.94</v>
      </c>
      <c r="H77" s="12">
        <f t="shared" si="17"/>
        <v>112977536.50999999</v>
      </c>
      <c r="I77" s="12">
        <f t="shared" si="17"/>
        <v>125756442.13000001</v>
      </c>
      <c r="J77" s="12">
        <f t="shared" si="17"/>
        <v>129348459.75999999</v>
      </c>
      <c r="K77" s="12">
        <f t="shared" si="17"/>
        <v>124172571.91000001</v>
      </c>
      <c r="L77" s="12">
        <f t="shared" si="17"/>
        <v>127917003.1</v>
      </c>
      <c r="M77" s="77"/>
      <c r="N77" s="56"/>
      <c r="O77" s="56"/>
      <c r="P77" s="56"/>
      <c r="Q77" s="56"/>
      <c r="R77" s="56"/>
      <c r="S77" s="56"/>
      <c r="T77" s="56"/>
      <c r="U77" s="77"/>
    </row>
    <row r="78" spans="1:21" ht="12.75">
      <c r="A78" s="84"/>
      <c r="B78" s="86"/>
      <c r="C78" s="72"/>
      <c r="D78" s="74" t="s">
        <v>21</v>
      </c>
      <c r="E78" s="75"/>
      <c r="F78" s="75"/>
      <c r="G78" s="75"/>
      <c r="H78" s="75"/>
      <c r="I78" s="75"/>
      <c r="J78" s="75"/>
      <c r="K78" s="75"/>
      <c r="L78" s="76"/>
      <c r="M78" s="78"/>
      <c r="N78" s="63"/>
      <c r="O78" s="63"/>
      <c r="P78" s="63"/>
      <c r="Q78" s="63"/>
      <c r="R78" s="63"/>
      <c r="S78" s="63"/>
      <c r="T78" s="63"/>
      <c r="U78" s="78"/>
    </row>
    <row r="79" spans="1:21" ht="12.75">
      <c r="A79" s="84"/>
      <c r="B79" s="86"/>
      <c r="C79" s="72"/>
      <c r="D79" s="13" t="s">
        <v>2</v>
      </c>
      <c r="E79" s="14">
        <f>SUM(F79:L79)</f>
        <v>727457096.55</v>
      </c>
      <c r="F79" s="14">
        <f>F61+F67+F73</f>
        <v>94401487.9</v>
      </c>
      <c r="G79" s="14">
        <f aca="true" t="shared" si="18" ref="G79:L79">G61+G67+G73</f>
        <v>94575465.03</v>
      </c>
      <c r="H79" s="14">
        <f t="shared" si="18"/>
        <v>101680380.05999999</v>
      </c>
      <c r="I79" s="14">
        <f t="shared" si="18"/>
        <v>106479063.54</v>
      </c>
      <c r="J79" s="14">
        <f t="shared" si="18"/>
        <v>112086187.97999999</v>
      </c>
      <c r="K79" s="14">
        <f t="shared" si="18"/>
        <v>107546097.79</v>
      </c>
      <c r="L79" s="14">
        <f t="shared" si="18"/>
        <v>110688414.25</v>
      </c>
      <c r="M79" s="78"/>
      <c r="N79" s="63"/>
      <c r="O79" s="63"/>
      <c r="P79" s="63"/>
      <c r="Q79" s="63"/>
      <c r="R79" s="63"/>
      <c r="S79" s="63"/>
      <c r="T79" s="63"/>
      <c r="U79" s="78"/>
    </row>
    <row r="80" spans="1:21" ht="12.75">
      <c r="A80" s="84"/>
      <c r="B80" s="86"/>
      <c r="C80" s="72"/>
      <c r="D80" s="13" t="s">
        <v>0</v>
      </c>
      <c r="E80" s="14">
        <f>SUM(F80:L80)</f>
        <v>68570863.75999999</v>
      </c>
      <c r="F80" s="14">
        <f aca="true" t="shared" si="19" ref="F80:L80">F62+F68+F74</f>
        <v>4122074.31</v>
      </c>
      <c r="G80" s="14">
        <f t="shared" si="19"/>
        <v>5384345</v>
      </c>
      <c r="H80" s="14">
        <f t="shared" si="19"/>
        <v>6219306.13</v>
      </c>
      <c r="I80" s="14">
        <f t="shared" si="19"/>
        <v>12027803.57</v>
      </c>
      <c r="J80" s="14">
        <f t="shared" si="19"/>
        <v>12962271.78</v>
      </c>
      <c r="K80" s="14">
        <f t="shared" si="19"/>
        <v>13626474.120000001</v>
      </c>
      <c r="L80" s="14">
        <f t="shared" si="19"/>
        <v>14228588.85</v>
      </c>
      <c r="M80" s="78"/>
      <c r="N80" s="63"/>
      <c r="O80" s="63"/>
      <c r="P80" s="63"/>
      <c r="Q80" s="63"/>
      <c r="R80" s="63"/>
      <c r="S80" s="63"/>
      <c r="T80" s="63"/>
      <c r="U80" s="78"/>
    </row>
    <row r="81" spans="1:21" ht="12.75">
      <c r="A81" s="84"/>
      <c r="B81" s="86"/>
      <c r="C81" s="72"/>
      <c r="D81" s="13" t="s">
        <v>1</v>
      </c>
      <c r="E81" s="14">
        <f>SUM(F81:L81)</f>
        <v>50000</v>
      </c>
      <c r="F81" s="14">
        <f aca="true" t="shared" si="20" ref="F81:L81">F63+F69+F75</f>
        <v>0</v>
      </c>
      <c r="G81" s="14">
        <f t="shared" si="20"/>
        <v>0</v>
      </c>
      <c r="H81" s="14">
        <f t="shared" si="20"/>
        <v>0</v>
      </c>
      <c r="I81" s="14">
        <f t="shared" si="20"/>
        <v>50000</v>
      </c>
      <c r="J81" s="14">
        <f t="shared" si="20"/>
        <v>0</v>
      </c>
      <c r="K81" s="14">
        <f t="shared" si="20"/>
        <v>0</v>
      </c>
      <c r="L81" s="14">
        <f t="shared" si="20"/>
        <v>0</v>
      </c>
      <c r="M81" s="78"/>
      <c r="N81" s="63"/>
      <c r="O81" s="63"/>
      <c r="P81" s="63"/>
      <c r="Q81" s="63"/>
      <c r="R81" s="63"/>
      <c r="S81" s="63"/>
      <c r="T81" s="63"/>
      <c r="U81" s="78"/>
    </row>
    <row r="82" spans="1:21" ht="12.75">
      <c r="A82" s="84"/>
      <c r="B82" s="87"/>
      <c r="C82" s="73"/>
      <c r="D82" s="13" t="s">
        <v>3</v>
      </c>
      <c r="E82" s="14">
        <f>SUM(F82:L82)</f>
        <v>28705222.33</v>
      </c>
      <c r="F82" s="14">
        <f aca="true" t="shared" si="21" ref="F82:L82">F64+F70+F76</f>
        <v>2692219.08</v>
      </c>
      <c r="G82" s="14">
        <f t="shared" si="21"/>
        <v>3435577.91</v>
      </c>
      <c r="H82" s="14">
        <f t="shared" si="21"/>
        <v>5077850.32</v>
      </c>
      <c r="I82" s="14">
        <f>I64+I70+I76</f>
        <v>7199575.02</v>
      </c>
      <c r="J82" s="14">
        <f>J64+J70+J76</f>
        <v>4300000</v>
      </c>
      <c r="K82" s="14">
        <f t="shared" si="21"/>
        <v>3000000</v>
      </c>
      <c r="L82" s="14">
        <f t="shared" si="21"/>
        <v>3000000</v>
      </c>
      <c r="M82" s="79"/>
      <c r="N82" s="64"/>
      <c r="O82" s="64"/>
      <c r="P82" s="64"/>
      <c r="Q82" s="64"/>
      <c r="R82" s="64"/>
      <c r="S82" s="64"/>
      <c r="T82" s="64"/>
      <c r="U82" s="79"/>
    </row>
    <row r="83" spans="1:21" s="17" customFormat="1" ht="13.5">
      <c r="A83" s="121"/>
      <c r="B83" s="124" t="s">
        <v>35</v>
      </c>
      <c r="C83" s="99"/>
      <c r="D83" s="15" t="s">
        <v>4</v>
      </c>
      <c r="E83" s="16">
        <f aca="true" t="shared" si="22" ref="E83:L83">E85+E86+E87+E88</f>
        <v>1315353683.8199997</v>
      </c>
      <c r="F83" s="16">
        <f t="shared" si="22"/>
        <v>169671123.63000003</v>
      </c>
      <c r="G83" s="16">
        <f t="shared" si="22"/>
        <v>166832058.4</v>
      </c>
      <c r="H83" s="16">
        <f t="shared" si="22"/>
        <v>178151552.88</v>
      </c>
      <c r="I83" s="16">
        <f t="shared" si="22"/>
        <v>198989480.75</v>
      </c>
      <c r="J83" s="16">
        <f t="shared" si="22"/>
        <v>205192178.49999997</v>
      </c>
      <c r="K83" s="16">
        <f t="shared" si="22"/>
        <v>195855660.48000002</v>
      </c>
      <c r="L83" s="16">
        <f t="shared" si="22"/>
        <v>200661629.18</v>
      </c>
      <c r="M83" s="100"/>
      <c r="N83" s="96"/>
      <c r="O83" s="96"/>
      <c r="P83" s="96"/>
      <c r="Q83" s="96"/>
      <c r="R83" s="96"/>
      <c r="S83" s="96"/>
      <c r="T83" s="96"/>
      <c r="U83" s="93"/>
    </row>
    <row r="84" spans="1:21" s="17" customFormat="1" ht="13.5" customHeight="1">
      <c r="A84" s="122"/>
      <c r="B84" s="125"/>
      <c r="C84" s="99"/>
      <c r="D84" s="103" t="s">
        <v>21</v>
      </c>
      <c r="E84" s="104"/>
      <c r="F84" s="104"/>
      <c r="G84" s="104"/>
      <c r="H84" s="104"/>
      <c r="I84" s="104"/>
      <c r="J84" s="104"/>
      <c r="K84" s="104"/>
      <c r="L84" s="105"/>
      <c r="M84" s="101"/>
      <c r="N84" s="97"/>
      <c r="O84" s="97"/>
      <c r="P84" s="97"/>
      <c r="Q84" s="97"/>
      <c r="R84" s="97"/>
      <c r="S84" s="97"/>
      <c r="T84" s="97"/>
      <c r="U84" s="94"/>
    </row>
    <row r="85" spans="1:21" s="17" customFormat="1" ht="13.5" customHeight="1">
      <c r="A85" s="122"/>
      <c r="B85" s="125"/>
      <c r="C85" s="99"/>
      <c r="D85" s="18" t="s">
        <v>2</v>
      </c>
      <c r="E85" s="23">
        <f>SUM(F85:L85)</f>
        <v>1189574482.6</v>
      </c>
      <c r="F85" s="24">
        <f>F79+F54+F17</f>
        <v>160117960.24</v>
      </c>
      <c r="G85" s="24">
        <f aca="true" t="shared" si="23" ref="G85:L85">G79+G54+G17</f>
        <v>154661265.49</v>
      </c>
      <c r="H85" s="24">
        <f t="shared" si="23"/>
        <v>163350077.13</v>
      </c>
      <c r="I85" s="24">
        <f t="shared" si="23"/>
        <v>174960211.45</v>
      </c>
      <c r="J85" s="24">
        <f t="shared" si="23"/>
        <v>182306532.26999998</v>
      </c>
      <c r="K85" s="24">
        <f t="shared" si="23"/>
        <v>175008121.14000002</v>
      </c>
      <c r="L85" s="24">
        <f t="shared" si="23"/>
        <v>179170314.88</v>
      </c>
      <c r="M85" s="101"/>
      <c r="N85" s="97"/>
      <c r="O85" s="97"/>
      <c r="P85" s="97"/>
      <c r="Q85" s="97"/>
      <c r="R85" s="97"/>
      <c r="S85" s="97"/>
      <c r="T85" s="97"/>
      <c r="U85" s="94"/>
    </row>
    <row r="86" spans="1:21" s="17" customFormat="1" ht="13.5" customHeight="1">
      <c r="A86" s="122"/>
      <c r="B86" s="125"/>
      <c r="C86" s="99"/>
      <c r="D86" s="18" t="s">
        <v>0</v>
      </c>
      <c r="E86" s="23">
        <f>SUM(F86:L86)</f>
        <v>74510028.59</v>
      </c>
      <c r="F86" s="24">
        <f aca="true" t="shared" si="24" ref="F86:L88">F80+F55+F18</f>
        <v>4344894.3100000005</v>
      </c>
      <c r="G86" s="24">
        <f t="shared" si="24"/>
        <v>5597215</v>
      </c>
      <c r="H86" s="24">
        <f t="shared" si="24"/>
        <v>6483560.13</v>
      </c>
      <c r="I86" s="24">
        <f t="shared" si="24"/>
        <v>13056679.280000001</v>
      </c>
      <c r="J86" s="24">
        <f>J80+J55+J18</f>
        <v>15300046.23</v>
      </c>
      <c r="K86" s="24">
        <f t="shared" si="24"/>
        <v>14541929.340000002</v>
      </c>
      <c r="L86" s="24">
        <f t="shared" si="24"/>
        <v>15185704.299999999</v>
      </c>
      <c r="M86" s="101"/>
      <c r="N86" s="97"/>
      <c r="O86" s="97"/>
      <c r="P86" s="97"/>
      <c r="Q86" s="97"/>
      <c r="R86" s="97"/>
      <c r="S86" s="97"/>
      <c r="T86" s="97"/>
      <c r="U86" s="94"/>
    </row>
    <row r="87" spans="1:21" s="17" customFormat="1" ht="13.5" customHeight="1">
      <c r="A87" s="122"/>
      <c r="B87" s="125"/>
      <c r="C87" s="99"/>
      <c r="D87" s="18" t="s">
        <v>1</v>
      </c>
      <c r="E87" s="23">
        <f>SUM(F87:L87)</f>
        <v>50000</v>
      </c>
      <c r="F87" s="24">
        <f t="shared" si="24"/>
        <v>0</v>
      </c>
      <c r="G87" s="24">
        <f t="shared" si="24"/>
        <v>0</v>
      </c>
      <c r="H87" s="24">
        <f t="shared" si="24"/>
        <v>0</v>
      </c>
      <c r="I87" s="24">
        <f t="shared" si="24"/>
        <v>50000</v>
      </c>
      <c r="J87" s="24">
        <f t="shared" si="24"/>
        <v>0</v>
      </c>
      <c r="K87" s="24">
        <f t="shared" si="24"/>
        <v>0</v>
      </c>
      <c r="L87" s="24">
        <f t="shared" si="24"/>
        <v>0</v>
      </c>
      <c r="M87" s="101"/>
      <c r="N87" s="97"/>
      <c r="O87" s="97"/>
      <c r="P87" s="97"/>
      <c r="Q87" s="97"/>
      <c r="R87" s="97"/>
      <c r="S87" s="97"/>
      <c r="T87" s="97"/>
      <c r="U87" s="94"/>
    </row>
    <row r="88" spans="1:21" s="17" customFormat="1" ht="13.5" customHeight="1">
      <c r="A88" s="123"/>
      <c r="B88" s="126"/>
      <c r="C88" s="99"/>
      <c r="D88" s="18" t="s">
        <v>3</v>
      </c>
      <c r="E88" s="23">
        <f>SUM(F88:L88)</f>
        <v>51219172.629999995</v>
      </c>
      <c r="F88" s="24">
        <f t="shared" si="24"/>
        <v>5208269.08</v>
      </c>
      <c r="G88" s="24">
        <f t="shared" si="24"/>
        <v>6573577.91</v>
      </c>
      <c r="H88" s="24">
        <f t="shared" si="24"/>
        <v>8317915.62</v>
      </c>
      <c r="I88" s="24">
        <f t="shared" si="24"/>
        <v>10922590.02</v>
      </c>
      <c r="J88" s="24">
        <f t="shared" si="24"/>
        <v>7585600</v>
      </c>
      <c r="K88" s="24">
        <f t="shared" si="24"/>
        <v>6305610</v>
      </c>
      <c r="L88" s="24">
        <f t="shared" si="24"/>
        <v>6305610</v>
      </c>
      <c r="M88" s="102"/>
      <c r="N88" s="98"/>
      <c r="O88" s="98"/>
      <c r="P88" s="98"/>
      <c r="Q88" s="98"/>
      <c r="R88" s="98"/>
      <c r="S88" s="98"/>
      <c r="T88" s="98"/>
      <c r="U88" s="95"/>
    </row>
    <row r="89" spans="14:20" ht="12.75">
      <c r="N89" s="19"/>
      <c r="O89" s="19"/>
      <c r="P89" s="19"/>
      <c r="Q89" s="19"/>
      <c r="R89" s="19"/>
      <c r="S89" s="19"/>
      <c r="T89" s="19"/>
    </row>
    <row r="90" ht="12.75">
      <c r="B90" s="4"/>
    </row>
    <row r="91" ht="12.75">
      <c r="B91" s="4"/>
    </row>
    <row r="99" ht="12.75">
      <c r="H99" s="20"/>
    </row>
    <row r="100" ht="12.75">
      <c r="H100" s="20"/>
    </row>
  </sheetData>
  <sheetProtection/>
  <mergeCells count="198">
    <mergeCell ref="A83:A88"/>
    <mergeCell ref="B83:B88"/>
    <mergeCell ref="M1:U1"/>
    <mergeCell ref="Q15:Q21"/>
    <mergeCell ref="D66:L66"/>
    <mergeCell ref="C65:C70"/>
    <mergeCell ref="S15:S21"/>
    <mergeCell ref="T15:T21"/>
    <mergeCell ref="U15:U21"/>
    <mergeCell ref="B58:U58"/>
    <mergeCell ref="B65:B70"/>
    <mergeCell ref="A65:A70"/>
    <mergeCell ref="S40:S45"/>
    <mergeCell ref="T40:T45"/>
    <mergeCell ref="C34:C39"/>
    <mergeCell ref="A40:A45"/>
    <mergeCell ref="B40:B45"/>
    <mergeCell ref="C40:C45"/>
    <mergeCell ref="D35:L35"/>
    <mergeCell ref="T59:T64"/>
    <mergeCell ref="U40:U45"/>
    <mergeCell ref="D41:L41"/>
    <mergeCell ref="M40:M45"/>
    <mergeCell ref="N40:N45"/>
    <mergeCell ref="O40:O45"/>
    <mergeCell ref="P40:P45"/>
    <mergeCell ref="R40:R45"/>
    <mergeCell ref="U59:U64"/>
    <mergeCell ref="U4:U5"/>
    <mergeCell ref="S22:S27"/>
    <mergeCell ref="T22:T27"/>
    <mergeCell ref="U34:U39"/>
    <mergeCell ref="S34:S39"/>
    <mergeCell ref="B8:U8"/>
    <mergeCell ref="D10:L10"/>
    <mergeCell ref="Q22:Q27"/>
    <mergeCell ref="R22:R27"/>
    <mergeCell ref="S9:S14"/>
    <mergeCell ref="T46:T51"/>
    <mergeCell ref="U46:U51"/>
    <mergeCell ref="A4:A5"/>
    <mergeCell ref="B4:B5"/>
    <mergeCell ref="C4:C5"/>
    <mergeCell ref="M4:T4"/>
    <mergeCell ref="B7:U7"/>
    <mergeCell ref="O22:O27"/>
    <mergeCell ref="P22:P27"/>
    <mergeCell ref="U22:U27"/>
    <mergeCell ref="T9:T14"/>
    <mergeCell ref="U9:U14"/>
    <mergeCell ref="A9:A14"/>
    <mergeCell ref="Q34:Q39"/>
    <mergeCell ref="R34:R39"/>
    <mergeCell ref="T34:T39"/>
    <mergeCell ref="O15:O21"/>
    <mergeCell ref="P15:P21"/>
    <mergeCell ref="P9:P14"/>
    <mergeCell ref="A22:A27"/>
    <mergeCell ref="N22:N27"/>
    <mergeCell ref="M22:M27"/>
    <mergeCell ref="N9:N14"/>
    <mergeCell ref="O9:O14"/>
    <mergeCell ref="R15:R21"/>
    <mergeCell ref="Q9:Q14"/>
    <mergeCell ref="R9:R14"/>
    <mergeCell ref="M15:M21"/>
    <mergeCell ref="N15:N21"/>
    <mergeCell ref="B28:B33"/>
    <mergeCell ref="C28:C33"/>
    <mergeCell ref="C15:C20"/>
    <mergeCell ref="B21:L21"/>
    <mergeCell ref="D23:L23"/>
    <mergeCell ref="C9:C14"/>
    <mergeCell ref="B9:B14"/>
    <mergeCell ref="B15:B20"/>
    <mergeCell ref="D60:L60"/>
    <mergeCell ref="C59:C64"/>
    <mergeCell ref="N59:N64"/>
    <mergeCell ref="B22:B27"/>
    <mergeCell ref="C22:C27"/>
    <mergeCell ref="D16:L16"/>
    <mergeCell ref="B34:B39"/>
    <mergeCell ref="M28:M30"/>
    <mergeCell ref="M31:M33"/>
    <mergeCell ref="N28:N30"/>
    <mergeCell ref="T83:T88"/>
    <mergeCell ref="A52:A57"/>
    <mergeCell ref="A3:U3"/>
    <mergeCell ref="D4:D5"/>
    <mergeCell ref="E4:L4"/>
    <mergeCell ref="A59:A64"/>
    <mergeCell ref="B59:B64"/>
    <mergeCell ref="M59:M64"/>
    <mergeCell ref="M9:M14"/>
    <mergeCell ref="A15:A20"/>
    <mergeCell ref="A28:A33"/>
    <mergeCell ref="C83:C88"/>
    <mergeCell ref="M83:M88"/>
    <mergeCell ref="D84:L84"/>
    <mergeCell ref="S83:S88"/>
    <mergeCell ref="N83:N88"/>
    <mergeCell ref="O83:O88"/>
    <mergeCell ref="P83:P88"/>
    <mergeCell ref="Q40:Q45"/>
    <mergeCell ref="A34:A39"/>
    <mergeCell ref="P77:P82"/>
    <mergeCell ref="U83:U88"/>
    <mergeCell ref="R83:R88"/>
    <mergeCell ref="O59:O64"/>
    <mergeCell ref="U65:U70"/>
    <mergeCell ref="Q83:Q88"/>
    <mergeCell ref="P59:P64"/>
    <mergeCell ref="Q59:Q64"/>
    <mergeCell ref="R59:R64"/>
    <mergeCell ref="S59:S64"/>
    <mergeCell ref="R77:R82"/>
    <mergeCell ref="B52:B57"/>
    <mergeCell ref="C52:C57"/>
    <mergeCell ref="U28:U33"/>
    <mergeCell ref="T52:T57"/>
    <mergeCell ref="U52:U57"/>
    <mergeCell ref="O52:O57"/>
    <mergeCell ref="M68:M70"/>
    <mergeCell ref="N68:N70"/>
    <mergeCell ref="O68:O70"/>
    <mergeCell ref="S77:S82"/>
    <mergeCell ref="Q52:Q57"/>
    <mergeCell ref="D29:L29"/>
    <mergeCell ref="P52:P57"/>
    <mergeCell ref="M34:M39"/>
    <mergeCell ref="N34:N39"/>
    <mergeCell ref="O34:O39"/>
    <mergeCell ref="P34:P39"/>
    <mergeCell ref="M65:M67"/>
    <mergeCell ref="N65:N67"/>
    <mergeCell ref="R52:R57"/>
    <mergeCell ref="S52:S57"/>
    <mergeCell ref="D53:L53"/>
    <mergeCell ref="M52:M57"/>
    <mergeCell ref="N52:N57"/>
    <mergeCell ref="O46:O51"/>
    <mergeCell ref="R46:R51"/>
    <mergeCell ref="S46:S51"/>
    <mergeCell ref="T77:T82"/>
    <mergeCell ref="U77:U82"/>
    <mergeCell ref="A77:A82"/>
    <mergeCell ref="B77:B82"/>
    <mergeCell ref="C77:C82"/>
    <mergeCell ref="M77:M82"/>
    <mergeCell ref="N77:N82"/>
    <mergeCell ref="O77:O82"/>
    <mergeCell ref="D78:L78"/>
    <mergeCell ref="Q77:Q82"/>
    <mergeCell ref="A46:A51"/>
    <mergeCell ref="B46:B51"/>
    <mergeCell ref="C46:C51"/>
    <mergeCell ref="D47:L47"/>
    <mergeCell ref="M46:M51"/>
    <mergeCell ref="N46:N51"/>
    <mergeCell ref="A71:A76"/>
    <mergeCell ref="B71:B76"/>
    <mergeCell ref="C71:C76"/>
    <mergeCell ref="D72:L72"/>
    <mergeCell ref="M71:M76"/>
    <mergeCell ref="N71:N76"/>
    <mergeCell ref="U71:U76"/>
    <mergeCell ref="O71:O76"/>
    <mergeCell ref="P71:P76"/>
    <mergeCell ref="Q71:Q76"/>
    <mergeCell ref="R71:R76"/>
    <mergeCell ref="S71:S76"/>
    <mergeCell ref="T71:T76"/>
    <mergeCell ref="N31:N33"/>
    <mergeCell ref="O31:O33"/>
    <mergeCell ref="P31:P33"/>
    <mergeCell ref="T31:T33"/>
    <mergeCell ref="O28:O30"/>
    <mergeCell ref="P28:P30"/>
    <mergeCell ref="Q28:Q30"/>
    <mergeCell ref="R28:R30"/>
    <mergeCell ref="S28:S30"/>
    <mergeCell ref="T28:T30"/>
    <mergeCell ref="O65:O67"/>
    <mergeCell ref="P65:P67"/>
    <mergeCell ref="Q65:Q67"/>
    <mergeCell ref="R65:R67"/>
    <mergeCell ref="S65:S67"/>
    <mergeCell ref="Q31:Q33"/>
    <mergeCell ref="R31:R33"/>
    <mergeCell ref="S31:S33"/>
    <mergeCell ref="P46:P51"/>
    <mergeCell ref="Q46:Q51"/>
    <mergeCell ref="T65:T67"/>
    <mergeCell ref="P68:P70"/>
    <mergeCell ref="Q68:Q70"/>
    <mergeCell ref="R68:R70"/>
    <mergeCell ref="S68:S70"/>
    <mergeCell ref="T68:T70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  <rowBreaks count="2" manualBreakCount="2">
    <brk id="76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Переверзева </cp:lastModifiedBy>
  <cp:lastPrinted>2018-04-23T08:47:46Z</cp:lastPrinted>
  <dcterms:created xsi:type="dcterms:W3CDTF">2013-06-06T11:09:14Z</dcterms:created>
  <dcterms:modified xsi:type="dcterms:W3CDTF">2018-06-22T11:45:51Z</dcterms:modified>
  <cp:category/>
  <cp:version/>
  <cp:contentType/>
  <cp:contentStatus/>
</cp:coreProperties>
</file>