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2"/>
  </bookViews>
  <sheets>
    <sheet name="прил 1 " sheetId="1" r:id="rId1"/>
    <sheet name="прил4" sheetId="2" r:id="rId2"/>
    <sheet name="прил 4.1" sheetId="3" r:id="rId3"/>
    <sheet name="прил 5" sheetId="4" r:id="rId4"/>
    <sheet name="прил6" sheetId="5" r:id="rId5"/>
    <sheet name="прил7" sheetId="6" r:id="rId6"/>
    <sheet name="прил 8" sheetId="7" r:id="rId7"/>
    <sheet name="прил 9" sheetId="8" r:id="rId8"/>
  </sheets>
  <externalReferences>
    <externalReference r:id="rId11"/>
  </externalReferences>
  <definedNames>
    <definedName name="_xlnm.Print_Titles" localSheetId="0">'прил 1 '!$10:$11</definedName>
    <definedName name="_xlnm.Print_Titles" localSheetId="2">'прил 4.1'!$10:$11</definedName>
    <definedName name="_xlnm.Print_Titles" localSheetId="3">'прил 5'!$12:$13</definedName>
    <definedName name="_xlnm.Print_Titles" localSheetId="6">'прил 8'!$8:$9</definedName>
    <definedName name="_xlnm.Print_Titles" localSheetId="7">'прил 9'!$8:$10</definedName>
    <definedName name="_xlnm.Print_Titles" localSheetId="1">'прил4'!$10:$11</definedName>
    <definedName name="_xlnm.Print_Titles" localSheetId="4">'прил6'!$8:$9</definedName>
    <definedName name="_xlnm.Print_Titles" localSheetId="5">'прил7'!$9:$10</definedName>
    <definedName name="_xlnm.Print_Area" localSheetId="1">'прил4'!$A$1:$D$125</definedName>
  </definedNames>
  <calcPr fullCalcOnLoad="1"/>
</workbook>
</file>

<file path=xl/comments6.xml><?xml version="1.0" encoding="utf-8"?>
<comments xmlns="http://schemas.openxmlformats.org/spreadsheetml/2006/main">
  <authors>
    <author>CvindinaGV</author>
  </authors>
  <commentList>
    <comment ref="G229" authorId="0">
      <text>
        <r>
          <rPr>
            <b/>
            <sz val="8"/>
            <rFont val="Tahoma"/>
            <family val="0"/>
          </rPr>
          <t>CvindinaGV:</t>
        </r>
        <r>
          <rPr>
            <sz val="8"/>
            <rFont val="Tahoma"/>
            <family val="0"/>
          </rPr>
          <t xml:space="preserve">
АПК Безопасный город</t>
        </r>
      </text>
    </comment>
    <comment ref="G513" authorId="0">
      <text>
        <r>
          <rPr>
            <b/>
            <sz val="8"/>
            <rFont val="Tahoma"/>
            <family val="0"/>
          </rPr>
          <t>CvindinaGV:</t>
        </r>
        <r>
          <rPr>
            <sz val="8"/>
            <rFont val="Tahoma"/>
            <family val="0"/>
          </rPr>
          <t xml:space="preserve">
Убрала Указы не наши полномочия!</t>
        </r>
      </text>
    </comment>
  </commentList>
</comments>
</file>

<file path=xl/sharedStrings.xml><?xml version="1.0" encoding="utf-8"?>
<sst xmlns="http://schemas.openxmlformats.org/spreadsheetml/2006/main" count="10960" uniqueCount="839">
  <si>
    <t>9909999</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</si>
  <si>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</si>
  <si>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</si>
  <si>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</si>
  <si>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</si>
  <si>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</si>
  <si>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</si>
  <si>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</si>
  <si>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</si>
  <si>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</si>
  <si>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</si>
  <si>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</si>
  <si>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</si>
  <si>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</si>
  <si>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</si>
  <si>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</si>
  <si>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7082999</t>
  </si>
  <si>
    <t>Расходы на выплаты по оплате труда главы муниципального образования</t>
  </si>
  <si>
    <t>9900101</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</si>
  <si>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</si>
  <si>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9901306</t>
  </si>
  <si>
    <t>Расходы на выплаты по оплате труда депутатов представительного органа муниципального образования</t>
  </si>
  <si>
    <t>9900301</t>
  </si>
  <si>
    <t>Расходы на выплаты по оплате труда работников органов местного самоуправления</t>
  </si>
  <si>
    <t>9900601</t>
  </si>
  <si>
    <t>Расходы на обеспечение функций работников органов местного самоуправления</t>
  </si>
  <si>
    <t>9900603</t>
  </si>
  <si>
    <t>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</si>
  <si>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главы местной администрации</t>
  </si>
  <si>
    <t>8210401</t>
  </si>
  <si>
    <t>8210601</t>
  </si>
  <si>
    <t>8210603</t>
  </si>
  <si>
    <t>8211306</t>
  </si>
  <si>
    <t>8241306</t>
  </si>
  <si>
    <t>8261306</t>
  </si>
  <si>
    <t>7531306</t>
  </si>
  <si>
    <t>8011306</t>
  </si>
  <si>
    <t>8220601</t>
  </si>
  <si>
    <t>8220603</t>
  </si>
  <si>
    <t>8221306</t>
  </si>
  <si>
    <t>8251306</t>
  </si>
  <si>
    <t>8271306</t>
  </si>
  <si>
    <t>7451306</t>
  </si>
  <si>
    <t>8110601</t>
  </si>
  <si>
    <t xml:space="preserve"> Расходы на выплату персоналу  в целях обеспечения выполнения функций госдарственными (муниципальными) органами, казенными учреждениями, органами управления государственными внебюджетными фондами</t>
  </si>
  <si>
    <t>8110603</t>
  </si>
  <si>
    <t>8111306</t>
  </si>
  <si>
    <t>Расходы на единовременное поощрение за многолетнюю безупречную муниципальную службу и компенсационных выплат муниципальным служащим, высвобождаемым в связи с выходом на трудовую пенсию</t>
  </si>
  <si>
    <t>7030601</t>
  </si>
  <si>
    <t>7030603</t>
  </si>
  <si>
    <t>7030820</t>
  </si>
  <si>
    <t>7031306</t>
  </si>
  <si>
    <t>8230601</t>
  </si>
  <si>
    <t>8230603</t>
  </si>
  <si>
    <t>8231306</t>
  </si>
  <si>
    <t>Расходы на выплаты по оплате труда руководителя контрольно-счетной палаты муниципального образования и его заместителей</t>
  </si>
  <si>
    <t>9900501</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</si>
  <si>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</si>
  <si>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7085898</t>
  </si>
  <si>
    <t>Развитие и поддержка социальной и инженерной инфраструктуры закрытых административно-территориальных образований</t>
  </si>
  <si>
    <t>8262999</t>
  </si>
  <si>
    <t>7532009</t>
  </si>
  <si>
    <t>Мероприятия государственной программы Российской Федерации "Доступная среда" на 2011-2015 годы</t>
  </si>
  <si>
    <t>7105027</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</si>
  <si>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</si>
  <si>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</si>
  <si>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Модернизация региональных систем дошкольного образования</t>
  </si>
  <si>
    <t>7085059</t>
  </si>
  <si>
    <t>Субсидия муниципальным районам (городским округам) на приобретение и установку спортивных площадок</t>
  </si>
  <si>
    <t>7217060</t>
  </si>
  <si>
    <t>Резервный фонд Правительства Мурманской области</t>
  </si>
  <si>
    <t>9992001</t>
  </si>
  <si>
    <t>Иная непрограммная деятельность</t>
  </si>
  <si>
    <t>9990000</t>
  </si>
  <si>
    <t>7419601</t>
  </si>
  <si>
    <t>Обеспечение мероприятий по капитальному ремонту многоквартирных домов</t>
  </si>
  <si>
    <t>дефицита местного бюджета ЗАТО Александровск на 2015 год</t>
  </si>
  <si>
    <t>Ведомственная структура расходов местного бюджета ЗАТО Александровск на 2015 год</t>
  </si>
  <si>
    <t>000 2 02 04061 00 0000 151</t>
  </si>
  <si>
    <t>Межбюджетные трансферы, передаваемые бюджетам на создание и развитие сети многофукциональных центров предоставления государственных и муниципальных услуг</t>
  </si>
  <si>
    <t>000 2 02 04061 04 0000 151</t>
  </si>
  <si>
    <t>Межбюджетные трансферы, передаваемые бюджетам городских округов на создание и развитие сети многофукциональных центров предоставления государственных и муниципальных услуг</t>
  </si>
  <si>
    <t>Контроль</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</si>
  <si>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2015 год</t>
  </si>
  <si>
    <t>7600000</t>
  </si>
  <si>
    <t>7602999</t>
  </si>
  <si>
    <t>7900000</t>
  </si>
  <si>
    <t>7902999</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</si>
  <si>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</si>
  <si>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</si>
  <si>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</si>
  <si>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</si>
  <si>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</si>
  <si>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</si>
  <si>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</si>
  <si>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</si>
  <si>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</si>
  <si>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</si>
  <si>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</si>
  <si>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</si>
  <si>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</si>
  <si>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</si>
  <si>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</si>
  <si>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</si>
  <si>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810</t>
  </si>
  <si>
    <t>600</t>
  </si>
  <si>
    <t>610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</si>
  <si>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</si>
  <si>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</si>
  <si>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</si>
  <si>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 xml:space="preserve">                                             Приложение № 9</t>
  </si>
  <si>
    <t>Код ведомства</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</si>
  <si>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</si>
  <si>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</si>
  <si>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</si>
  <si>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</si>
  <si>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Приложение № 5</t>
  </si>
  <si>
    <t xml:space="preserve">Источники финансирования </t>
  </si>
  <si>
    <t xml:space="preserve">рублей </t>
  </si>
  <si>
    <t>№№</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</si>
  <si>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</si>
  <si>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</si>
  <si>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</si>
  <si>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</si>
  <si>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</si>
  <si>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</si>
  <si>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</si>
  <si>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</si>
  <si>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</si>
  <si>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</si>
  <si>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</si>
  <si>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</si>
  <si>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8255159</t>
  </si>
  <si>
    <t>7300000</t>
  </si>
  <si>
    <t>8262009</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</si>
  <si>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</si>
  <si>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</si>
  <si>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</si>
  <si>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</si>
  <si>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</si>
  <si>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</si>
  <si>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</si>
  <si>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</si>
  <si>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</si>
  <si>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</si>
  <si>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</si>
  <si>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</si>
  <si>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</si>
  <si>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</si>
  <si>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</si>
  <si>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</si>
  <si>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</si>
  <si>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7444001</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</si>
  <si>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</si>
  <si>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</si>
  <si>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</si>
  <si>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</si>
  <si>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</si>
  <si>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</si>
  <si>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</si>
  <si>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</si>
  <si>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</si>
  <si>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</si>
  <si>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</si>
  <si>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</si>
  <si>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</si>
  <si>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</si>
  <si>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</si>
  <si>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</si>
  <si>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</si>
  <si>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</si>
  <si>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</si>
  <si>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</si>
  <si>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</si>
  <si>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</si>
  <si>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</si>
  <si>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</si>
  <si>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от 24 декабря 2014 года №99</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</si>
  <si>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</si>
  <si>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</si>
  <si>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</si>
  <si>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</si>
  <si>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</si>
  <si>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8222015</t>
  </si>
  <si>
    <t>8215930</t>
  </si>
  <si>
    <t>Подпрограмма 1 "Совершенствование финансовой и бюджетной политики"</t>
  </si>
  <si>
    <t>8110000</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</si>
  <si>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</si>
  <si>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</si>
  <si>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</si>
  <si>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</si>
  <si>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</si>
  <si>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</si>
  <si>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</si>
  <si>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</si>
  <si>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</si>
  <si>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</si>
  <si>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</si>
  <si>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</si>
  <si>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</si>
  <si>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</si>
  <si>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</si>
  <si>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</si>
  <si>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</si>
  <si>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</si>
  <si>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</si>
  <si>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</si>
  <si>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</si>
  <si>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</si>
  <si>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</si>
  <si>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</si>
  <si>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8042999</t>
  </si>
  <si>
    <t>Подпрограмма 8 "Развитие муниципальной службы ЗАТО Александровск"</t>
  </si>
  <si>
    <t>8280000</t>
  </si>
  <si>
    <t>8282999</t>
  </si>
  <si>
    <t>7534001</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</si>
  <si>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</si>
  <si>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</si>
  <si>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</si>
  <si>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</si>
  <si>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</si>
  <si>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</si>
  <si>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</si>
  <si>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</si>
  <si>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</si>
  <si>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</si>
  <si>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</si>
  <si>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</si>
  <si>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</si>
  <si>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</si>
  <si>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</si>
  <si>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</si>
  <si>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</si>
  <si>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</si>
  <si>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</si>
  <si>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</si>
  <si>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</si>
  <si>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</si>
  <si>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</si>
  <si>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</si>
  <si>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</si>
  <si>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</si>
  <si>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</si>
  <si>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</si>
  <si>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</si>
  <si>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</si>
  <si>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</si>
  <si>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</si>
  <si>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</si>
  <si>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</si>
  <si>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</si>
  <si>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</si>
  <si>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</si>
  <si>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7082009</t>
  </si>
  <si>
    <t>Целевая статья</t>
  </si>
  <si>
    <t>Вид расхода</t>
  </si>
  <si>
    <t>Раздел</t>
  </si>
  <si>
    <t>Подраздел</t>
  </si>
  <si>
    <t>контрольно-счетная палата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</si>
  <si>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</si>
  <si>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</si>
  <si>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</si>
  <si>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</si>
  <si>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</si>
  <si>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</si>
  <si>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</si>
  <si>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</si>
  <si>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</si>
  <si>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</si>
  <si>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</si>
  <si>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</si>
  <si>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</si>
  <si>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</si>
  <si>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</si>
  <si>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</si>
  <si>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2 02 04061 04 0000 151</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</si>
  <si>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</si>
  <si>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Приложение № 4.1</t>
  </si>
  <si>
    <t>Охрана объектов растительного и животного мира и среды их обитания</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</si>
  <si>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</si>
  <si>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</si>
  <si>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</si>
  <si>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</si>
  <si>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</si>
  <si>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</si>
  <si>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</si>
  <si>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</si>
  <si>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</si>
  <si>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</si>
  <si>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</si>
  <si>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</si>
  <si>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</si>
  <si>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</si>
  <si>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</si>
  <si>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</si>
  <si>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</si>
  <si>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</si>
  <si>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</si>
  <si>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</si>
  <si>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</si>
  <si>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</si>
  <si>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</si>
  <si>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</si>
  <si>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</si>
  <si>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</si>
  <si>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</si>
  <si>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</si>
  <si>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</si>
  <si>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</si>
  <si>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</si>
  <si>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</si>
  <si>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</si>
  <si>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</si>
  <si>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</si>
  <si>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</si>
  <si>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</si>
  <si>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</si>
  <si>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</si>
  <si>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</si>
  <si>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</si>
  <si>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</si>
  <si>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</si>
  <si>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</si>
  <si>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</si>
  <si>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</si>
  <si>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</si>
  <si>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</si>
  <si>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</si>
  <si>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</si>
  <si>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</si>
  <si>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</si>
  <si>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2.1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</si>
  <si>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</si>
  <si>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</si>
  <si>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</si>
  <si>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</si>
  <si>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</si>
  <si>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</si>
  <si>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1.2</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</si>
  <si>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</si>
  <si>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</si>
  <si>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</si>
  <si>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</si>
  <si>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9905120</t>
  </si>
  <si>
    <t>Субсидия на осуществление бюджетных инвестиций в объекты капитального строительства муниципальной собственности</t>
  </si>
  <si>
    <t>7087400</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</si>
  <si>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</si>
  <si>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</si>
  <si>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</si>
  <si>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</si>
  <si>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</si>
  <si>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Изменение остатков средств на счетах по учету средств бюджета</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</si>
  <si>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</si>
  <si>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</si>
  <si>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</si>
  <si>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</si>
  <si>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</si>
  <si>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</si>
  <si>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Уменьшение остатков средств бюджетов</t>
  </si>
  <si>
    <t>Уменьшение прочих остатков средств бюджетов</t>
  </si>
  <si>
    <t>7512999</t>
  </si>
  <si>
    <t>Возмещение затрат на производство и выпуск газеты "Полярный вестник"</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</si>
  <si>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</si>
  <si>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</si>
  <si>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</si>
  <si>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</si>
  <si>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</si>
  <si>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</si>
  <si>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</si>
  <si>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</si>
  <si>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</si>
  <si>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</si>
  <si>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</si>
  <si>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</si>
  <si>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</si>
  <si>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Уменьшение прочих остатков денежных средств бюджетов</t>
  </si>
  <si>
    <t>Уменьшение прочих остатков денежных средств бюджетов городских округов</t>
  </si>
  <si>
    <t>3</t>
  </si>
  <si>
    <t>9902009</t>
  </si>
  <si>
    <t>Исполнение государственных и муниципальных гарантий в валюте Российской Федерации</t>
  </si>
  <si>
    <t>ИТОГО ИСТОЧНИКОВ ВНУТРЕННЕГО ФИНАНСИРОВАНИЯ ДЕФИЦИТА БЮДЖЕТА</t>
  </si>
  <si>
    <t xml:space="preserve">от 17 февраля   2015 года № 3     </t>
  </si>
  <si>
    <t xml:space="preserve">от 17 февраля 2015 года № 3      </t>
  </si>
  <si>
    <t xml:space="preserve">от 17 февраля  2015 года № 3      </t>
  </si>
  <si>
    <t xml:space="preserve">от 17 февраля  2015 года № 3   </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</si>
  <si>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</si>
  <si>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</si>
  <si>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</si>
  <si>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</si>
  <si>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</si>
  <si>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</si>
  <si>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</si>
  <si>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</si>
  <si>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</si>
  <si>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</si>
  <si>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</si>
  <si>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</si>
  <si>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</si>
  <si>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</si>
  <si>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</si>
  <si>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</si>
  <si>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</si>
  <si>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</si>
  <si>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</si>
  <si>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</si>
  <si>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</si>
  <si>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</si>
  <si>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</si>
  <si>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</si>
  <si>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</si>
  <si>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</si>
  <si>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</si>
  <si>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</si>
  <si>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</si>
  <si>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</si>
  <si>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</si>
  <si>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</si>
  <si>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</si>
  <si>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</si>
  <si>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</si>
  <si>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</si>
  <si>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</si>
  <si>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</si>
  <si>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</si>
  <si>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</si>
  <si>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</si>
  <si>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</si>
  <si>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</si>
  <si>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</si>
  <si>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</si>
  <si>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</si>
  <si>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</si>
  <si>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</si>
  <si>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</si>
  <si>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</si>
  <si>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</si>
  <si>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</si>
  <si>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</si>
  <si>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</si>
  <si>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</si>
  <si>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</si>
  <si>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</si>
  <si>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</si>
  <si>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</si>
  <si>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</si>
  <si>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</si>
  <si>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</si>
  <si>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</si>
  <si>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</si>
  <si>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</si>
  <si>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 xml:space="preserve">                                             Приложение № 8</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</si>
  <si>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</si>
  <si>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</si>
  <si>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</si>
  <si>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</si>
  <si>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</si>
  <si>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Непрограммная деятельность</t>
  </si>
  <si>
    <t>9900000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</si>
  <si>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</si>
  <si>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</si>
  <si>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</si>
  <si>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</si>
  <si>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</si>
  <si>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</si>
  <si>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</si>
  <si>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8200000</t>
  </si>
  <si>
    <t>Подпрограмма 1 "Обеспечение деятельности администрации ЗАТО Александровск"</t>
  </si>
  <si>
    <t>8210000</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</si>
  <si>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</si>
  <si>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</si>
  <si>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</si>
  <si>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</si>
  <si>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</si>
  <si>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</si>
  <si>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</si>
  <si>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</si>
  <si>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</si>
  <si>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</si>
  <si>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</si>
  <si>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</si>
  <si>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</si>
  <si>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7000000</t>
  </si>
  <si>
    <t>Подпрограмма 6 "Школьное здоровое питание"</t>
  </si>
  <si>
    <t>7067104</t>
  </si>
  <si>
    <t>7060000</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</si>
  <si>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</si>
  <si>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</si>
  <si>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</si>
  <si>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</si>
  <si>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</si>
  <si>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</si>
  <si>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</si>
  <si>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7200000</t>
  </si>
  <si>
    <t>7077105</t>
  </si>
  <si>
    <t>7332999</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</si>
  <si>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</si>
  <si>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</si>
  <si>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</si>
  <si>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</si>
  <si>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</si>
  <si>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</si>
  <si>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</si>
  <si>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</si>
  <si>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</si>
  <si>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</si>
  <si>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</si>
  <si>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</si>
  <si>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</si>
  <si>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7017062</t>
  </si>
  <si>
    <t>7027062</t>
  </si>
  <si>
    <t>7317062</t>
  </si>
  <si>
    <t>7327062</t>
  </si>
  <si>
    <t>7337062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</si>
  <si>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</si>
  <si>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</si>
  <si>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</si>
  <si>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</si>
  <si>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</si>
  <si>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 xml:space="preserve">                                             Приложение № 1</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</si>
  <si>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</si>
  <si>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</si>
  <si>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</si>
  <si>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</si>
  <si>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</si>
  <si>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</si>
  <si>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</si>
  <si>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</si>
  <si>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1 13 02064 04 0000 130</t>
  </si>
  <si>
    <t>Доходы, поступающие в порядке возмещения расходов, понесенных в связи с эксплуатацией имущества городских округов</t>
  </si>
  <si>
    <t>2 02 03003 04 0000 151</t>
  </si>
  <si>
    <t>Субвенции бюджетам городских округов на государственную регистрацию актов гражданского состояния</t>
  </si>
  <si>
    <t>1 08 07150 01 1000 110</t>
  </si>
  <si>
    <t>Государственная пошлина за выдачу разрешения на установку рекламной конструкции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</si>
  <si>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</si>
  <si>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</si>
  <si>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</si>
  <si>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</si>
  <si>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</si>
  <si>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</si>
  <si>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Распределение бюджетных ассигнований местного бюджета ЗАТО Александровск на реализацию муниципальных  программ ЗАТО Александровск на 2015 год и на плановый период 2016 и 2017 годов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</si>
  <si>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</si>
  <si>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</si>
  <si>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</si>
  <si>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</si>
  <si>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</si>
  <si>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2 02 02077 04 0000 151</t>
  </si>
  <si>
    <t>Субсидии бюджетам городских округов на софинансирование капитальных вложений в объекты муниципальной собственности</t>
  </si>
  <si>
    <t>2 02 04010 04 0000 151</t>
  </si>
  <si>
    <t>Межбюджетные трансферты, передаваемые бюджетам городских округов на переселение граждан из закрытых административно - территориальных образований</t>
  </si>
  <si>
    <t>2 02 01001 04 0000 151</t>
  </si>
  <si>
    <t>Дотации бюджетам городских округов на выравнивание бюджетной обеспеченнности</t>
  </si>
  <si>
    <t>2 02 01007 04 0000151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</si>
  <si>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</si>
  <si>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2 08 04000 04 0000 180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</si>
  <si>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</si>
  <si>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</si>
  <si>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Управление культуры, спорта и молодежной политики администрации                                                                                                                                                                             ЗАТО Александровск</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</si>
  <si>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</si>
  <si>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</si>
  <si>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</si>
  <si>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</si>
  <si>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Прочие доходы от компенсации затрат бюджетов городских округов</t>
  </si>
  <si>
    <t>1 16 90040 04 0000 140</t>
  </si>
  <si>
    <t>Прочие поступления от денежных взысканий (штрафов) и иных сумм в возмещение ущерба, зачисляемые в бюджеты городских округов</t>
  </si>
  <si>
    <t>1 17 01040 04 0000 180</t>
  </si>
  <si>
    <t>Невыясненные поступления, зачисляемые в бюджеты городских округов</t>
  </si>
  <si>
    <t>2 02 02999 04 0000 151</t>
  </si>
  <si>
    <t>Прочие субсидии бюджетам гороских округов</t>
  </si>
  <si>
    <t>2 02 03999 04 0000 151</t>
  </si>
  <si>
    <t>Прочие субвенции бюджетам городских округов</t>
  </si>
  <si>
    <t>2 18 04010 04 0000 180</t>
  </si>
  <si>
    <t>Доходы бюджетов городских округов от возврата бюджетными учреждениями остатков субсидий прошлых лет</t>
  </si>
  <si>
    <t>2 18 04020 04 0000 180</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</si>
  <si>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</si>
  <si>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</si>
  <si>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</si>
  <si>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Расходы на компенсационные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</si>
  <si>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9900840</t>
  </si>
  <si>
    <t>8045392</t>
  </si>
  <si>
    <t>8210820</t>
  </si>
  <si>
    <t>Государственная регистрация актов гражданского состояния</t>
  </si>
  <si>
    <t>9902022</t>
  </si>
  <si>
    <t xml:space="preserve">               от 24 декабря 2014 года № 99</t>
  </si>
  <si>
    <t>в редакции решения Совета депутатов ЗАТО Александровск</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</si>
  <si>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</si>
  <si>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</si>
  <si>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</si>
  <si>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</si>
  <si>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</si>
  <si>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</si>
  <si>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</si>
  <si>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</si>
  <si>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</si>
  <si>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физичесих лиц, обладающих земельным участком, расположенным в границах городских округов</t>
  </si>
  <si>
    <t xml:space="preserve">Переселение граждан из закрытых административно-территориальных образований </t>
  </si>
  <si>
    <t>Переселение граждан из закрытых административно-территориальных образований</t>
  </si>
  <si>
    <t>000 1 13 00000 00 0000 000</t>
  </si>
  <si>
    <t>Доходы от компенсации затрат государства</t>
  </si>
  <si>
    <t>000 1 13 02000 00 0000 130</t>
  </si>
  <si>
    <t>000 1 13 02994 04 0000 130</t>
  </si>
  <si>
    <t xml:space="preserve">                                             Приложение № 4</t>
  </si>
  <si>
    <t>Объем поступлений доходов местного бюджета ЗАТО Александровск                                                                                                                                                                            на 2015 год</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</si>
  <si>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</si>
  <si>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</si>
  <si>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</si>
  <si>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</si>
  <si>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</si>
  <si>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</si>
  <si>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</si>
  <si>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</si>
  <si>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</si>
  <si>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</si>
  <si>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</si>
  <si>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</si>
  <si>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</si>
  <si>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</si>
  <si>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</si>
  <si>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</si>
  <si>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</si>
  <si>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</si>
  <si>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</si>
  <si>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</si>
  <si>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</si>
  <si>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</si>
  <si>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</si>
  <si>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</si>
  <si>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</si>
  <si>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</si>
  <si>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</si>
  <si>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</si>
  <si>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</si>
  <si>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</si>
  <si>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</si>
  <si>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Налог, взимаемый в связи с применением упрощенной системы налогобложения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</si>
  <si>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</si>
  <si>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</si>
  <si>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</si>
  <si>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</si>
  <si>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</si>
  <si>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</si>
  <si>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</si>
  <si>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</si>
  <si>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</si>
  <si>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Единый налог на вмененый доход для отдельных видов деятельности</t>
  </si>
  <si>
    <t>000 1 05 02010 02 0000 110</t>
  </si>
  <si>
    <t>Единый налог на вмененный доход для отдельных видов деятельности</t>
  </si>
  <si>
    <t>000 1 05 02020 02 0000 110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</si>
  <si>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</si>
  <si>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</si>
  <si>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</si>
  <si>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</si>
  <si>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</si>
  <si>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</si>
  <si>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</si>
  <si>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</si>
  <si>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</si>
  <si>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</si>
  <si>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</si>
  <si>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</si>
  <si>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</si>
  <si>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Расходы на обеспечение функций главы муниципального образования</t>
  </si>
  <si>
    <t>9900103</t>
  </si>
  <si>
    <t>Расходы на обеспечение функций депутатов представительного органа муниципального образования</t>
  </si>
  <si>
    <t>9900303</t>
  </si>
  <si>
    <t>Расходы на обеспечение функций главы местной администрации</t>
  </si>
  <si>
    <t>8210403</t>
  </si>
  <si>
    <t>8042009</t>
  </si>
  <si>
    <t>8222999</t>
  </si>
  <si>
    <t>Подпрограмма 7 "Обеспечение жильем молодых семей в ЗАТО Александровск"</t>
  </si>
  <si>
    <t>7470000</t>
  </si>
  <si>
    <t>7472999</t>
  </si>
  <si>
    <t>Расходы на обеспечение функций руководителя контрольно-счетной палаты муниципального образования и его заместителей</t>
  </si>
  <si>
    <t>9900503</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</si>
  <si>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</si>
  <si>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</si>
  <si>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</si>
  <si>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</si>
  <si>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</si>
  <si>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</si>
  <si>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</si>
  <si>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</si>
  <si>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</si>
  <si>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</si>
  <si>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</si>
  <si>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</si>
  <si>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</si>
  <si>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</si>
  <si>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</si>
  <si>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</si>
  <si>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</si>
  <si>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</si>
  <si>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</si>
  <si>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</si>
  <si>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</si>
  <si>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</si>
  <si>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</si>
  <si>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000 1 11 05034 04 0000 120</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</si>
  <si>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</si>
  <si>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</si>
  <si>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</si>
  <si>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</si>
  <si>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</si>
  <si>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</si>
  <si>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</si>
  <si>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</si>
  <si>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</si>
  <si>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</si>
  <si>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</si>
  <si>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</si>
  <si>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</si>
  <si>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</si>
  <si>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</si>
  <si>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</si>
  <si>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</si>
  <si>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</si>
  <si>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</si>
  <si>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</si>
  <si>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</si>
  <si>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</si>
  <si>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</si>
  <si>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</si>
  <si>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</si>
  <si>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</si>
  <si>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</si>
  <si>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</si>
  <si>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</si>
  <si>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</si>
  <si>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</si>
  <si>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</si>
  <si>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</si>
  <si>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</si>
  <si>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</si>
  <si>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</si>
  <si>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</si>
  <si>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</si>
  <si>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</si>
  <si>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</si>
  <si>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</si>
  <si>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</si>
  <si>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</si>
  <si>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</si>
  <si>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</si>
  <si>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</si>
  <si>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</si>
  <si>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</si>
  <si>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</si>
  <si>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</si>
  <si>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</si>
  <si>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</si>
  <si>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</si>
  <si>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</si>
  <si>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</si>
  <si>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</si>
  <si>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2015 год</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</si>
  <si>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</si>
  <si>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</si>
  <si>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</si>
  <si>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</si>
  <si>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</si>
  <si>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</si>
  <si>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</si>
  <si>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</si>
  <si>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</si>
  <si>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</si>
  <si>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</si>
  <si>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</si>
  <si>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</si>
  <si>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</si>
  <si>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</si>
  <si>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обеспеченнности</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</si>
  <si>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</si>
  <si>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</si>
  <si>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</si>
  <si>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</si>
  <si>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</si>
  <si>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000 2 02 02077 00 0000 151</t>
  </si>
  <si>
    <t>Субсидии бюджетам на софинансирование капитальных вложений в объекты государственной (муниципальной) собственности</t>
  </si>
  <si>
    <t>000 2 02 02077 04 0000 151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</si>
  <si>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</si>
  <si>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</si>
  <si>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</si>
  <si>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</si>
  <si>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</si>
  <si>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</si>
  <si>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</si>
  <si>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</si>
  <si>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</si>
  <si>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</si>
  <si>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</si>
  <si>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</si>
  <si>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</si>
  <si>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</si>
  <si>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000 2 02 04010 00 0000 151</t>
  </si>
  <si>
    <t>Межбюджетные трансферты, передаваемые бюджетам на переселение граждан из закрытых административно-территориальных образований</t>
  </si>
  <si>
    <t>000 2 02 04010 04 0000 151</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</si>
  <si>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</si>
  <si>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</si>
  <si>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</si>
  <si>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</si>
  <si>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t>Объем поступлений доходов местного бюджета ЗАТО Александровск на плановый период 2016 и 2017 годов</t>
  </si>
  <si>
    <t>Сумма (2016 год)</t>
  </si>
  <si>
    <t>Сумма (2017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</si>
  <si>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</si>
  <si>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</si>
  <si>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</si>
  <si>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</si>
  <si>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</si>
  <si>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</si>
  <si>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</si>
  <si>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</si>
  <si>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3.2</t>
  </si>
  <si>
    <t>2.1.1</t>
  </si>
  <si>
    <t>2.1.2</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</si>
  <si>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</si>
  <si>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</si>
  <si>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</si>
  <si>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</si>
  <si>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</si>
  <si>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</si>
  <si>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</si>
  <si>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</si>
  <si>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</si>
  <si>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</si>
  <si>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</si>
  <si>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</si>
  <si>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</si>
  <si>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</si>
  <si>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</si>
  <si>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</si>
  <si>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</si>
  <si>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</si>
  <si>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</si>
  <si>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</si>
  <si>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</si>
  <si>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</si>
  <si>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</si>
  <si>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</si>
  <si>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</si>
  <si>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Выплаты по решениям судов и оплата государственной пошлины</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</si>
</sst>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
    <numFmt numFmtId="181" formatCode="#,##0.0000"/>
    <numFmt numFmtId="182" formatCode="#,##0.00000"/>
  </numFmts>
  <fonts count="46">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Cyr"/>
      <family val="1"/>
    </font>
    <font>
      <sz val="12"/>
      <name val="Times New Roman Cyr"/>
      <family val="0"/>
    </font>
    <font>
      <b/>
      <sz val="14"/>
      <name val="Times New Roman Cyr"/>
      <family val="1"/>
    </font>
    <font>
      <sz val="10"/>
      <name val="Times New Roman CYR"/>
      <family val="1"/>
    </font>
    <font>
      <b/>
      <sz val="11"/>
      <name val="Times New Roman Cyr"/>
      <family val="0"/>
    </font>
    <font>
      <b/>
      <sz val="12"/>
      <name val="Times New Roman Cyr"/>
      <family val="0"/>
    </font>
    <font>
      <sz val="12"/>
      <name val="Arial"/>
      <family val="0"/>
    </font>
    <font>
      <sz val="12"/>
      <name val="TimesNewRomanPSMT"/>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8"/>
      <name val="Tahoma"/>
      <family val="0"/>
    </font>
    <font>
      <b/>
      <sz val="8"/>
      <name val="Tahoma"/>
      <family val="0"/>
    </font>
    <font>
      <sz val="12"/>
      <color indexed="10"/>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47">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30" fillId="0" borderId="0" xfId="0" applyFont="1" applyAlignment="1">
      <alignment horizontal="center"/>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29" fillId="0" borderId="0" xfId="0" applyFont="1" applyAlignment="1">
      <alignment/>
    </xf>
    <xf numFmtId="4" fontId="29" fillId="0" borderId="0" xfId="0" applyNumberFormat="1" applyFont="1" applyAlignment="1">
      <alignment/>
    </xf>
    <xf numFmtId="0" fontId="29" fillId="0" borderId="0" xfId="0" applyFont="1" applyAlignment="1">
      <alignment horizontal="right"/>
    </xf>
    <xf numFmtId="49" fontId="29" fillId="0" borderId="0" xfId="0" applyNumberFormat="1" applyFont="1" applyAlignment="1">
      <alignment vertical="top"/>
    </xf>
    <xf numFmtId="0" fontId="29" fillId="0" borderId="0" xfId="0" applyFont="1" applyAlignment="1">
      <alignment horizontal="left" vertical="top" wrapText="1"/>
    </xf>
    <xf numFmtId="49" fontId="29" fillId="0" borderId="0" xfId="0" applyNumberFormat="1" applyFont="1" applyAlignment="1">
      <alignment horizontal="center"/>
    </xf>
    <xf numFmtId="0" fontId="29" fillId="0" borderId="0" xfId="0" applyFont="1" applyAlignment="1">
      <alignment horizontal="right"/>
    </xf>
    <xf numFmtId="0" fontId="31" fillId="0" borderId="1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0" xfId="0" applyFont="1" applyBorder="1" applyAlignment="1">
      <alignment horizontal="left" vertical="center" wrapText="1"/>
    </xf>
    <xf numFmtId="49" fontId="33" fillId="0" borderId="0" xfId="0" applyNumberFormat="1" applyFont="1" applyBorder="1" applyAlignment="1">
      <alignment horizontal="center" vertical="center" wrapText="1"/>
    </xf>
    <xf numFmtId="164" fontId="33" fillId="0" borderId="0" xfId="0" applyNumberFormat="1" applyFont="1" applyBorder="1" applyAlignment="1">
      <alignment horizontal="right" vertical="center" wrapText="1"/>
    </xf>
    <xf numFmtId="49" fontId="29" fillId="0" borderId="0" xfId="0" applyNumberFormat="1" applyFont="1" applyBorder="1" applyAlignment="1">
      <alignment horizontal="center" vertical="center"/>
    </xf>
    <xf numFmtId="0" fontId="29" fillId="0" borderId="0" xfId="0" applyFont="1" applyBorder="1" applyAlignment="1">
      <alignment horizontal="left" vertical="center" wrapText="1"/>
    </xf>
    <xf numFmtId="49" fontId="29" fillId="0" borderId="0" xfId="0" applyNumberFormat="1" applyFont="1" applyBorder="1" applyAlignment="1">
      <alignment horizontal="center" vertical="center" wrapText="1"/>
    </xf>
    <xf numFmtId="164" fontId="29" fillId="0" borderId="0" xfId="0" applyNumberFormat="1" applyFont="1" applyBorder="1" applyAlignment="1">
      <alignment horizontal="right" vertical="center" wrapText="1"/>
    </xf>
    <xf numFmtId="0" fontId="28" fillId="0" borderId="0" xfId="0" applyFont="1" applyBorder="1" applyAlignment="1">
      <alignment horizontal="center" vertical="center" wrapText="1"/>
    </xf>
    <xf numFmtId="164" fontId="33" fillId="0" borderId="0" xfId="0" applyNumberFormat="1" applyFont="1" applyFill="1" applyBorder="1" applyAlignment="1">
      <alignment horizontal="right" vertical="center" wrapText="1"/>
    </xf>
    <xf numFmtId="164" fontId="29" fillId="0" borderId="0" xfId="0" applyNumberFormat="1" applyFont="1" applyFill="1" applyBorder="1" applyAlignment="1">
      <alignment horizontal="right" vertical="center" wrapText="1"/>
    </xf>
    <xf numFmtId="4" fontId="29" fillId="0" borderId="0" xfId="0" applyNumberFormat="1" applyFont="1" applyAlignment="1">
      <alignment/>
    </xf>
    <xf numFmtId="0" fontId="29" fillId="0" borderId="0" xfId="0" applyFont="1" applyAlignment="1">
      <alignment/>
    </xf>
    <xf numFmtId="49" fontId="28" fillId="0" borderId="0" xfId="0" applyNumberFormat="1" applyFont="1" applyBorder="1" applyAlignment="1">
      <alignment horizontal="center" vertical="center" wrapText="1"/>
    </xf>
    <xf numFmtId="0" fontId="33" fillId="0" borderId="0" xfId="0" applyFont="1" applyBorder="1" applyAlignment="1">
      <alignment horizontal="left" vertical="center" wrapText="1"/>
    </xf>
    <xf numFmtId="49" fontId="33" fillId="0" borderId="0" xfId="0" applyNumberFormat="1" applyFont="1" applyBorder="1" applyAlignment="1">
      <alignment horizontal="center" vertical="center"/>
    </xf>
    <xf numFmtId="4" fontId="33" fillId="0" borderId="0" xfId="0" applyNumberFormat="1" applyFont="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9" fillId="0" borderId="0" xfId="0" applyFont="1" applyBorder="1" applyAlignment="1">
      <alignment horizontal="left" vertical="center" wrapText="1"/>
    </xf>
    <xf numFmtId="4" fontId="29" fillId="0" borderId="0" xfId="0" applyNumberFormat="1" applyFont="1" applyBorder="1" applyAlignment="1">
      <alignment horizontal="right" vertical="center"/>
    </xf>
    <xf numFmtId="49" fontId="33" fillId="0" borderId="0" xfId="0" applyNumberFormat="1" applyFont="1" applyBorder="1" applyAlignment="1">
      <alignment horizontal="center" vertical="center"/>
    </xf>
    <xf numFmtId="4" fontId="33" fillId="0" borderId="0" xfId="0" applyNumberFormat="1" applyFont="1" applyBorder="1" applyAlignment="1">
      <alignment horizontal="right" vertical="center"/>
    </xf>
    <xf numFmtId="4" fontId="33" fillId="0" borderId="0" xfId="0" applyNumberFormat="1" applyFont="1" applyAlignment="1">
      <alignment vertical="center"/>
    </xf>
    <xf numFmtId="0" fontId="33" fillId="0" borderId="0" xfId="0" applyFont="1" applyAlignment="1">
      <alignment vertical="center"/>
    </xf>
    <xf numFmtId="164" fontId="33" fillId="0" borderId="0" xfId="0" applyNumberFormat="1" applyFont="1" applyBorder="1" applyAlignment="1">
      <alignment horizontal="right" vertical="center"/>
    </xf>
    <xf numFmtId="164" fontId="29" fillId="0" borderId="0" xfId="0" applyNumberFormat="1" applyFont="1" applyBorder="1" applyAlignment="1">
      <alignment horizontal="right" vertical="center"/>
    </xf>
    <xf numFmtId="164" fontId="29" fillId="0" borderId="0" xfId="0" applyNumberFormat="1" applyFont="1" applyFill="1" applyBorder="1" applyAlignment="1">
      <alignment horizontal="right" vertical="center"/>
    </xf>
    <xf numFmtId="0" fontId="32" fillId="0" borderId="0" xfId="0" applyFont="1" applyBorder="1" applyAlignment="1">
      <alignment vertical="center" wrapText="1"/>
    </xf>
    <xf numFmtId="49" fontId="29" fillId="0" borderId="0" xfId="0" applyNumberFormat="1" applyFont="1" applyAlignment="1">
      <alignment horizontal="center" vertical="center"/>
    </xf>
    <xf numFmtId="4" fontId="29" fillId="0" borderId="0" xfId="0" applyNumberFormat="1" applyFont="1" applyAlignment="1">
      <alignment horizontal="center" vertical="center"/>
    </xf>
    <xf numFmtId="49" fontId="29" fillId="0" borderId="0" xfId="0" applyNumberFormat="1" applyFont="1" applyAlignment="1">
      <alignment horizontal="center" vertical="top"/>
    </xf>
    <xf numFmtId="4" fontId="29" fillId="0" borderId="0" xfId="0" applyNumberFormat="1" applyFont="1" applyAlignment="1">
      <alignment horizontal="center" vertical="top"/>
    </xf>
    <xf numFmtId="0" fontId="29" fillId="0" borderId="0" xfId="0" applyFont="1" applyAlignment="1">
      <alignment horizontal="center" vertical="top"/>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49" fontId="1" fillId="0" borderId="0" xfId="0" applyNumberFormat="1" applyFont="1" applyFill="1" applyAlignment="1">
      <alignment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0" fontId="1" fillId="0" borderId="18" xfId="0" applyFont="1" applyFill="1" applyBorder="1" applyAlignment="1">
      <alignment horizontal="left" vertical="center" wrapText="1"/>
    </xf>
    <xf numFmtId="0" fontId="2" fillId="0" borderId="19" xfId="0" applyFont="1" applyFill="1" applyBorder="1" applyAlignment="1">
      <alignment horizontal="left" vertical="top" wrapText="1"/>
    </xf>
    <xf numFmtId="4"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 fontId="33" fillId="0" borderId="0" xfId="0" applyNumberFormat="1" applyFont="1" applyFill="1" applyBorder="1" applyAlignment="1">
      <alignment horizontal="right" vertical="center"/>
    </xf>
    <xf numFmtId="49" fontId="1" fillId="0" borderId="2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pplyProtection="1">
      <alignment vertical="top" wrapText="1" readingOrder="1"/>
      <protection locked="0"/>
    </xf>
    <xf numFmtId="4" fontId="1" fillId="0" borderId="0" xfId="0" applyNumberFormat="1" applyFont="1" applyFill="1" applyAlignment="1">
      <alignment horizontal="center" vertical="center"/>
    </xf>
    <xf numFmtId="0" fontId="2" fillId="0" borderId="0" xfId="0" applyFont="1" applyFill="1" applyAlignment="1">
      <alignment horizontal="center" wrapText="1"/>
    </xf>
    <xf numFmtId="0" fontId="34" fillId="0" borderId="0" xfId="0" applyFont="1" applyFill="1" applyAlignment="1">
      <alignment/>
    </xf>
    <xf numFmtId="0" fontId="4" fillId="0" borderId="0" xfId="0" applyFont="1" applyFill="1" applyAlignment="1">
      <alignment/>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xf>
    <xf numFmtId="49" fontId="2" fillId="0" borderId="13" xfId="0" applyNumberFormat="1" applyFont="1" applyFill="1" applyBorder="1" applyAlignment="1">
      <alignment horizontal="center" vertical="center"/>
    </xf>
    <xf numFmtId="2"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13" xfId="0" applyFont="1" applyFill="1" applyBorder="1" applyAlignment="1">
      <alignment horizontal="justify" vertical="center" wrapText="1"/>
    </xf>
    <xf numFmtId="0" fontId="35" fillId="0" borderId="13" xfId="0" applyFont="1" applyFill="1" applyBorder="1" applyAlignment="1">
      <alignment horizontal="justify" vertical="center" wrapText="1"/>
    </xf>
    <xf numFmtId="0" fontId="35" fillId="0" borderId="13" xfId="0" applyFont="1" applyFill="1" applyBorder="1" applyAlignment="1">
      <alignment vertical="center" wrapText="1"/>
    </xf>
    <xf numFmtId="2" fontId="1" fillId="0" borderId="13" xfId="0" applyNumberFormat="1" applyFont="1" applyFill="1" applyBorder="1" applyAlignment="1">
      <alignment horizontal="justify" vertical="center" wrapText="1"/>
    </xf>
    <xf numFmtId="0" fontId="1" fillId="0" borderId="0" xfId="0" applyFont="1" applyFill="1" applyAlignment="1">
      <alignment vertical="top"/>
    </xf>
    <xf numFmtId="4" fontId="36" fillId="0" borderId="0" xfId="0" applyNumberFormat="1" applyFont="1" applyFill="1" applyAlignment="1">
      <alignment/>
    </xf>
    <xf numFmtId="0" fontId="29"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4" fontId="4" fillId="0" borderId="0" xfId="0" applyNumberFormat="1" applyFont="1" applyFill="1" applyAlignment="1">
      <alignment/>
    </xf>
    <xf numFmtId="0" fontId="37" fillId="0" borderId="13" xfId="0" applyFont="1" applyFill="1" applyBorder="1" applyAlignment="1">
      <alignment vertical="center"/>
    </xf>
    <xf numFmtId="4" fontId="37"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4" fontId="38" fillId="0" borderId="13" xfId="0" applyNumberFormat="1" applyFont="1" applyFill="1" applyBorder="1" applyAlignment="1">
      <alignment horizontal="center" vertical="center"/>
    </xf>
    <xf numFmtId="0" fontId="36" fillId="0" borderId="13" xfId="0" applyFont="1" applyFill="1" applyBorder="1" applyAlignment="1">
      <alignment horizontal="center" vertical="center"/>
    </xf>
    <xf numFmtId="0" fontId="36" fillId="0" borderId="13" xfId="0" applyFont="1" applyFill="1" applyBorder="1" applyAlignment="1">
      <alignment vertical="center" wrapText="1"/>
    </xf>
    <xf numFmtId="4" fontId="1" fillId="0" borderId="13" xfId="0" applyNumberFormat="1" applyFont="1" applyFill="1" applyBorder="1" applyAlignment="1">
      <alignment horizontal="center" vertical="center"/>
    </xf>
    <xf numFmtId="4" fontId="4" fillId="24" borderId="0" xfId="0" applyNumberFormat="1" applyFont="1" applyFill="1" applyAlignment="1">
      <alignment/>
    </xf>
    <xf numFmtId="0" fontId="38" fillId="0" borderId="13" xfId="0" applyFont="1" applyFill="1" applyBorder="1" applyAlignment="1">
      <alignment vertical="center" wrapText="1"/>
    </xf>
    <xf numFmtId="4" fontId="36" fillId="0" borderId="13" xfId="0" applyNumberFormat="1" applyFont="1" applyFill="1" applyBorder="1" applyAlignment="1">
      <alignment horizontal="center" vertical="center"/>
    </xf>
    <xf numFmtId="0" fontId="38" fillId="0" borderId="13" xfId="0" applyFont="1" applyFill="1" applyBorder="1" applyAlignment="1">
      <alignment horizontal="justify" vertical="center" wrapText="1"/>
    </xf>
    <xf numFmtId="0" fontId="36" fillId="0" borderId="0" xfId="0" applyFont="1" applyFill="1" applyAlignment="1">
      <alignment/>
    </xf>
    <xf numFmtId="0" fontId="41" fillId="0" borderId="0" xfId="0" applyFont="1" applyFill="1" applyAlignment="1">
      <alignment/>
    </xf>
    <xf numFmtId="4" fontId="40" fillId="0" borderId="13" xfId="0" applyNumberFormat="1" applyFont="1" applyFill="1" applyBorder="1" applyAlignment="1">
      <alignment horizontal="center" vertical="center"/>
    </xf>
    <xf numFmtId="0" fontId="36" fillId="0" borderId="13" xfId="0" applyFont="1" applyFill="1" applyBorder="1" applyAlignment="1">
      <alignment horizontal="justify" vertical="center" wrapText="1"/>
    </xf>
    <xf numFmtId="49" fontId="36" fillId="0" borderId="13" xfId="0" applyNumberFormat="1" applyFont="1" applyFill="1" applyBorder="1" applyAlignment="1">
      <alignment vertical="center" wrapText="1"/>
    </xf>
    <xf numFmtId="0" fontId="40" fillId="0" borderId="13" xfId="0" applyFont="1" applyFill="1" applyBorder="1" applyAlignment="1">
      <alignment horizontal="center" vertical="center"/>
    </xf>
    <xf numFmtId="0" fontId="40" fillId="0" borderId="13" xfId="0" applyFont="1" applyFill="1" applyBorder="1" applyAlignment="1">
      <alignment vertical="center" wrapText="1"/>
    </xf>
    <xf numFmtId="0" fontId="37"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justify" vertical="center" wrapText="1"/>
    </xf>
    <xf numFmtId="2" fontId="38" fillId="0" borderId="13" xfId="0" applyNumberFormat="1" applyFont="1" applyFill="1" applyBorder="1" applyAlignment="1">
      <alignment horizontal="justify" vertical="center" wrapText="1"/>
    </xf>
    <xf numFmtId="2" fontId="36" fillId="0" borderId="13" xfId="0" applyNumberFormat="1" applyFont="1" applyFill="1" applyBorder="1" applyAlignment="1">
      <alignment horizontal="left" vertical="center" wrapText="1"/>
    </xf>
    <xf numFmtId="0" fontId="36"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25" borderId="13" xfId="0" applyFont="1" applyFill="1" applyBorder="1" applyAlignment="1">
      <alignment horizontal="center" vertical="center"/>
    </xf>
    <xf numFmtId="0" fontId="38" fillId="25" borderId="13" xfId="0" applyFont="1" applyFill="1" applyBorder="1" applyAlignment="1">
      <alignment vertical="center" wrapText="1"/>
    </xf>
    <xf numFmtId="4" fontId="38" fillId="25" borderId="13" xfId="0" applyNumberFormat="1" applyFont="1" applyFill="1" applyBorder="1" applyAlignment="1">
      <alignment horizontal="center" vertical="center"/>
    </xf>
    <xf numFmtId="0" fontId="4" fillId="25" borderId="0" xfId="0" applyFont="1" applyFill="1" applyAlignment="1">
      <alignment/>
    </xf>
    <xf numFmtId="0" fontId="36" fillId="25" borderId="13" xfId="0" applyFont="1" applyFill="1" applyBorder="1" applyAlignment="1">
      <alignment horizontal="center" vertical="center"/>
    </xf>
    <xf numFmtId="0" fontId="36" fillId="25" borderId="13" xfId="0" applyFont="1" applyFill="1" applyBorder="1" applyAlignment="1">
      <alignment vertical="center" wrapText="1"/>
    </xf>
    <xf numFmtId="4" fontId="36" fillId="25" borderId="13" xfId="0" applyNumberFormat="1" applyFont="1" applyFill="1" applyBorder="1" applyAlignment="1">
      <alignment horizontal="center" vertical="center"/>
    </xf>
    <xf numFmtId="4" fontId="4"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applyAlignment="1">
      <alignment vertical="center" wrapText="1"/>
    </xf>
    <xf numFmtId="4" fontId="2" fillId="0" borderId="0" xfId="0" applyNumberFormat="1" applyFont="1" applyFill="1" applyAlignment="1">
      <alignment vertical="center" wrapText="1"/>
    </xf>
    <xf numFmtId="4" fontId="3"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0" fontId="44" fillId="0" borderId="10" xfId="0" applyFont="1" applyFill="1" applyBorder="1" applyAlignment="1">
      <alignment vertical="center" wrapText="1"/>
    </xf>
    <xf numFmtId="49" fontId="44" fillId="0" borderId="10" xfId="0" applyNumberFormat="1" applyFont="1" applyFill="1" applyBorder="1" applyAlignment="1">
      <alignment horizontal="center" vertical="center" wrapText="1"/>
    </xf>
    <xf numFmtId="4" fontId="44" fillId="0" borderId="10" xfId="0" applyNumberFormat="1" applyFont="1" applyFill="1" applyBorder="1" applyAlignment="1">
      <alignment vertical="center" wrapText="1"/>
    </xf>
    <xf numFmtId="4" fontId="44" fillId="0" borderId="0" xfId="0" applyNumberFormat="1" applyFont="1" applyFill="1" applyAlignment="1">
      <alignment/>
    </xf>
    <xf numFmtId="4" fontId="29" fillId="0" borderId="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Border="1" applyAlignment="1">
      <alignment/>
    </xf>
    <xf numFmtId="0" fontId="1" fillId="25" borderId="13" xfId="0" applyFont="1" applyFill="1" applyBorder="1" applyAlignment="1">
      <alignment horizontal="center" vertical="center"/>
    </xf>
    <xf numFmtId="0" fontId="1" fillId="25" borderId="13" xfId="0" applyFont="1" applyFill="1" applyBorder="1" applyAlignment="1">
      <alignment horizontal="left" vertical="center" wrapText="1"/>
    </xf>
    <xf numFmtId="0" fontId="3" fillId="0" borderId="0" xfId="0" applyFont="1" applyFill="1" applyAlignment="1">
      <alignment horizontal="center" wrapText="1"/>
    </xf>
    <xf numFmtId="0" fontId="1" fillId="0" borderId="13" xfId="0" applyFont="1" applyFill="1" applyBorder="1" applyAlignment="1">
      <alignment horizontal="center" vertical="center" wrapText="1"/>
    </xf>
    <xf numFmtId="49" fontId="2" fillId="0" borderId="1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 fillId="0" borderId="0" xfId="0" applyFont="1" applyFill="1" applyAlignment="1">
      <alignment horizontal="right"/>
    </xf>
    <xf numFmtId="49" fontId="3" fillId="0" borderId="0" xfId="0" applyNumberFormat="1" applyFont="1" applyFill="1" applyAlignment="1">
      <alignment horizontal="center" vertical="center" wrapText="1"/>
    </xf>
    <xf numFmtId="0" fontId="2" fillId="0" borderId="13" xfId="0" applyFont="1" applyFill="1" applyBorder="1" applyAlignment="1">
      <alignment horizontal="right" vertical="center"/>
    </xf>
    <xf numFmtId="0" fontId="1" fillId="0" borderId="0" xfId="0" applyFont="1" applyFill="1" applyAlignment="1">
      <alignment horizont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xf>
    <xf numFmtId="0" fontId="28" fillId="0" borderId="22" xfId="0" applyFont="1" applyBorder="1" applyAlignment="1">
      <alignment horizontal="center" vertical="center"/>
    </xf>
    <xf numFmtId="0" fontId="28" fillId="0" borderId="21" xfId="0" applyFont="1" applyBorder="1" applyAlignment="1">
      <alignment horizontal="center" vertical="center"/>
    </xf>
    <xf numFmtId="0" fontId="30" fillId="0" borderId="0" xfId="0" applyFont="1" applyAlignment="1">
      <alignment horizontal="center"/>
    </xf>
    <xf numFmtId="4" fontId="1" fillId="0" borderId="10" xfId="0" applyNumberFormat="1" applyFont="1" applyFill="1" applyBorder="1" applyAlignment="1">
      <alignment horizontal="righ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49" fontId="1"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0" xfId="0" applyNumberFormat="1" applyFont="1" applyFill="1" applyAlignment="1">
      <alignment horizontal="right"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Fill="1" applyAlignment="1">
      <alignment horizontal="right"/>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lack\exchange\Documents%20and%20Settings\KomissarovaNI.ZATO-A\&#1056;&#1072;&#1073;&#1086;&#1095;&#1080;&#1081;%20&#1089;&#1090;&#1086;&#1083;\&#1055;&#1088;&#1080;&#1083;&#1086;&#1078;&#1077;&#1085;&#1080;&#1103;1,%204,%2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 1 "/>
      <sheetName val="прил4"/>
      <sheetName val="прил 4.1"/>
    </sheetNames>
    <sheetDataSet>
      <sheetData sheetId="1">
        <row r="30">
          <cell r="C30">
            <v>14577888</v>
          </cell>
        </row>
        <row r="32">
          <cell r="C32">
            <v>14749100</v>
          </cell>
        </row>
        <row r="33">
          <cell r="C33">
            <v>8075592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G100"/>
  <sheetViews>
    <sheetView zoomScalePageLayoutView="0" workbookViewId="0" topLeftCell="A1">
      <selection activeCell="B5" sqref="B5:C5"/>
    </sheetView>
  </sheetViews>
  <sheetFormatPr defaultColWidth="9.00390625" defaultRowHeight="12.75"/>
  <cols>
    <col min="1" max="1" width="9.625" style="200" customWidth="1"/>
    <col min="2" max="2" width="27.00390625" style="200" customWidth="1"/>
    <col min="3" max="3" width="63.625" style="200" customWidth="1"/>
    <col min="4" max="16384" width="9.125" style="200" customWidth="1"/>
  </cols>
  <sheetData>
    <row r="1" spans="1:3" s="134" customFormat="1" ht="15.75">
      <c r="A1" s="12"/>
      <c r="B1" s="213" t="s">
        <v>518</v>
      </c>
      <c r="C1" s="213"/>
    </row>
    <row r="2" spans="1:3" s="134" customFormat="1" ht="15.75">
      <c r="A2" s="147"/>
      <c r="B2" s="213" t="s">
        <v>400</v>
      </c>
      <c r="C2" s="213"/>
    </row>
    <row r="3" spans="1:6" s="134" customFormat="1" ht="18.75" customHeight="1">
      <c r="A3" s="30"/>
      <c r="B3" s="213" t="s">
        <v>582</v>
      </c>
      <c r="C3" s="213"/>
      <c r="D3" s="30"/>
      <c r="E3" s="30"/>
      <c r="F3" s="30"/>
    </row>
    <row r="4" spans="1:3" s="134" customFormat="1" ht="15.75">
      <c r="A4" s="12"/>
      <c r="B4" s="213" t="s">
        <v>583</v>
      </c>
      <c r="C4" s="213"/>
    </row>
    <row r="5" spans="1:3" s="134" customFormat="1" ht="15.75">
      <c r="A5" s="12"/>
      <c r="B5" s="213" t="s">
        <v>381</v>
      </c>
      <c r="C5" s="213"/>
    </row>
    <row r="6" spans="1:3" s="134" customFormat="1" ht="15.75">
      <c r="A6" s="12"/>
      <c r="B6" s="52"/>
      <c r="C6" s="52"/>
    </row>
    <row r="7" spans="1:3" ht="18.75">
      <c r="A7" s="135"/>
      <c r="B7" s="213"/>
      <c r="C7" s="213"/>
    </row>
    <row r="8" spans="1:3" ht="69" customHeight="1">
      <c r="A8" s="205" t="s">
        <v>519</v>
      </c>
      <c r="B8" s="205"/>
      <c r="C8" s="205"/>
    </row>
    <row r="9" spans="1:3" ht="14.25" customHeight="1">
      <c r="A9" s="133"/>
      <c r="B9" s="133"/>
      <c r="C9" s="133"/>
    </row>
    <row r="10" spans="1:3" ht="15.75">
      <c r="A10" s="206" t="s">
        <v>520</v>
      </c>
      <c r="B10" s="206"/>
      <c r="C10" s="206" t="s">
        <v>521</v>
      </c>
    </row>
    <row r="11" spans="1:3" ht="63">
      <c r="A11" s="15" t="s">
        <v>522</v>
      </c>
      <c r="B11" s="15" t="s">
        <v>523</v>
      </c>
      <c r="C11" s="206"/>
    </row>
    <row r="12" spans="1:3" ht="15.75">
      <c r="A12" s="136" t="s">
        <v>146</v>
      </c>
      <c r="B12" s="207" t="s">
        <v>524</v>
      </c>
      <c r="C12" s="208"/>
    </row>
    <row r="13" spans="1:3" ht="63">
      <c r="A13" s="137" t="s">
        <v>146</v>
      </c>
      <c r="B13" s="138" t="s">
        <v>525</v>
      </c>
      <c r="C13" s="55" t="s">
        <v>526</v>
      </c>
    </row>
    <row r="14" spans="1:3" ht="47.25">
      <c r="A14" s="137" t="s">
        <v>146</v>
      </c>
      <c r="B14" s="138" t="s">
        <v>527</v>
      </c>
      <c r="C14" s="55" t="s">
        <v>528</v>
      </c>
    </row>
    <row r="15" spans="1:3" ht="47.25">
      <c r="A15" s="137" t="s">
        <v>146</v>
      </c>
      <c r="B15" s="138" t="s">
        <v>584</v>
      </c>
      <c r="C15" s="55" t="s">
        <v>585</v>
      </c>
    </row>
    <row r="16" spans="1:3" ht="31.5">
      <c r="A16" s="137" t="s">
        <v>146</v>
      </c>
      <c r="B16" s="138" t="s">
        <v>529</v>
      </c>
      <c r="C16" s="55" t="s">
        <v>530</v>
      </c>
    </row>
    <row r="17" spans="1:3" ht="15.75">
      <c r="A17" s="139" t="s">
        <v>147</v>
      </c>
      <c r="B17" s="209" t="s">
        <v>403</v>
      </c>
      <c r="C17" s="210"/>
    </row>
    <row r="18" spans="1:3" s="201" customFormat="1" ht="31.5">
      <c r="A18" s="137" t="s">
        <v>147</v>
      </c>
      <c r="B18" s="137" t="s">
        <v>531</v>
      </c>
      <c r="C18" s="140" t="s">
        <v>532</v>
      </c>
    </row>
    <row r="19" spans="1:3" ht="78.75">
      <c r="A19" s="137" t="s">
        <v>147</v>
      </c>
      <c r="B19" s="138" t="s">
        <v>533</v>
      </c>
      <c r="C19" s="140" t="s">
        <v>534</v>
      </c>
    </row>
    <row r="20" spans="1:3" ht="78.75">
      <c r="A20" s="137" t="s">
        <v>147</v>
      </c>
      <c r="B20" s="138" t="s">
        <v>535</v>
      </c>
      <c r="C20" s="140" t="s">
        <v>537</v>
      </c>
    </row>
    <row r="21" spans="1:3" ht="78.75">
      <c r="A21" s="137" t="s">
        <v>147</v>
      </c>
      <c r="B21" s="138" t="s">
        <v>538</v>
      </c>
      <c r="C21" s="140" t="s">
        <v>540</v>
      </c>
    </row>
    <row r="22" spans="1:3" ht="63">
      <c r="A22" s="137" t="s">
        <v>147</v>
      </c>
      <c r="B22" s="138" t="s">
        <v>525</v>
      </c>
      <c r="C22" s="55" t="s">
        <v>526</v>
      </c>
    </row>
    <row r="23" spans="1:3" ht="78.75">
      <c r="A23" s="137" t="s">
        <v>147</v>
      </c>
      <c r="B23" s="138" t="s">
        <v>541</v>
      </c>
      <c r="C23" s="55" t="s">
        <v>542</v>
      </c>
    </row>
    <row r="24" spans="1:3" ht="94.5">
      <c r="A24" s="137" t="s">
        <v>147</v>
      </c>
      <c r="B24" s="138" t="s">
        <v>543</v>
      </c>
      <c r="C24" s="55" t="s">
        <v>544</v>
      </c>
    </row>
    <row r="25" spans="1:7" ht="47.25">
      <c r="A25" s="137" t="s">
        <v>147</v>
      </c>
      <c r="B25" s="15" t="s">
        <v>545</v>
      </c>
      <c r="C25" s="55" t="s">
        <v>546</v>
      </c>
      <c r="F25" s="202"/>
      <c r="G25" s="202"/>
    </row>
    <row r="26" spans="1:7" ht="47.25">
      <c r="A26" s="137" t="s">
        <v>147</v>
      </c>
      <c r="B26" s="138" t="s">
        <v>547</v>
      </c>
      <c r="C26" s="55" t="s">
        <v>548</v>
      </c>
      <c r="F26" s="202"/>
      <c r="G26" s="202"/>
    </row>
    <row r="27" spans="1:7" ht="63">
      <c r="A27" s="137" t="s">
        <v>147</v>
      </c>
      <c r="B27" s="203" t="s">
        <v>275</v>
      </c>
      <c r="C27" s="204" t="s">
        <v>276</v>
      </c>
      <c r="F27" s="202"/>
      <c r="G27" s="202"/>
    </row>
    <row r="28" spans="1:3" ht="15.75">
      <c r="A28" s="139" t="s">
        <v>149</v>
      </c>
      <c r="B28" s="209" t="s">
        <v>399</v>
      </c>
      <c r="C28" s="210"/>
    </row>
    <row r="29" spans="1:3" ht="31.5">
      <c r="A29" s="137" t="s">
        <v>149</v>
      </c>
      <c r="B29" s="138" t="s">
        <v>549</v>
      </c>
      <c r="C29" s="55" t="s">
        <v>550</v>
      </c>
    </row>
    <row r="30" spans="1:3" ht="47.25">
      <c r="A30" s="137" t="s">
        <v>149</v>
      </c>
      <c r="B30" s="138" t="s">
        <v>551</v>
      </c>
      <c r="C30" s="141" t="s">
        <v>552</v>
      </c>
    </row>
    <row r="31" spans="1:3" ht="94.5">
      <c r="A31" s="137" t="s">
        <v>149</v>
      </c>
      <c r="B31" s="138" t="s">
        <v>553</v>
      </c>
      <c r="C31" s="55" t="s">
        <v>554</v>
      </c>
    </row>
    <row r="32" spans="1:3" ht="15.75">
      <c r="A32" s="139" t="s">
        <v>151</v>
      </c>
      <c r="B32" s="207" t="s">
        <v>555</v>
      </c>
      <c r="C32" s="208"/>
    </row>
    <row r="33" spans="1:3" ht="37.5" customHeight="1">
      <c r="A33" s="139" t="s">
        <v>148</v>
      </c>
      <c r="B33" s="209" t="s">
        <v>556</v>
      </c>
      <c r="C33" s="210"/>
    </row>
    <row r="34" spans="1:3" ht="47.25">
      <c r="A34" s="137" t="s">
        <v>148</v>
      </c>
      <c r="B34" s="138" t="s">
        <v>557</v>
      </c>
      <c r="C34" s="55" t="s">
        <v>558</v>
      </c>
    </row>
    <row r="35" spans="1:3" ht="69.75" customHeight="1">
      <c r="A35" s="139" t="s">
        <v>324</v>
      </c>
      <c r="B35" s="211" t="s">
        <v>559</v>
      </c>
      <c r="C35" s="212"/>
    </row>
    <row r="36" spans="1:3" ht="31.5">
      <c r="A36" s="112" t="s">
        <v>324</v>
      </c>
      <c r="B36" s="138" t="s">
        <v>560</v>
      </c>
      <c r="C36" s="55" t="s">
        <v>561</v>
      </c>
    </row>
    <row r="37" spans="1:3" ht="47.25">
      <c r="A37" s="112" t="s">
        <v>324</v>
      </c>
      <c r="B37" s="138" t="s">
        <v>562</v>
      </c>
      <c r="C37" s="142" t="s">
        <v>563</v>
      </c>
    </row>
    <row r="38" spans="1:3" ht="31.5">
      <c r="A38" s="112" t="s">
        <v>324</v>
      </c>
      <c r="B38" s="138" t="s">
        <v>564</v>
      </c>
      <c r="C38" s="143" t="s">
        <v>565</v>
      </c>
    </row>
    <row r="39" spans="1:3" ht="15.75">
      <c r="A39" s="137" t="s">
        <v>324</v>
      </c>
      <c r="B39" s="138" t="s">
        <v>566</v>
      </c>
      <c r="C39" s="143" t="s">
        <v>567</v>
      </c>
    </row>
    <row r="40" spans="1:3" ht="15.75">
      <c r="A40" s="137" t="s">
        <v>324</v>
      </c>
      <c r="B40" s="138" t="s">
        <v>568</v>
      </c>
      <c r="C40" s="143" t="s">
        <v>569</v>
      </c>
    </row>
    <row r="41" spans="1:3" ht="31.5">
      <c r="A41" s="112" t="s">
        <v>324</v>
      </c>
      <c r="B41" s="138" t="s">
        <v>570</v>
      </c>
      <c r="C41" s="144" t="s">
        <v>571</v>
      </c>
    </row>
    <row r="42" spans="1:3" ht="31.5">
      <c r="A42" s="112" t="s">
        <v>324</v>
      </c>
      <c r="B42" s="138" t="s">
        <v>572</v>
      </c>
      <c r="C42" s="145" t="s">
        <v>573</v>
      </c>
    </row>
    <row r="43" spans="1:3" ht="47.25">
      <c r="A43" s="137" t="s">
        <v>324</v>
      </c>
      <c r="B43" s="138" t="s">
        <v>574</v>
      </c>
      <c r="C43" s="146" t="s">
        <v>575</v>
      </c>
    </row>
    <row r="46" spans="1:3" ht="15.75">
      <c r="A46" s="12"/>
      <c r="B46" s="12"/>
      <c r="C46" s="12"/>
    </row>
    <row r="47" spans="1:3" ht="15.75">
      <c r="A47" s="12"/>
      <c r="B47" s="12"/>
      <c r="C47" s="12"/>
    </row>
    <row r="48" spans="1:3" ht="15.75">
      <c r="A48" s="12"/>
      <c r="B48" s="12"/>
      <c r="C48" s="12"/>
    </row>
    <row r="49" spans="1:3" ht="30.75" customHeight="1">
      <c r="A49" s="12"/>
      <c r="B49" s="12"/>
      <c r="C49" s="12"/>
    </row>
    <row r="50" spans="1:3" ht="15.75">
      <c r="A50" s="12"/>
      <c r="B50" s="12"/>
      <c r="C50" s="12"/>
    </row>
    <row r="51" spans="1:3" ht="15.75">
      <c r="A51" s="12"/>
      <c r="B51" s="12"/>
      <c r="C51" s="12"/>
    </row>
    <row r="52" spans="1:3" ht="15.75">
      <c r="A52" s="12"/>
      <c r="B52" s="12"/>
      <c r="C52" s="12"/>
    </row>
    <row r="53" spans="1:3" ht="15.75">
      <c r="A53" s="12"/>
      <c r="B53" s="12"/>
      <c r="C53" s="12"/>
    </row>
    <row r="54" spans="1:3" ht="15.75">
      <c r="A54" s="12"/>
      <c r="B54" s="12"/>
      <c r="C54" s="12"/>
    </row>
    <row r="55" spans="1:3" ht="15.75">
      <c r="A55" s="12"/>
      <c r="B55" s="12"/>
      <c r="C55" s="12"/>
    </row>
    <row r="56" spans="1:3" ht="15.75">
      <c r="A56" s="12"/>
      <c r="B56" s="12"/>
      <c r="C56" s="12"/>
    </row>
    <row r="57" spans="1:3" ht="15.75">
      <c r="A57" s="12"/>
      <c r="B57" s="12"/>
      <c r="C57" s="12"/>
    </row>
    <row r="58" spans="1:3" ht="15.75">
      <c r="A58" s="12"/>
      <c r="B58" s="12"/>
      <c r="C58" s="12"/>
    </row>
    <row r="59" spans="1:3" ht="15.75">
      <c r="A59" s="12"/>
      <c r="B59" s="12"/>
      <c r="C59" s="12"/>
    </row>
    <row r="60" spans="1:3" ht="15.75">
      <c r="A60" s="12"/>
      <c r="B60" s="12"/>
      <c r="C60" s="12"/>
    </row>
    <row r="61" spans="1:3" ht="15.75">
      <c r="A61" s="12"/>
      <c r="B61" s="12"/>
      <c r="C61" s="12"/>
    </row>
    <row r="62" spans="1:3" ht="15.75">
      <c r="A62" s="12"/>
      <c r="B62" s="12"/>
      <c r="C62" s="12"/>
    </row>
    <row r="63" spans="1:3" ht="15.75">
      <c r="A63" s="12"/>
      <c r="B63" s="12"/>
      <c r="C63" s="12"/>
    </row>
    <row r="64" spans="1:3" ht="15.75">
      <c r="A64" s="12"/>
      <c r="B64" s="12"/>
      <c r="C64" s="12"/>
    </row>
    <row r="65" spans="1:3" ht="15.75">
      <c r="A65" s="12"/>
      <c r="B65" s="12"/>
      <c r="C65" s="12"/>
    </row>
    <row r="66" spans="1:3" ht="15.75">
      <c r="A66" s="12"/>
      <c r="B66" s="12"/>
      <c r="C66" s="12"/>
    </row>
    <row r="67" spans="1:3" ht="15.75">
      <c r="A67" s="12"/>
      <c r="B67" s="12"/>
      <c r="C67" s="12"/>
    </row>
    <row r="68" spans="1:3" ht="15.75">
      <c r="A68" s="12"/>
      <c r="B68" s="12"/>
      <c r="C68" s="12"/>
    </row>
    <row r="69" spans="1:3" ht="15.75">
      <c r="A69" s="12"/>
      <c r="B69" s="12"/>
      <c r="C69" s="12"/>
    </row>
    <row r="70" spans="1:3" ht="15.75">
      <c r="A70" s="12"/>
      <c r="B70" s="12"/>
      <c r="C70" s="12"/>
    </row>
    <row r="71" spans="1:3" ht="15.75">
      <c r="A71" s="12"/>
      <c r="B71" s="12"/>
      <c r="C71" s="12"/>
    </row>
    <row r="72" spans="1:3" ht="15.75">
      <c r="A72" s="12"/>
      <c r="B72" s="12"/>
      <c r="C72" s="12"/>
    </row>
    <row r="73" spans="1:3" ht="15.75">
      <c r="A73" s="12"/>
      <c r="B73" s="12"/>
      <c r="C73" s="12"/>
    </row>
    <row r="74" spans="1:3" ht="15.75">
      <c r="A74" s="12"/>
      <c r="B74" s="12"/>
      <c r="C74" s="12"/>
    </row>
    <row r="75" spans="1:3" ht="15.75">
      <c r="A75" s="12"/>
      <c r="B75" s="12"/>
      <c r="C75" s="12"/>
    </row>
    <row r="76" spans="1:3" ht="15.75">
      <c r="A76" s="12"/>
      <c r="B76" s="12"/>
      <c r="C76" s="12"/>
    </row>
    <row r="77" spans="1:3" ht="15.75">
      <c r="A77" s="12"/>
      <c r="B77" s="12"/>
      <c r="C77" s="12"/>
    </row>
    <row r="78" spans="1:3" ht="15.75">
      <c r="A78" s="12"/>
      <c r="B78" s="12"/>
      <c r="C78" s="12"/>
    </row>
    <row r="79" spans="1:3" ht="15.75">
      <c r="A79" s="12"/>
      <c r="B79" s="12"/>
      <c r="C79" s="12"/>
    </row>
    <row r="80" spans="1:3" ht="15.75">
      <c r="A80" s="12"/>
      <c r="B80" s="12"/>
      <c r="C80" s="12"/>
    </row>
    <row r="81" spans="1:3" ht="15.75">
      <c r="A81" s="12"/>
      <c r="B81" s="12"/>
      <c r="C81" s="12"/>
    </row>
    <row r="82" spans="1:3" ht="15.75">
      <c r="A82" s="12"/>
      <c r="B82" s="12"/>
      <c r="C82" s="12"/>
    </row>
    <row r="83" spans="1:3" ht="15.75">
      <c r="A83" s="12"/>
      <c r="B83" s="12"/>
      <c r="C83" s="12"/>
    </row>
    <row r="84" spans="1:3" ht="15.75">
      <c r="A84" s="12"/>
      <c r="B84" s="12"/>
      <c r="C84" s="12"/>
    </row>
    <row r="85" spans="1:3" ht="15.75">
      <c r="A85" s="12"/>
      <c r="B85" s="12"/>
      <c r="C85" s="12"/>
    </row>
    <row r="86" spans="1:3" ht="15.75">
      <c r="A86" s="12"/>
      <c r="B86" s="12"/>
      <c r="C86" s="12"/>
    </row>
    <row r="87" spans="1:3" ht="15.75">
      <c r="A87" s="12"/>
      <c r="B87" s="12"/>
      <c r="C87" s="12"/>
    </row>
    <row r="88" spans="1:3" ht="15.75">
      <c r="A88" s="12"/>
      <c r="B88" s="12"/>
      <c r="C88" s="12"/>
    </row>
    <row r="89" spans="1:3" ht="15.75">
      <c r="A89" s="12"/>
      <c r="B89" s="12"/>
      <c r="C89" s="12"/>
    </row>
    <row r="90" spans="1:3" ht="15.75">
      <c r="A90" s="12"/>
      <c r="B90" s="12"/>
      <c r="C90" s="12"/>
    </row>
    <row r="91" spans="1:3" ht="15.75">
      <c r="A91" s="12"/>
      <c r="B91" s="12"/>
      <c r="C91" s="12"/>
    </row>
    <row r="92" spans="1:3" ht="15.75">
      <c r="A92" s="12"/>
      <c r="B92" s="12"/>
      <c r="C92" s="12"/>
    </row>
    <row r="93" spans="1:3" ht="15.75">
      <c r="A93" s="12"/>
      <c r="B93" s="12"/>
      <c r="C93" s="12"/>
    </row>
    <row r="94" spans="1:3" ht="15.75">
      <c r="A94" s="12"/>
      <c r="B94" s="12"/>
      <c r="C94" s="12"/>
    </row>
    <row r="95" spans="1:3" ht="15.75">
      <c r="A95" s="12"/>
      <c r="B95" s="12"/>
      <c r="C95" s="12"/>
    </row>
    <row r="96" spans="1:3" ht="15.75">
      <c r="A96" s="12"/>
      <c r="B96" s="12"/>
      <c r="C96" s="12"/>
    </row>
    <row r="97" spans="1:3" ht="15.75">
      <c r="A97" s="12"/>
      <c r="B97" s="12"/>
      <c r="C97" s="12"/>
    </row>
    <row r="98" spans="1:3" ht="15.75">
      <c r="A98" s="12"/>
      <c r="B98" s="12"/>
      <c r="C98" s="12"/>
    </row>
    <row r="99" spans="1:3" ht="15.75">
      <c r="A99" s="12"/>
      <c r="B99" s="12"/>
      <c r="C99" s="12"/>
    </row>
    <row r="100" spans="1:3" ht="15.75">
      <c r="A100" s="12"/>
      <c r="B100" s="12"/>
      <c r="C100" s="12"/>
    </row>
  </sheetData>
  <sheetProtection/>
  <mergeCells count="15">
    <mergeCell ref="B33:C33"/>
    <mergeCell ref="B35:C35"/>
    <mergeCell ref="B32:C32"/>
    <mergeCell ref="B7:C7"/>
    <mergeCell ref="B1:C1"/>
    <mergeCell ref="B5:C5"/>
    <mergeCell ref="B2:C2"/>
    <mergeCell ref="B3:C3"/>
    <mergeCell ref="B4:C4"/>
    <mergeCell ref="A8:C8"/>
    <mergeCell ref="A10:B10"/>
    <mergeCell ref="C10:C11"/>
    <mergeCell ref="B12:C12"/>
    <mergeCell ref="B17:C17"/>
    <mergeCell ref="B28:C28"/>
  </mergeCells>
  <printOptions/>
  <pageMargins left="0.7086614173228347" right="0.7086614173228347" top="0.31496062992125984" bottom="0.15748031496062992" header="0.31496062992125984" footer="0.15748031496062992"/>
  <pageSetup fitToHeight="0"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D123"/>
  <sheetViews>
    <sheetView zoomScalePageLayoutView="0" workbookViewId="0" topLeftCell="A1">
      <selection activeCell="I17" sqref="I17"/>
    </sheetView>
  </sheetViews>
  <sheetFormatPr defaultColWidth="9.00390625" defaultRowHeight="16.5" customHeight="1"/>
  <cols>
    <col min="1" max="1" width="27.625" style="135" customWidth="1"/>
    <col min="2" max="2" width="46.25390625" style="12" customWidth="1"/>
    <col min="3" max="3" width="19.375" style="148" customWidth="1"/>
    <col min="4" max="4" width="24.875" style="135" hidden="1" customWidth="1"/>
    <col min="5" max="16384" width="9.125" style="135" customWidth="1"/>
  </cols>
  <sheetData>
    <row r="1" spans="2:4" ht="16.5" customHeight="1">
      <c r="B1" s="213" t="s">
        <v>600</v>
      </c>
      <c r="C1" s="213"/>
      <c r="D1" s="213"/>
    </row>
    <row r="2" spans="1:4" ht="16.5" customHeight="1">
      <c r="A2" s="30"/>
      <c r="B2" s="213" t="s">
        <v>400</v>
      </c>
      <c r="C2" s="213"/>
      <c r="D2" s="52"/>
    </row>
    <row r="3" spans="1:4" ht="16.5" customHeight="1">
      <c r="A3" s="30"/>
      <c r="B3" s="213" t="s">
        <v>582</v>
      </c>
      <c r="C3" s="213"/>
      <c r="D3" s="52"/>
    </row>
    <row r="4" spans="2:4" ht="16.5" customHeight="1">
      <c r="B4" s="213" t="s">
        <v>583</v>
      </c>
      <c r="C4" s="213"/>
      <c r="D4" s="52"/>
    </row>
    <row r="5" spans="2:4" ht="16.5" customHeight="1">
      <c r="B5" s="213" t="s">
        <v>382</v>
      </c>
      <c r="C5" s="213"/>
      <c r="D5" s="52"/>
    </row>
    <row r="6" ht="16.5" customHeight="1">
      <c r="B6" s="52"/>
    </row>
    <row r="7" ht="16.5" customHeight="1">
      <c r="B7" s="52"/>
    </row>
    <row r="8" spans="1:3" ht="36.75" customHeight="1">
      <c r="A8" s="214" t="s">
        <v>601</v>
      </c>
      <c r="B8" s="214"/>
      <c r="C8" s="214"/>
    </row>
    <row r="9" ht="16.5" customHeight="1">
      <c r="C9" s="149" t="s">
        <v>440</v>
      </c>
    </row>
    <row r="10" spans="1:3" ht="56.25" customHeight="1">
      <c r="A10" s="15" t="s">
        <v>602</v>
      </c>
      <c r="B10" s="138" t="s">
        <v>603</v>
      </c>
      <c r="C10" s="138" t="s">
        <v>408</v>
      </c>
    </row>
    <row r="11" spans="1:3" ht="18.75">
      <c r="A11" s="150">
        <v>1</v>
      </c>
      <c r="B11" s="150">
        <v>2</v>
      </c>
      <c r="C11" s="150">
        <v>3</v>
      </c>
    </row>
    <row r="12" spans="1:4" ht="31.5">
      <c r="A12" s="151" t="s">
        <v>604</v>
      </c>
      <c r="B12" s="54" t="s">
        <v>605</v>
      </c>
      <c r="C12" s="152">
        <f>C13+C52</f>
        <v>844459137.98</v>
      </c>
      <c r="D12" s="153"/>
    </row>
    <row r="13" spans="1:4" ht="18.75">
      <c r="A13" s="151"/>
      <c r="B13" s="154" t="s">
        <v>606</v>
      </c>
      <c r="C13" s="155">
        <f>C15+C27+C39+C47+C21</f>
        <v>704130433.63</v>
      </c>
      <c r="D13" s="153"/>
    </row>
    <row r="14" spans="1:3" ht="18.75">
      <c r="A14" s="151"/>
      <c r="B14" s="154" t="s">
        <v>607</v>
      </c>
      <c r="C14" s="152"/>
    </row>
    <row r="15" spans="1:3" ht="24.75" customHeight="1">
      <c r="A15" s="151" t="s">
        <v>608</v>
      </c>
      <c r="B15" s="156" t="s">
        <v>609</v>
      </c>
      <c r="C15" s="152">
        <f>C16</f>
        <v>609459672</v>
      </c>
    </row>
    <row r="16" spans="1:3" ht="23.25" customHeight="1">
      <c r="A16" s="157" t="s">
        <v>610</v>
      </c>
      <c r="B16" s="158" t="s">
        <v>611</v>
      </c>
      <c r="C16" s="159">
        <f>C17+C18+C19+C20</f>
        <v>609459672</v>
      </c>
    </row>
    <row r="17" spans="1:4" ht="98.25" customHeight="1">
      <c r="A17" s="160" t="s">
        <v>612</v>
      </c>
      <c r="B17" s="161" t="s">
        <v>806</v>
      </c>
      <c r="C17" s="162">
        <v>608322170</v>
      </c>
      <c r="D17" s="163">
        <v>-406000</v>
      </c>
    </row>
    <row r="18" spans="1:3" ht="139.5" customHeight="1">
      <c r="A18" s="160" t="s">
        <v>613</v>
      </c>
      <c r="B18" s="161" t="s">
        <v>614</v>
      </c>
      <c r="C18" s="162">
        <v>210000</v>
      </c>
    </row>
    <row r="19" spans="1:4" ht="68.25" customHeight="1">
      <c r="A19" s="160" t="s">
        <v>615</v>
      </c>
      <c r="B19" s="161" t="s">
        <v>616</v>
      </c>
      <c r="C19" s="162">
        <v>916125</v>
      </c>
      <c r="D19" s="163">
        <v>400000</v>
      </c>
    </row>
    <row r="20" spans="1:4" ht="123.75" customHeight="1">
      <c r="A20" s="160" t="s">
        <v>617</v>
      </c>
      <c r="B20" s="161" t="s">
        <v>807</v>
      </c>
      <c r="C20" s="162">
        <v>11377</v>
      </c>
      <c r="D20" s="163">
        <v>6000</v>
      </c>
    </row>
    <row r="21" spans="1:3" ht="57" customHeight="1">
      <c r="A21" s="151" t="s">
        <v>618</v>
      </c>
      <c r="B21" s="54" t="s">
        <v>619</v>
      </c>
      <c r="C21" s="152">
        <f>C22</f>
        <v>8009741</v>
      </c>
    </row>
    <row r="22" spans="1:3" ht="47.25">
      <c r="A22" s="157" t="s">
        <v>620</v>
      </c>
      <c r="B22" s="164" t="s">
        <v>621</v>
      </c>
      <c r="C22" s="159">
        <f>C23+C24+C25+C26</f>
        <v>8009741</v>
      </c>
    </row>
    <row r="23" spans="1:3" ht="90">
      <c r="A23" s="160" t="s">
        <v>622</v>
      </c>
      <c r="B23" s="161" t="s">
        <v>623</v>
      </c>
      <c r="C23" s="165">
        <v>3028460</v>
      </c>
    </row>
    <row r="24" spans="1:3" ht="105">
      <c r="A24" s="160" t="s">
        <v>624</v>
      </c>
      <c r="B24" s="161" t="s">
        <v>625</v>
      </c>
      <c r="C24" s="165">
        <v>72890</v>
      </c>
    </row>
    <row r="25" spans="1:3" ht="90">
      <c r="A25" s="160" t="s">
        <v>626</v>
      </c>
      <c r="B25" s="161" t="s">
        <v>627</v>
      </c>
      <c r="C25" s="165">
        <v>4876238</v>
      </c>
    </row>
    <row r="26" spans="1:3" ht="90">
      <c r="A26" s="160" t="s">
        <v>628</v>
      </c>
      <c r="B26" s="161" t="s">
        <v>629</v>
      </c>
      <c r="C26" s="165">
        <v>32153</v>
      </c>
    </row>
    <row r="27" spans="1:3" ht="22.5" customHeight="1">
      <c r="A27" s="151" t="s">
        <v>630</v>
      </c>
      <c r="B27" s="156" t="s">
        <v>631</v>
      </c>
      <c r="C27" s="152">
        <f>C28+C34+C38</f>
        <v>62073130</v>
      </c>
    </row>
    <row r="28" spans="1:3" ht="39.75" customHeight="1">
      <c r="A28" s="157" t="s">
        <v>632</v>
      </c>
      <c r="B28" s="166" t="s">
        <v>633</v>
      </c>
      <c r="C28" s="159">
        <f>C29+C31+C33</f>
        <v>37402580</v>
      </c>
    </row>
    <row r="29" spans="1:3" s="167" customFormat="1" ht="51.75" customHeight="1">
      <c r="A29" s="160" t="s">
        <v>634</v>
      </c>
      <c r="B29" s="161" t="s">
        <v>635</v>
      </c>
      <c r="C29" s="165">
        <f>C30</f>
        <v>14577888</v>
      </c>
    </row>
    <row r="30" spans="1:3" s="167" customFormat="1" ht="51" customHeight="1">
      <c r="A30" s="160" t="s">
        <v>636</v>
      </c>
      <c r="B30" s="161" t="s">
        <v>635</v>
      </c>
      <c r="C30" s="165">
        <v>14577888</v>
      </c>
    </row>
    <row r="31" spans="1:3" s="167" customFormat="1" ht="51" customHeight="1">
      <c r="A31" s="160" t="s">
        <v>637</v>
      </c>
      <c r="B31" s="161" t="s">
        <v>638</v>
      </c>
      <c r="C31" s="165">
        <f>C32</f>
        <v>14749100</v>
      </c>
    </row>
    <row r="32" spans="1:3" s="167" customFormat="1" ht="51.75" customHeight="1">
      <c r="A32" s="160" t="s">
        <v>639</v>
      </c>
      <c r="B32" s="161" t="s">
        <v>638</v>
      </c>
      <c r="C32" s="165">
        <v>14749100</v>
      </c>
    </row>
    <row r="33" spans="1:3" s="167" customFormat="1" ht="39.75" customHeight="1">
      <c r="A33" s="160" t="s">
        <v>640</v>
      </c>
      <c r="B33" s="161" t="s">
        <v>641</v>
      </c>
      <c r="C33" s="165">
        <v>8075592</v>
      </c>
    </row>
    <row r="34" spans="1:3" s="168" customFormat="1" ht="43.5" customHeight="1">
      <c r="A34" s="157" t="s">
        <v>642</v>
      </c>
      <c r="B34" s="166" t="s">
        <v>643</v>
      </c>
      <c r="C34" s="159">
        <f>C35+C36</f>
        <v>24250550</v>
      </c>
    </row>
    <row r="35" spans="1:3" s="168" customFormat="1" ht="43.5" customHeight="1">
      <c r="A35" s="160" t="s">
        <v>644</v>
      </c>
      <c r="B35" s="161" t="s">
        <v>645</v>
      </c>
      <c r="C35" s="165">
        <v>24200550</v>
      </c>
    </row>
    <row r="36" spans="1:3" s="168" customFormat="1" ht="46.5" customHeight="1">
      <c r="A36" s="160" t="s">
        <v>646</v>
      </c>
      <c r="B36" s="161" t="s">
        <v>647</v>
      </c>
      <c r="C36" s="165">
        <v>50000</v>
      </c>
    </row>
    <row r="37" spans="1:3" s="168" customFormat="1" ht="46.5" customHeight="1">
      <c r="A37" s="157" t="s">
        <v>648</v>
      </c>
      <c r="B37" s="166" t="s">
        <v>649</v>
      </c>
      <c r="C37" s="159">
        <f>C38</f>
        <v>420000</v>
      </c>
    </row>
    <row r="38" spans="1:3" ht="51.75" customHeight="1">
      <c r="A38" s="160" t="s">
        <v>650</v>
      </c>
      <c r="B38" s="170" t="s">
        <v>651</v>
      </c>
      <c r="C38" s="165">
        <v>420000</v>
      </c>
    </row>
    <row r="39" spans="1:3" ht="21" customHeight="1">
      <c r="A39" s="151" t="s">
        <v>652</v>
      </c>
      <c r="B39" s="156" t="s">
        <v>653</v>
      </c>
      <c r="C39" s="152">
        <f>C40+C42</f>
        <v>18592867.63</v>
      </c>
    </row>
    <row r="40" spans="1:3" ht="33" customHeight="1">
      <c r="A40" s="157" t="s">
        <v>654</v>
      </c>
      <c r="B40" s="166" t="s">
        <v>655</v>
      </c>
      <c r="C40" s="159">
        <f>C41</f>
        <v>6427657.63</v>
      </c>
    </row>
    <row r="41" spans="1:4" ht="61.5" customHeight="1">
      <c r="A41" s="160" t="s">
        <v>656</v>
      </c>
      <c r="B41" s="171" t="s">
        <v>657</v>
      </c>
      <c r="C41" s="165">
        <f>2809320+3618337.63</f>
        <v>6427657.63</v>
      </c>
      <c r="D41" s="163">
        <v>-200000</v>
      </c>
    </row>
    <row r="42" spans="1:3" ht="31.5" customHeight="1">
      <c r="A42" s="157" t="s">
        <v>658</v>
      </c>
      <c r="B42" s="166" t="s">
        <v>659</v>
      </c>
      <c r="C42" s="159">
        <f>C43+C45</f>
        <v>12165210</v>
      </c>
    </row>
    <row r="43" spans="1:3" ht="18.75">
      <c r="A43" s="160" t="s">
        <v>586</v>
      </c>
      <c r="B43" s="161" t="s">
        <v>587</v>
      </c>
      <c r="C43" s="165">
        <f>C44</f>
        <v>11165210</v>
      </c>
    </row>
    <row r="44" spans="1:4" ht="45">
      <c r="A44" s="160" t="s">
        <v>588</v>
      </c>
      <c r="B44" s="161" t="s">
        <v>589</v>
      </c>
      <c r="C44" s="165">
        <v>11165210</v>
      </c>
      <c r="D44" s="163">
        <v>200000</v>
      </c>
    </row>
    <row r="45" spans="1:3" ht="18.75">
      <c r="A45" s="160" t="s">
        <v>590</v>
      </c>
      <c r="B45" s="161" t="s">
        <v>591</v>
      </c>
      <c r="C45" s="165">
        <f>C46</f>
        <v>1000000</v>
      </c>
    </row>
    <row r="46" spans="1:3" ht="57.75" customHeight="1">
      <c r="A46" s="160" t="s">
        <v>592</v>
      </c>
      <c r="B46" s="161" t="s">
        <v>593</v>
      </c>
      <c r="C46" s="165">
        <v>1000000</v>
      </c>
    </row>
    <row r="47" spans="1:3" ht="29.25" customHeight="1">
      <c r="A47" s="151" t="s">
        <v>673</v>
      </c>
      <c r="B47" s="156" t="s">
        <v>674</v>
      </c>
      <c r="C47" s="152">
        <f>C48+C50</f>
        <v>5995023</v>
      </c>
    </row>
    <row r="48" spans="1:3" ht="54" customHeight="1">
      <c r="A48" s="172" t="s">
        <v>675</v>
      </c>
      <c r="B48" s="173" t="s">
        <v>676</v>
      </c>
      <c r="C48" s="169">
        <f>C49</f>
        <v>5975023</v>
      </c>
    </row>
    <row r="49" spans="1:3" ht="66.75" customHeight="1">
      <c r="A49" s="160" t="s">
        <v>677</v>
      </c>
      <c r="B49" s="161" t="s">
        <v>678</v>
      </c>
      <c r="C49" s="165">
        <v>5975023</v>
      </c>
    </row>
    <row r="50" spans="1:3" ht="63.75" customHeight="1">
      <c r="A50" s="172" t="s">
        <v>679</v>
      </c>
      <c r="B50" s="173" t="s">
        <v>680</v>
      </c>
      <c r="C50" s="169">
        <f>C51</f>
        <v>20000</v>
      </c>
    </row>
    <row r="51" spans="1:3" ht="37.5" customHeight="1">
      <c r="A51" s="160" t="s">
        <v>681</v>
      </c>
      <c r="B51" s="161" t="s">
        <v>682</v>
      </c>
      <c r="C51" s="165">
        <v>20000</v>
      </c>
    </row>
    <row r="52" spans="1:3" ht="24.75" customHeight="1">
      <c r="A52" s="151"/>
      <c r="B52" s="174" t="s">
        <v>683</v>
      </c>
      <c r="C52" s="155">
        <f>C53+C67+C73+C79+C83</f>
        <v>140328704.35000002</v>
      </c>
    </row>
    <row r="53" spans="1:3" ht="47.25">
      <c r="A53" s="175" t="s">
        <v>684</v>
      </c>
      <c r="B53" s="176" t="s">
        <v>685</v>
      </c>
      <c r="C53" s="152">
        <f>C54+C61+C64</f>
        <v>100500456.27000001</v>
      </c>
    </row>
    <row r="54" spans="1:3" ht="142.5" customHeight="1">
      <c r="A54" s="157" t="s">
        <v>686</v>
      </c>
      <c r="B54" s="177" t="s">
        <v>687</v>
      </c>
      <c r="C54" s="159">
        <f>C55+C57+C59</f>
        <v>26076099</v>
      </c>
    </row>
    <row r="55" spans="1:3" ht="91.5" customHeight="1">
      <c r="A55" s="160" t="s">
        <v>688</v>
      </c>
      <c r="B55" s="161" t="s">
        <v>689</v>
      </c>
      <c r="C55" s="165">
        <f>C56</f>
        <v>8747201</v>
      </c>
    </row>
    <row r="56" spans="1:3" ht="109.5" customHeight="1">
      <c r="A56" s="160" t="s">
        <v>690</v>
      </c>
      <c r="B56" s="178" t="s">
        <v>534</v>
      </c>
      <c r="C56" s="165">
        <v>8747201</v>
      </c>
    </row>
    <row r="57" spans="1:3" ht="113.25" customHeight="1">
      <c r="A57" s="160" t="s">
        <v>691</v>
      </c>
      <c r="B57" s="161" t="s">
        <v>692</v>
      </c>
      <c r="C57" s="165">
        <f>C58</f>
        <v>1912443</v>
      </c>
    </row>
    <row r="58" spans="1:3" ht="103.5" customHeight="1">
      <c r="A58" s="160" t="s">
        <v>693</v>
      </c>
      <c r="B58" s="178" t="s">
        <v>537</v>
      </c>
      <c r="C58" s="165">
        <v>1912443</v>
      </c>
    </row>
    <row r="59" spans="1:3" ht="112.5" customHeight="1">
      <c r="A59" s="160" t="s">
        <v>694</v>
      </c>
      <c r="B59" s="161" t="s">
        <v>695</v>
      </c>
      <c r="C59" s="165">
        <f>C60</f>
        <v>15416455</v>
      </c>
    </row>
    <row r="60" spans="1:3" ht="100.5" customHeight="1">
      <c r="A60" s="160" t="s">
        <v>696</v>
      </c>
      <c r="B60" s="178" t="s">
        <v>540</v>
      </c>
      <c r="C60" s="165">
        <v>15416455</v>
      </c>
    </row>
    <row r="61" spans="1:3" ht="53.25" customHeight="1">
      <c r="A61" s="157" t="s">
        <v>697</v>
      </c>
      <c r="B61" s="164" t="s">
        <v>698</v>
      </c>
      <c r="C61" s="159">
        <f>C62</f>
        <v>298000</v>
      </c>
    </row>
    <row r="62" spans="1:3" ht="65.25" customHeight="1">
      <c r="A62" s="160" t="s">
        <v>699</v>
      </c>
      <c r="B62" s="161" t="s">
        <v>700</v>
      </c>
      <c r="C62" s="165">
        <f>C63</f>
        <v>298000</v>
      </c>
    </row>
    <row r="63" spans="1:3" ht="81" customHeight="1">
      <c r="A63" s="160" t="s">
        <v>701</v>
      </c>
      <c r="B63" s="179" t="s">
        <v>526</v>
      </c>
      <c r="C63" s="165">
        <v>298000</v>
      </c>
    </row>
    <row r="64" spans="1:3" ht="128.25" customHeight="1">
      <c r="A64" s="157" t="s">
        <v>702</v>
      </c>
      <c r="B64" s="164" t="s">
        <v>703</v>
      </c>
      <c r="C64" s="159">
        <f>C65</f>
        <v>74126357.27000001</v>
      </c>
    </row>
    <row r="65" spans="1:3" ht="105" customHeight="1">
      <c r="A65" s="160" t="s">
        <v>704</v>
      </c>
      <c r="B65" s="161" t="s">
        <v>705</v>
      </c>
      <c r="C65" s="165">
        <f>C66</f>
        <v>74126357.27000001</v>
      </c>
    </row>
    <row r="66" spans="1:3" ht="108" customHeight="1">
      <c r="A66" s="160" t="s">
        <v>706</v>
      </c>
      <c r="B66" s="179" t="s">
        <v>542</v>
      </c>
      <c r="C66" s="165">
        <f>25930091+48196266.27</f>
        <v>74126357.27000001</v>
      </c>
    </row>
    <row r="67" spans="1:4" ht="42.75" customHeight="1">
      <c r="A67" s="151" t="s">
        <v>707</v>
      </c>
      <c r="B67" s="180" t="s">
        <v>708</v>
      </c>
      <c r="C67" s="152">
        <f>C68</f>
        <v>2772357</v>
      </c>
      <c r="D67" s="153"/>
    </row>
    <row r="68" spans="1:4" ht="42.75" customHeight="1">
      <c r="A68" s="157" t="s">
        <v>709</v>
      </c>
      <c r="B68" s="181" t="s">
        <v>710</v>
      </c>
      <c r="C68" s="159">
        <f>C69+C70+C71+C72</f>
        <v>2772357</v>
      </c>
      <c r="D68" s="153"/>
    </row>
    <row r="69" spans="1:4" ht="42.75" customHeight="1">
      <c r="A69" s="160" t="s">
        <v>711</v>
      </c>
      <c r="B69" s="161" t="s">
        <v>712</v>
      </c>
      <c r="C69" s="165">
        <v>260000</v>
      </c>
      <c r="D69" s="163">
        <v>3750</v>
      </c>
    </row>
    <row r="70" spans="1:4" ht="42.75" customHeight="1">
      <c r="A70" s="160" t="s">
        <v>713</v>
      </c>
      <c r="B70" s="161" t="s">
        <v>714</v>
      </c>
      <c r="C70" s="165">
        <v>24465</v>
      </c>
      <c r="D70" s="163">
        <v>6310</v>
      </c>
    </row>
    <row r="71" spans="1:4" ht="42.75" customHeight="1">
      <c r="A71" s="160" t="s">
        <v>715</v>
      </c>
      <c r="B71" s="161" t="s">
        <v>716</v>
      </c>
      <c r="C71" s="165">
        <v>587892</v>
      </c>
      <c r="D71" s="163">
        <v>30860</v>
      </c>
    </row>
    <row r="72" spans="1:4" ht="33.75" customHeight="1">
      <c r="A72" s="160" t="s">
        <v>717</v>
      </c>
      <c r="B72" s="161" t="s">
        <v>718</v>
      </c>
      <c r="C72" s="165">
        <v>1900000</v>
      </c>
      <c r="D72" s="163">
        <v>1177530</v>
      </c>
    </row>
    <row r="73" spans="1:3" ht="57.75" customHeight="1">
      <c r="A73" s="151" t="s">
        <v>596</v>
      </c>
      <c r="B73" s="180" t="s">
        <v>719</v>
      </c>
      <c r="C73" s="152">
        <f>C74</f>
        <v>15091455.08</v>
      </c>
    </row>
    <row r="74" spans="1:3" ht="31.5" customHeight="1">
      <c r="A74" s="157" t="s">
        <v>598</v>
      </c>
      <c r="B74" s="181" t="s">
        <v>597</v>
      </c>
      <c r="C74" s="159">
        <f>C77+C75</f>
        <v>15091455.08</v>
      </c>
    </row>
    <row r="75" spans="1:3" ht="48" customHeight="1">
      <c r="A75" s="160" t="s">
        <v>720</v>
      </c>
      <c r="B75" s="179" t="s">
        <v>721</v>
      </c>
      <c r="C75" s="165">
        <f>C76</f>
        <v>40000</v>
      </c>
    </row>
    <row r="76" spans="1:3" ht="48.75" customHeight="1">
      <c r="A76" s="160" t="s">
        <v>722</v>
      </c>
      <c r="B76" s="179" t="s">
        <v>528</v>
      </c>
      <c r="C76" s="165">
        <v>40000</v>
      </c>
    </row>
    <row r="77" spans="1:3" ht="41.25" customHeight="1">
      <c r="A77" s="160" t="s">
        <v>723</v>
      </c>
      <c r="B77" s="179" t="s">
        <v>724</v>
      </c>
      <c r="C77" s="165">
        <f>C78</f>
        <v>15051455.08</v>
      </c>
    </row>
    <row r="78" spans="1:3" ht="43.5" customHeight="1">
      <c r="A78" s="160" t="s">
        <v>599</v>
      </c>
      <c r="B78" s="179" t="s">
        <v>561</v>
      </c>
      <c r="C78" s="165">
        <f>1025933+14025522.08</f>
        <v>15051455.08</v>
      </c>
    </row>
    <row r="79" spans="1:3" ht="40.5" customHeight="1">
      <c r="A79" s="151" t="s">
        <v>725</v>
      </c>
      <c r="B79" s="180" t="s">
        <v>726</v>
      </c>
      <c r="C79" s="152">
        <f>C80</f>
        <v>18387840</v>
      </c>
    </row>
    <row r="80" spans="1:3" ht="133.5" customHeight="1">
      <c r="A80" s="157" t="s">
        <v>727</v>
      </c>
      <c r="B80" s="164" t="s">
        <v>728</v>
      </c>
      <c r="C80" s="159">
        <f>C81</f>
        <v>18387840</v>
      </c>
    </row>
    <row r="81" spans="1:3" ht="123" customHeight="1">
      <c r="A81" s="160" t="s">
        <v>729</v>
      </c>
      <c r="B81" s="161" t="s">
        <v>730</v>
      </c>
      <c r="C81" s="165">
        <f>C82</f>
        <v>18387840</v>
      </c>
    </row>
    <row r="82" spans="1:4" ht="124.5" customHeight="1">
      <c r="A82" s="160" t="s">
        <v>731</v>
      </c>
      <c r="B82" s="161" t="s">
        <v>544</v>
      </c>
      <c r="C82" s="165">
        <v>18387840</v>
      </c>
      <c r="D82" s="163">
        <f>-1218450-14050</f>
        <v>-1232500</v>
      </c>
    </row>
    <row r="83" spans="1:3" ht="35.25" customHeight="1">
      <c r="A83" s="151" t="s">
        <v>732</v>
      </c>
      <c r="B83" s="180" t="s">
        <v>733</v>
      </c>
      <c r="C83" s="152">
        <f>C84+C87+C88+C91+C96+C97+C94+C93</f>
        <v>3576596</v>
      </c>
    </row>
    <row r="84" spans="1:4" ht="47.25" customHeight="1">
      <c r="A84" s="157" t="s">
        <v>734</v>
      </c>
      <c r="B84" s="164" t="s">
        <v>735</v>
      </c>
      <c r="C84" s="159">
        <f>C85+C86</f>
        <v>124283</v>
      </c>
      <c r="D84" s="153"/>
    </row>
    <row r="85" spans="1:3" ht="96.75" customHeight="1">
      <c r="A85" s="160" t="s">
        <v>736</v>
      </c>
      <c r="B85" s="161" t="s">
        <v>808</v>
      </c>
      <c r="C85" s="165">
        <v>101783</v>
      </c>
    </row>
    <row r="86" spans="1:4" ht="83.25" customHeight="1">
      <c r="A86" s="160" t="s">
        <v>737</v>
      </c>
      <c r="B86" s="161" t="s">
        <v>738</v>
      </c>
      <c r="C86" s="165">
        <v>22500</v>
      </c>
      <c r="D86" s="163">
        <v>20000</v>
      </c>
    </row>
    <row r="87" spans="1:4" ht="102.75" customHeight="1">
      <c r="A87" s="157" t="s">
        <v>739</v>
      </c>
      <c r="B87" s="164" t="s">
        <v>740</v>
      </c>
      <c r="C87" s="159">
        <v>78850</v>
      </c>
      <c r="D87" s="163">
        <v>22000</v>
      </c>
    </row>
    <row r="88" spans="1:3" ht="176.25" customHeight="1">
      <c r="A88" s="157" t="s">
        <v>741</v>
      </c>
      <c r="B88" s="164" t="s">
        <v>153</v>
      </c>
      <c r="C88" s="159">
        <f>C90+C89</f>
        <v>39375</v>
      </c>
    </row>
    <row r="89" spans="1:3" ht="45" customHeight="1">
      <c r="A89" s="160" t="s">
        <v>742</v>
      </c>
      <c r="B89" s="161" t="s">
        <v>743</v>
      </c>
      <c r="C89" s="165">
        <v>0</v>
      </c>
    </row>
    <row r="90" spans="1:3" ht="35.25" customHeight="1">
      <c r="A90" s="160" t="s">
        <v>744</v>
      </c>
      <c r="B90" s="161" t="s">
        <v>745</v>
      </c>
      <c r="C90" s="165">
        <v>39375</v>
      </c>
    </row>
    <row r="91" spans="1:3" s="185" customFormat="1" ht="87" customHeight="1">
      <c r="A91" s="182" t="s">
        <v>746</v>
      </c>
      <c r="B91" s="183" t="s">
        <v>747</v>
      </c>
      <c r="C91" s="184">
        <v>333303</v>
      </c>
    </row>
    <row r="92" spans="1:3" s="185" customFormat="1" ht="60.75" customHeight="1">
      <c r="A92" s="182" t="s">
        <v>748</v>
      </c>
      <c r="B92" s="183" t="s">
        <v>749</v>
      </c>
      <c r="C92" s="184">
        <f>C93</f>
        <v>1310000</v>
      </c>
    </row>
    <row r="93" spans="1:4" s="185" customFormat="1" ht="36.75" customHeight="1">
      <c r="A93" s="186" t="s">
        <v>750</v>
      </c>
      <c r="B93" s="187" t="s">
        <v>751</v>
      </c>
      <c r="C93" s="188">
        <v>1310000</v>
      </c>
      <c r="D93" s="163">
        <v>160000</v>
      </c>
    </row>
    <row r="94" spans="1:3" s="185" customFormat="1" ht="124.5" customHeight="1">
      <c r="A94" s="182" t="s">
        <v>752</v>
      </c>
      <c r="B94" s="183" t="s">
        <v>754</v>
      </c>
      <c r="C94" s="184">
        <f>C95</f>
        <v>126500</v>
      </c>
    </row>
    <row r="95" spans="1:4" s="185" customFormat="1" ht="97.5" customHeight="1">
      <c r="A95" s="186" t="s">
        <v>755</v>
      </c>
      <c r="B95" s="187" t="s">
        <v>756</v>
      </c>
      <c r="C95" s="188">
        <v>126500</v>
      </c>
      <c r="D95" s="163">
        <v>95000</v>
      </c>
    </row>
    <row r="96" spans="1:4" ht="120.75" customHeight="1">
      <c r="A96" s="157" t="s">
        <v>757</v>
      </c>
      <c r="B96" s="164" t="s">
        <v>758</v>
      </c>
      <c r="C96" s="159">
        <v>11585</v>
      </c>
      <c r="D96" s="163">
        <v>2450</v>
      </c>
    </row>
    <row r="97" spans="1:3" ht="42" customHeight="1">
      <c r="A97" s="157" t="s">
        <v>759</v>
      </c>
      <c r="B97" s="164" t="s">
        <v>760</v>
      </c>
      <c r="C97" s="159">
        <f>C98</f>
        <v>1552700</v>
      </c>
    </row>
    <row r="98" spans="1:4" ht="57" customHeight="1">
      <c r="A98" s="160" t="s">
        <v>761</v>
      </c>
      <c r="B98" s="161" t="s">
        <v>563</v>
      </c>
      <c r="C98" s="165">
        <v>1552700</v>
      </c>
      <c r="D98" s="163">
        <f>-299450</f>
        <v>-299450</v>
      </c>
    </row>
    <row r="99" spans="1:3" ht="18.75">
      <c r="A99" s="151" t="s">
        <v>762</v>
      </c>
      <c r="B99" s="156" t="s">
        <v>763</v>
      </c>
      <c r="C99" s="152">
        <f>C100</f>
        <v>1513952900</v>
      </c>
    </row>
    <row r="100" spans="1:4" ht="47.25">
      <c r="A100" s="151" t="s">
        <v>764</v>
      </c>
      <c r="B100" s="54" t="s">
        <v>765</v>
      </c>
      <c r="C100" s="155">
        <f>C101+C106+C111+C116</f>
        <v>1513952900</v>
      </c>
      <c r="D100" s="153"/>
    </row>
    <row r="101" spans="1:4" ht="42" customHeight="1">
      <c r="A101" s="151" t="s">
        <v>766</v>
      </c>
      <c r="B101" s="54" t="s">
        <v>767</v>
      </c>
      <c r="C101" s="152">
        <f>C102+C104</f>
        <v>677440000</v>
      </c>
      <c r="D101" s="153"/>
    </row>
    <row r="102" spans="1:3" ht="43.5" customHeight="1">
      <c r="A102" s="157" t="s">
        <v>768</v>
      </c>
      <c r="B102" s="164" t="s">
        <v>769</v>
      </c>
      <c r="C102" s="159">
        <f>C103</f>
        <v>13471000</v>
      </c>
    </row>
    <row r="103" spans="1:3" ht="30">
      <c r="A103" s="160" t="s">
        <v>770</v>
      </c>
      <c r="B103" s="161" t="s">
        <v>550</v>
      </c>
      <c r="C103" s="165">
        <v>13471000</v>
      </c>
    </row>
    <row r="104" spans="1:3" ht="63">
      <c r="A104" s="157" t="s">
        <v>771</v>
      </c>
      <c r="B104" s="164" t="s">
        <v>772</v>
      </c>
      <c r="C104" s="159">
        <f>C105</f>
        <v>663969000</v>
      </c>
    </row>
    <row r="105" spans="1:3" ht="60">
      <c r="A105" s="160" t="s">
        <v>773</v>
      </c>
      <c r="B105" s="161" t="s">
        <v>552</v>
      </c>
      <c r="C105" s="165">
        <v>663969000</v>
      </c>
    </row>
    <row r="106" spans="1:4" ht="47.25">
      <c r="A106" s="151" t="s">
        <v>774</v>
      </c>
      <c r="B106" s="180" t="s">
        <v>154</v>
      </c>
      <c r="C106" s="152">
        <f>C107+C109</f>
        <v>64684200</v>
      </c>
      <c r="D106" s="153"/>
    </row>
    <row r="107" spans="1:3" ht="63">
      <c r="A107" s="157" t="s">
        <v>775</v>
      </c>
      <c r="B107" s="181" t="s">
        <v>776</v>
      </c>
      <c r="C107" s="159">
        <f>C108</f>
        <v>48714400</v>
      </c>
    </row>
    <row r="108" spans="1:3" ht="48" customHeight="1">
      <c r="A108" s="160" t="s">
        <v>777</v>
      </c>
      <c r="B108" s="179" t="s">
        <v>546</v>
      </c>
      <c r="C108" s="165">
        <v>48714400</v>
      </c>
    </row>
    <row r="109" spans="1:3" ht="34.5" customHeight="1">
      <c r="A109" s="157" t="s">
        <v>778</v>
      </c>
      <c r="B109" s="181" t="s">
        <v>779</v>
      </c>
      <c r="C109" s="159">
        <f>C110</f>
        <v>15969800</v>
      </c>
    </row>
    <row r="110" spans="1:3" ht="40.5" customHeight="1">
      <c r="A110" s="160" t="s">
        <v>780</v>
      </c>
      <c r="B110" s="179" t="s">
        <v>781</v>
      </c>
      <c r="C110" s="165">
        <v>15969800</v>
      </c>
    </row>
    <row r="111" spans="1:3" ht="63" customHeight="1">
      <c r="A111" s="151" t="s">
        <v>782</v>
      </c>
      <c r="B111" s="180" t="s">
        <v>783</v>
      </c>
      <c r="C111" s="152">
        <f>C112+C114</f>
        <v>680805200</v>
      </c>
    </row>
    <row r="112" spans="1:3" ht="46.5" customHeight="1">
      <c r="A112" s="157" t="s">
        <v>784</v>
      </c>
      <c r="B112" s="181" t="s">
        <v>785</v>
      </c>
      <c r="C112" s="159">
        <f>C113</f>
        <v>1828000</v>
      </c>
    </row>
    <row r="113" spans="1:3" ht="52.5" customHeight="1">
      <c r="A113" s="160" t="s">
        <v>786</v>
      </c>
      <c r="B113" s="161" t="s">
        <v>530</v>
      </c>
      <c r="C113" s="165">
        <v>1828000</v>
      </c>
    </row>
    <row r="114" spans="1:3" ht="30.75" customHeight="1">
      <c r="A114" s="157" t="s">
        <v>787</v>
      </c>
      <c r="B114" s="181" t="s">
        <v>788</v>
      </c>
      <c r="C114" s="159">
        <f>C115</f>
        <v>678977200</v>
      </c>
    </row>
    <row r="115" spans="1:3" ht="37.5" customHeight="1">
      <c r="A115" s="160" t="s">
        <v>789</v>
      </c>
      <c r="B115" s="161" t="s">
        <v>569</v>
      </c>
      <c r="C115" s="165">
        <f>637165900+24409300+17402000</f>
        <v>678977200</v>
      </c>
    </row>
    <row r="116" spans="1:3" ht="18.75">
      <c r="A116" s="151" t="s">
        <v>790</v>
      </c>
      <c r="B116" s="54" t="s">
        <v>791</v>
      </c>
      <c r="C116" s="152">
        <f>C117+C121+C119</f>
        <v>91023500</v>
      </c>
    </row>
    <row r="117" spans="1:3" ht="72" customHeight="1">
      <c r="A117" s="157" t="s">
        <v>792</v>
      </c>
      <c r="B117" s="181" t="s">
        <v>793</v>
      </c>
      <c r="C117" s="159">
        <f>C118</f>
        <v>90240900</v>
      </c>
    </row>
    <row r="118" spans="1:3" ht="60">
      <c r="A118" s="160" t="s">
        <v>794</v>
      </c>
      <c r="B118" s="179" t="s">
        <v>548</v>
      </c>
      <c r="C118" s="165">
        <v>90240900</v>
      </c>
    </row>
    <row r="119" spans="1:3" ht="86.25" customHeight="1">
      <c r="A119" s="157" t="s">
        <v>795</v>
      </c>
      <c r="B119" s="181" t="s">
        <v>796</v>
      </c>
      <c r="C119" s="159">
        <f>C120</f>
        <v>14800</v>
      </c>
    </row>
    <row r="120" spans="1:3" ht="58.5" customHeight="1">
      <c r="A120" s="160" t="s">
        <v>797</v>
      </c>
      <c r="B120" s="179" t="s">
        <v>558</v>
      </c>
      <c r="C120" s="165">
        <v>14800</v>
      </c>
    </row>
    <row r="121" spans="1:3" ht="78.75">
      <c r="A121" s="157" t="s">
        <v>78</v>
      </c>
      <c r="B121" s="181" t="s">
        <v>79</v>
      </c>
      <c r="C121" s="169">
        <f>C122</f>
        <v>767800</v>
      </c>
    </row>
    <row r="122" spans="1:3" ht="75">
      <c r="A122" s="160" t="s">
        <v>80</v>
      </c>
      <c r="B122" s="179" t="s">
        <v>81</v>
      </c>
      <c r="C122" s="165">
        <v>767800</v>
      </c>
    </row>
    <row r="123" spans="1:3" ht="28.5" customHeight="1">
      <c r="A123" s="215" t="s">
        <v>798</v>
      </c>
      <c r="B123" s="215"/>
      <c r="C123" s="152">
        <f>C12+C99</f>
        <v>2358412037.98</v>
      </c>
    </row>
  </sheetData>
  <sheetProtection/>
  <mergeCells count="7">
    <mergeCell ref="B5:C5"/>
    <mergeCell ref="A8:C8"/>
    <mergeCell ref="A123:B123"/>
    <mergeCell ref="B1:D1"/>
    <mergeCell ref="B2:C2"/>
    <mergeCell ref="B3:C3"/>
    <mergeCell ref="B4:C4"/>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r:id="rId1"/>
  <rowBreaks count="9" manualBreakCount="9">
    <brk id="19" max="5" man="1"/>
    <brk id="31" max="5" man="1"/>
    <brk id="45" max="5" man="1"/>
    <brk id="55" max="5" man="1"/>
    <brk id="63" max="5" man="1"/>
    <brk id="77" max="5" man="1"/>
    <brk id="85" max="5" man="1"/>
    <brk id="93" max="5" man="1"/>
    <brk id="117" max="5" man="1"/>
  </rowBreaks>
</worksheet>
</file>

<file path=xl/worksheets/sheet3.xml><?xml version="1.0" encoding="utf-8"?>
<worksheet xmlns="http://schemas.openxmlformats.org/spreadsheetml/2006/main" xmlns:r="http://schemas.openxmlformats.org/officeDocument/2006/relationships">
  <sheetPr>
    <tabColor indexed="10"/>
  </sheetPr>
  <dimension ref="A1:E131"/>
  <sheetViews>
    <sheetView tabSelected="1" zoomScalePageLayoutView="0" workbookViewId="0" topLeftCell="A1">
      <selection activeCell="C5" sqref="C5:E5"/>
    </sheetView>
  </sheetViews>
  <sheetFormatPr defaultColWidth="9.00390625" defaultRowHeight="16.5" customHeight="1"/>
  <cols>
    <col min="1" max="1" width="27.625" style="135" customWidth="1"/>
    <col min="2" max="2" width="46.25390625" style="12" customWidth="1"/>
    <col min="3" max="3" width="25.00390625" style="190" customWidth="1"/>
    <col min="4" max="4" width="20.875" style="148" customWidth="1"/>
    <col min="5" max="5" width="24.875" style="135" hidden="1" customWidth="1"/>
    <col min="6" max="16384" width="9.125" style="135" customWidth="1"/>
  </cols>
  <sheetData>
    <row r="1" spans="2:5" ht="16.5" customHeight="1">
      <c r="B1" s="135"/>
      <c r="C1" s="216" t="s">
        <v>277</v>
      </c>
      <c r="D1" s="216"/>
      <c r="E1" s="216"/>
    </row>
    <row r="2" spans="1:5" ht="16.5" customHeight="1">
      <c r="A2" s="147"/>
      <c r="B2" s="213" t="s">
        <v>400</v>
      </c>
      <c r="C2" s="213"/>
      <c r="D2" s="213"/>
      <c r="E2" s="213"/>
    </row>
    <row r="3" spans="1:5" ht="16.5" customHeight="1">
      <c r="A3" s="30"/>
      <c r="B3" s="213" t="s">
        <v>582</v>
      </c>
      <c r="C3" s="213"/>
      <c r="D3" s="213"/>
      <c r="E3" s="213"/>
    </row>
    <row r="4" spans="2:5" ht="16.5" customHeight="1">
      <c r="B4" s="213" t="s">
        <v>583</v>
      </c>
      <c r="C4" s="213"/>
      <c r="D4" s="213"/>
      <c r="E4" s="213"/>
    </row>
    <row r="5" spans="2:5" ht="16.5" customHeight="1">
      <c r="B5" s="52"/>
      <c r="C5" s="213" t="s">
        <v>383</v>
      </c>
      <c r="D5" s="213"/>
      <c r="E5" s="213"/>
    </row>
    <row r="6" spans="2:3" ht="16.5" customHeight="1">
      <c r="B6" s="52"/>
      <c r="C6" s="52"/>
    </row>
    <row r="7" spans="2:3" ht="16.5" customHeight="1">
      <c r="B7" s="52"/>
      <c r="C7" s="22"/>
    </row>
    <row r="8" spans="1:4" ht="36.75" customHeight="1">
      <c r="A8" s="214" t="s">
        <v>799</v>
      </c>
      <c r="B8" s="214"/>
      <c r="C8" s="214"/>
      <c r="D8" s="214"/>
    </row>
    <row r="9" spans="3:4" ht="16.5" customHeight="1">
      <c r="C9" s="135"/>
      <c r="D9" s="149" t="s">
        <v>440</v>
      </c>
    </row>
    <row r="10" spans="1:4" ht="47.25">
      <c r="A10" s="15" t="s">
        <v>602</v>
      </c>
      <c r="B10" s="138" t="s">
        <v>603</v>
      </c>
      <c r="C10" s="15" t="s">
        <v>800</v>
      </c>
      <c r="D10" s="15" t="s">
        <v>801</v>
      </c>
    </row>
    <row r="11" spans="1:4" ht="18.75">
      <c r="A11" s="150">
        <v>1</v>
      </c>
      <c r="B11" s="150">
        <v>2</v>
      </c>
      <c r="C11" s="150">
        <v>3</v>
      </c>
      <c r="D11" s="150">
        <v>3</v>
      </c>
    </row>
    <row r="12" spans="1:5" ht="31.5">
      <c r="A12" s="151" t="s">
        <v>604</v>
      </c>
      <c r="B12" s="54" t="s">
        <v>605</v>
      </c>
      <c r="C12" s="152">
        <f>C13+C52</f>
        <v>823224516</v>
      </c>
      <c r="D12" s="152">
        <f>D13+D52</f>
        <v>874292919</v>
      </c>
      <c r="E12" s="153"/>
    </row>
    <row r="13" spans="1:5" ht="18.75">
      <c r="A13" s="151"/>
      <c r="B13" s="154" t="s">
        <v>606</v>
      </c>
      <c r="C13" s="155">
        <f>C15+C27+C39+C47+C21</f>
        <v>746334234</v>
      </c>
      <c r="D13" s="155">
        <f>D15+D27+D39+D47+D21</f>
        <v>795716428</v>
      </c>
      <c r="E13" s="153"/>
    </row>
    <row r="14" spans="1:4" ht="18.75">
      <c r="A14" s="151"/>
      <c r="B14" s="154" t="s">
        <v>607</v>
      </c>
      <c r="C14" s="152"/>
      <c r="D14" s="152"/>
    </row>
    <row r="15" spans="1:4" ht="24.75" customHeight="1">
      <c r="A15" s="151" t="s">
        <v>608</v>
      </c>
      <c r="B15" s="156" t="s">
        <v>609</v>
      </c>
      <c r="C15" s="152">
        <f>C16</f>
        <v>652089999</v>
      </c>
      <c r="D15" s="152">
        <f>D16</f>
        <v>697700741</v>
      </c>
    </row>
    <row r="16" spans="1:4" ht="23.25" customHeight="1">
      <c r="A16" s="157" t="s">
        <v>610</v>
      </c>
      <c r="B16" s="158" t="s">
        <v>611</v>
      </c>
      <c r="C16" s="159">
        <f>C17+C18+C19+C20</f>
        <v>652089999</v>
      </c>
      <c r="D16" s="159">
        <f>D17+D18+D19+D20</f>
        <v>697700741</v>
      </c>
    </row>
    <row r="17" spans="1:5" ht="92.25" customHeight="1">
      <c r="A17" s="160" t="s">
        <v>612</v>
      </c>
      <c r="B17" s="161" t="s">
        <v>806</v>
      </c>
      <c r="C17" s="162">
        <v>650904722</v>
      </c>
      <c r="D17" s="162">
        <v>696468053</v>
      </c>
      <c r="E17" s="163">
        <v>-406000</v>
      </c>
    </row>
    <row r="18" spans="1:4" ht="139.5" customHeight="1">
      <c r="A18" s="160" t="s">
        <v>613</v>
      </c>
      <c r="B18" s="161" t="s">
        <v>614</v>
      </c>
      <c r="C18" s="162">
        <v>218820</v>
      </c>
      <c r="D18" s="162">
        <v>227573</v>
      </c>
    </row>
    <row r="19" spans="1:5" ht="68.25" customHeight="1">
      <c r="A19" s="160" t="s">
        <v>615</v>
      </c>
      <c r="B19" s="161" t="s">
        <v>616</v>
      </c>
      <c r="C19" s="162">
        <v>954602</v>
      </c>
      <c r="D19" s="162">
        <v>992786</v>
      </c>
      <c r="E19" s="163">
        <v>400000</v>
      </c>
    </row>
    <row r="20" spans="1:5" ht="123.75" customHeight="1">
      <c r="A20" s="160" t="s">
        <v>617</v>
      </c>
      <c r="B20" s="161" t="s">
        <v>807</v>
      </c>
      <c r="C20" s="162">
        <v>11855</v>
      </c>
      <c r="D20" s="162">
        <v>12329</v>
      </c>
      <c r="E20" s="163">
        <v>6000</v>
      </c>
    </row>
    <row r="21" spans="1:4" ht="57" customHeight="1">
      <c r="A21" s="151" t="s">
        <v>618</v>
      </c>
      <c r="B21" s="54" t="s">
        <v>619</v>
      </c>
      <c r="C21" s="152">
        <f>C22</f>
        <v>8226179</v>
      </c>
      <c r="D21" s="152">
        <f>D22</f>
        <v>9048797</v>
      </c>
    </row>
    <row r="22" spans="1:4" ht="47.25">
      <c r="A22" s="157" t="s">
        <v>620</v>
      </c>
      <c r="B22" s="164" t="s">
        <v>621</v>
      </c>
      <c r="C22" s="159">
        <f>C23+C24+C25+C26</f>
        <v>8226179</v>
      </c>
      <c r="D22" s="159">
        <f>D23+D24+D25+D26</f>
        <v>9048797</v>
      </c>
    </row>
    <row r="23" spans="1:4" ht="90">
      <c r="A23" s="160" t="s">
        <v>622</v>
      </c>
      <c r="B23" s="161" t="s">
        <v>623</v>
      </c>
      <c r="C23" s="165">
        <v>3110294</v>
      </c>
      <c r="D23" s="165">
        <v>3421324</v>
      </c>
    </row>
    <row r="24" spans="1:4" ht="105">
      <c r="A24" s="160" t="s">
        <v>624</v>
      </c>
      <c r="B24" s="161" t="s">
        <v>625</v>
      </c>
      <c r="C24" s="165">
        <v>74860</v>
      </c>
      <c r="D24" s="165">
        <v>82346</v>
      </c>
    </row>
    <row r="25" spans="1:4" ht="90">
      <c r="A25" s="160" t="s">
        <v>626</v>
      </c>
      <c r="B25" s="161" t="s">
        <v>627</v>
      </c>
      <c r="C25" s="165">
        <v>5008003</v>
      </c>
      <c r="D25" s="165">
        <v>5508803</v>
      </c>
    </row>
    <row r="26" spans="1:4" ht="90">
      <c r="A26" s="160" t="s">
        <v>628</v>
      </c>
      <c r="B26" s="161" t="s">
        <v>629</v>
      </c>
      <c r="C26" s="165">
        <v>33022</v>
      </c>
      <c r="D26" s="165">
        <v>36324</v>
      </c>
    </row>
    <row r="27" spans="1:4" ht="22.5" customHeight="1">
      <c r="A27" s="151" t="s">
        <v>630</v>
      </c>
      <c r="B27" s="156" t="s">
        <v>631</v>
      </c>
      <c r="C27" s="152">
        <f>C28+C34+C38</f>
        <v>64674561</v>
      </c>
      <c r="D27" s="152">
        <f>D28+D34+D38</f>
        <v>67257263</v>
      </c>
    </row>
    <row r="28" spans="1:4" ht="39.75" customHeight="1">
      <c r="A28" s="157" t="s">
        <v>632</v>
      </c>
      <c r="B28" s="166" t="s">
        <v>633</v>
      </c>
      <c r="C28" s="159">
        <f>C29+C31+C33</f>
        <v>38973488</v>
      </c>
      <c r="D28" s="159">
        <f>D29+D31+D33</f>
        <v>40532427</v>
      </c>
    </row>
    <row r="29" spans="1:4" s="167" customFormat="1" ht="51.75" customHeight="1">
      <c r="A29" s="160" t="s">
        <v>634</v>
      </c>
      <c r="B29" s="161" t="s">
        <v>635</v>
      </c>
      <c r="C29" s="165">
        <f>C30</f>
        <v>15190158.996</v>
      </c>
      <c r="D29" s="165">
        <f>D30</f>
        <v>15797764.99584</v>
      </c>
    </row>
    <row r="30" spans="1:4" s="167" customFormat="1" ht="51" customHeight="1">
      <c r="A30" s="160" t="s">
        <v>636</v>
      </c>
      <c r="B30" s="161" t="s">
        <v>635</v>
      </c>
      <c r="C30" s="165">
        <f>'[1]прил4'!C30*1.042-0.3</f>
        <v>15190158.996</v>
      </c>
      <c r="D30" s="165">
        <f>C30*1.04-0.36</f>
        <v>15797764.99584</v>
      </c>
    </row>
    <row r="31" spans="1:4" s="167" customFormat="1" ht="51" customHeight="1">
      <c r="A31" s="160" t="s">
        <v>637</v>
      </c>
      <c r="B31" s="161" t="s">
        <v>638</v>
      </c>
      <c r="C31" s="165">
        <f>C32</f>
        <v>15368562.000000002</v>
      </c>
      <c r="D31" s="165">
        <f>D32</f>
        <v>15983304.000000002</v>
      </c>
    </row>
    <row r="32" spans="1:4" s="167" customFormat="1" ht="51.75" customHeight="1">
      <c r="A32" s="160" t="s">
        <v>639</v>
      </c>
      <c r="B32" s="161" t="s">
        <v>638</v>
      </c>
      <c r="C32" s="165">
        <f>'[1]прил4'!C32*1.042-0.2</f>
        <v>15368562.000000002</v>
      </c>
      <c r="D32" s="165">
        <f>C32*1.04-0.48</f>
        <v>15983304.000000002</v>
      </c>
    </row>
    <row r="33" spans="1:4" s="167" customFormat="1" ht="39.75" customHeight="1">
      <c r="A33" s="160" t="s">
        <v>640</v>
      </c>
      <c r="B33" s="161" t="s">
        <v>641</v>
      </c>
      <c r="C33" s="165">
        <f>'[1]прил4'!C33*1.042+0.14</f>
        <v>8414767.004</v>
      </c>
      <c r="D33" s="165">
        <f>C33*1.04+0.32</f>
        <v>8751358.004160002</v>
      </c>
    </row>
    <row r="34" spans="1:4" s="168" customFormat="1" ht="43.5" customHeight="1">
      <c r="A34" s="157" t="s">
        <v>642</v>
      </c>
      <c r="B34" s="166" t="s">
        <v>643</v>
      </c>
      <c r="C34" s="159">
        <f>C35+C36</f>
        <v>25269073</v>
      </c>
      <c r="D34" s="159">
        <f>D35+D36</f>
        <v>26279836</v>
      </c>
    </row>
    <row r="35" spans="1:4" s="168" customFormat="1" ht="43.5" customHeight="1">
      <c r="A35" s="160" t="s">
        <v>644</v>
      </c>
      <c r="B35" s="161" t="s">
        <v>645</v>
      </c>
      <c r="C35" s="169">
        <v>25219073</v>
      </c>
      <c r="D35" s="169">
        <v>26229836</v>
      </c>
    </row>
    <row r="36" spans="1:4" s="168" customFormat="1" ht="46.5" customHeight="1">
      <c r="A36" s="160" t="s">
        <v>646</v>
      </c>
      <c r="B36" s="161" t="s">
        <v>647</v>
      </c>
      <c r="C36" s="169">
        <v>50000</v>
      </c>
      <c r="D36" s="169">
        <v>50000</v>
      </c>
    </row>
    <row r="37" spans="1:4" s="168" customFormat="1" ht="46.5" customHeight="1">
      <c r="A37" s="157" t="s">
        <v>648</v>
      </c>
      <c r="B37" s="166" t="s">
        <v>649</v>
      </c>
      <c r="C37" s="159">
        <f>C38</f>
        <v>432000</v>
      </c>
      <c r="D37" s="159">
        <f>D38</f>
        <v>445000</v>
      </c>
    </row>
    <row r="38" spans="1:4" ht="51.75" customHeight="1">
      <c r="A38" s="160" t="s">
        <v>650</v>
      </c>
      <c r="B38" s="170" t="s">
        <v>651</v>
      </c>
      <c r="C38" s="165">
        <v>432000</v>
      </c>
      <c r="D38" s="165">
        <v>445000</v>
      </c>
    </row>
    <row r="39" spans="1:4" ht="21" customHeight="1">
      <c r="A39" s="151" t="s">
        <v>652</v>
      </c>
      <c r="B39" s="156" t="s">
        <v>653</v>
      </c>
      <c r="C39" s="152">
        <f>C40+C42</f>
        <v>15092521</v>
      </c>
      <c r="D39" s="152">
        <f>D40+D42</f>
        <v>15209614</v>
      </c>
    </row>
    <row r="40" spans="1:4" ht="33" customHeight="1">
      <c r="A40" s="157" t="s">
        <v>654</v>
      </c>
      <c r="B40" s="166" t="s">
        <v>655</v>
      </c>
      <c r="C40" s="159">
        <f>C41</f>
        <v>2927311</v>
      </c>
      <c r="D40" s="159">
        <f>D41</f>
        <v>3044404</v>
      </c>
    </row>
    <row r="41" spans="1:5" ht="61.5" customHeight="1">
      <c r="A41" s="160" t="s">
        <v>656</v>
      </c>
      <c r="B41" s="171" t="s">
        <v>657</v>
      </c>
      <c r="C41" s="165">
        <v>2927311</v>
      </c>
      <c r="D41" s="165">
        <f>C41*1.04+0.56</f>
        <v>3044404</v>
      </c>
      <c r="E41" s="163">
        <v>-200000</v>
      </c>
    </row>
    <row r="42" spans="1:4" ht="31.5" customHeight="1">
      <c r="A42" s="157" t="s">
        <v>658</v>
      </c>
      <c r="B42" s="166" t="s">
        <v>659</v>
      </c>
      <c r="C42" s="159">
        <f>C43+C45</f>
        <v>12165210</v>
      </c>
      <c r="D42" s="159">
        <f>D43+D45</f>
        <v>12165210</v>
      </c>
    </row>
    <row r="43" spans="1:4" ht="18.75">
      <c r="A43" s="160" t="s">
        <v>586</v>
      </c>
      <c r="B43" s="161" t="s">
        <v>587</v>
      </c>
      <c r="C43" s="165">
        <f>C44</f>
        <v>11165210</v>
      </c>
      <c r="D43" s="165">
        <f>D44</f>
        <v>11165210</v>
      </c>
    </row>
    <row r="44" spans="1:5" ht="45">
      <c r="A44" s="160" t="s">
        <v>588</v>
      </c>
      <c r="B44" s="161" t="s">
        <v>589</v>
      </c>
      <c r="C44" s="165">
        <v>11165210</v>
      </c>
      <c r="D44" s="165">
        <v>11165210</v>
      </c>
      <c r="E44" s="163">
        <v>200000</v>
      </c>
    </row>
    <row r="45" spans="1:4" ht="18.75">
      <c r="A45" s="160" t="s">
        <v>590</v>
      </c>
      <c r="B45" s="161" t="s">
        <v>591</v>
      </c>
      <c r="C45" s="165">
        <f>C46</f>
        <v>1000000</v>
      </c>
      <c r="D45" s="165">
        <f>D46</f>
        <v>1000000</v>
      </c>
    </row>
    <row r="46" spans="1:4" ht="63" customHeight="1">
      <c r="A46" s="160" t="s">
        <v>592</v>
      </c>
      <c r="B46" s="161" t="s">
        <v>593</v>
      </c>
      <c r="C46" s="165">
        <v>1000000</v>
      </c>
      <c r="D46" s="165">
        <v>1000000</v>
      </c>
    </row>
    <row r="47" spans="1:4" ht="29.25" customHeight="1">
      <c r="A47" s="151" t="s">
        <v>673</v>
      </c>
      <c r="B47" s="156" t="s">
        <v>674</v>
      </c>
      <c r="C47" s="152">
        <f>C48+C50</f>
        <v>6250974</v>
      </c>
      <c r="D47" s="152">
        <f>D48+D50</f>
        <v>6500013</v>
      </c>
    </row>
    <row r="48" spans="1:4" ht="54" customHeight="1">
      <c r="A48" s="172" t="s">
        <v>675</v>
      </c>
      <c r="B48" s="173" t="s">
        <v>676</v>
      </c>
      <c r="C48" s="169">
        <f>C49</f>
        <v>6225974</v>
      </c>
      <c r="D48" s="169">
        <f>D49</f>
        <v>6475013</v>
      </c>
    </row>
    <row r="49" spans="1:4" ht="66.75" customHeight="1">
      <c r="A49" s="160" t="s">
        <v>677</v>
      </c>
      <c r="B49" s="161" t="s">
        <v>678</v>
      </c>
      <c r="C49" s="165">
        <v>6225974</v>
      </c>
      <c r="D49" s="165">
        <v>6475013</v>
      </c>
    </row>
    <row r="50" spans="1:4" ht="63.75" customHeight="1">
      <c r="A50" s="172" t="s">
        <v>679</v>
      </c>
      <c r="B50" s="173" t="s">
        <v>680</v>
      </c>
      <c r="C50" s="169">
        <f>C51</f>
        <v>25000</v>
      </c>
      <c r="D50" s="169">
        <f>D51</f>
        <v>25000</v>
      </c>
    </row>
    <row r="51" spans="1:4" ht="37.5" customHeight="1">
      <c r="A51" s="160" t="s">
        <v>681</v>
      </c>
      <c r="B51" s="161" t="s">
        <v>682</v>
      </c>
      <c r="C51" s="165">
        <v>25000</v>
      </c>
      <c r="D51" s="165">
        <v>25000</v>
      </c>
    </row>
    <row r="52" spans="1:4" ht="24.75" customHeight="1">
      <c r="A52" s="151"/>
      <c r="B52" s="174" t="s">
        <v>683</v>
      </c>
      <c r="C52" s="155">
        <f>C53+C67+C73+C79+C83</f>
        <v>76890282</v>
      </c>
      <c r="D52" s="155">
        <f>D53+D67+D73+D79+D83</f>
        <v>78576491</v>
      </c>
    </row>
    <row r="53" spans="1:4" ht="47.25">
      <c r="A53" s="175" t="s">
        <v>684</v>
      </c>
      <c r="B53" s="176" t="s">
        <v>685</v>
      </c>
      <c r="C53" s="152">
        <f>C54+C61+C64</f>
        <v>53445285</v>
      </c>
      <c r="D53" s="152">
        <f>D54+D61+D64</f>
        <v>54533537</v>
      </c>
    </row>
    <row r="54" spans="1:4" ht="142.5" customHeight="1">
      <c r="A54" s="157" t="s">
        <v>686</v>
      </c>
      <c r="B54" s="177" t="s">
        <v>687</v>
      </c>
      <c r="C54" s="159">
        <f>C55+C57+C59</f>
        <v>27171294</v>
      </c>
      <c r="D54" s="159">
        <f>D55+D57+D59</f>
        <v>28258146</v>
      </c>
    </row>
    <row r="55" spans="1:4" ht="91.5" customHeight="1">
      <c r="A55" s="160" t="s">
        <v>688</v>
      </c>
      <c r="B55" s="161" t="s">
        <v>689</v>
      </c>
      <c r="C55" s="165">
        <f>C56</f>
        <v>9114583</v>
      </c>
      <c r="D55" s="165">
        <f>D56</f>
        <v>9479166</v>
      </c>
    </row>
    <row r="56" spans="1:4" ht="109.5" customHeight="1">
      <c r="A56" s="160" t="s">
        <v>690</v>
      </c>
      <c r="B56" s="178" t="s">
        <v>534</v>
      </c>
      <c r="C56" s="165">
        <v>9114583</v>
      </c>
      <c r="D56" s="165">
        <v>9479166</v>
      </c>
    </row>
    <row r="57" spans="1:4" ht="113.25" customHeight="1">
      <c r="A57" s="160" t="s">
        <v>691</v>
      </c>
      <c r="B57" s="161" t="s">
        <v>692</v>
      </c>
      <c r="C57" s="165">
        <f>C58</f>
        <v>1992765</v>
      </c>
      <c r="D57" s="165">
        <f>D58</f>
        <v>2072476</v>
      </c>
    </row>
    <row r="58" spans="1:4" ht="103.5" customHeight="1">
      <c r="A58" s="160" t="s">
        <v>693</v>
      </c>
      <c r="B58" s="178" t="s">
        <v>537</v>
      </c>
      <c r="C58" s="165">
        <v>1992765</v>
      </c>
      <c r="D58" s="165">
        <v>2072476</v>
      </c>
    </row>
    <row r="59" spans="1:4" ht="112.5" customHeight="1">
      <c r="A59" s="160" t="s">
        <v>694</v>
      </c>
      <c r="B59" s="161" t="s">
        <v>695</v>
      </c>
      <c r="C59" s="165">
        <f>C60</f>
        <v>16063946</v>
      </c>
      <c r="D59" s="165">
        <f>D60</f>
        <v>16706504</v>
      </c>
    </row>
    <row r="60" spans="1:4" ht="100.5" customHeight="1">
      <c r="A60" s="160" t="s">
        <v>696</v>
      </c>
      <c r="B60" s="178" t="s">
        <v>540</v>
      </c>
      <c r="C60" s="165">
        <v>16063946</v>
      </c>
      <c r="D60" s="165">
        <v>16706504</v>
      </c>
    </row>
    <row r="61" spans="1:4" ht="53.25" customHeight="1">
      <c r="A61" s="157" t="s">
        <v>697</v>
      </c>
      <c r="B61" s="164" t="s">
        <v>698</v>
      </c>
      <c r="C61" s="159">
        <f>C62</f>
        <v>343900</v>
      </c>
      <c r="D61" s="159">
        <f>D62</f>
        <v>345300</v>
      </c>
    </row>
    <row r="62" spans="1:4" ht="65.25" customHeight="1">
      <c r="A62" s="160" t="s">
        <v>699</v>
      </c>
      <c r="B62" s="161" t="s">
        <v>700</v>
      </c>
      <c r="C62" s="165">
        <f>C63</f>
        <v>343900</v>
      </c>
      <c r="D62" s="165">
        <f>D63</f>
        <v>345300</v>
      </c>
    </row>
    <row r="63" spans="1:4" ht="81" customHeight="1">
      <c r="A63" s="160" t="s">
        <v>701</v>
      </c>
      <c r="B63" s="179" t="s">
        <v>526</v>
      </c>
      <c r="C63" s="165">
        <v>343900</v>
      </c>
      <c r="D63" s="165">
        <v>345300</v>
      </c>
    </row>
    <row r="64" spans="1:4" ht="128.25" customHeight="1">
      <c r="A64" s="157" t="s">
        <v>702</v>
      </c>
      <c r="B64" s="164" t="s">
        <v>703</v>
      </c>
      <c r="C64" s="159">
        <f>C65</f>
        <v>25930091</v>
      </c>
      <c r="D64" s="159">
        <f>D65</f>
        <v>25930091</v>
      </c>
    </row>
    <row r="65" spans="1:4" ht="105" customHeight="1">
      <c r="A65" s="160" t="s">
        <v>704</v>
      </c>
      <c r="B65" s="161" t="s">
        <v>705</v>
      </c>
      <c r="C65" s="165">
        <f>C66</f>
        <v>25930091</v>
      </c>
      <c r="D65" s="165">
        <f>D66</f>
        <v>25930091</v>
      </c>
    </row>
    <row r="66" spans="1:4" ht="108" customHeight="1">
      <c r="A66" s="160" t="s">
        <v>706</v>
      </c>
      <c r="B66" s="179" t="s">
        <v>542</v>
      </c>
      <c r="C66" s="165">
        <v>25930091</v>
      </c>
      <c r="D66" s="165">
        <v>25930091</v>
      </c>
    </row>
    <row r="67" spans="1:5" ht="42.75" customHeight="1">
      <c r="A67" s="151" t="s">
        <v>707</v>
      </c>
      <c r="B67" s="180" t="s">
        <v>708</v>
      </c>
      <c r="C67" s="152">
        <f>C68</f>
        <v>3811992</v>
      </c>
      <c r="D67" s="152">
        <f>D68</f>
        <v>3811992</v>
      </c>
      <c r="E67" s="153"/>
    </row>
    <row r="68" spans="1:5" ht="42.75" customHeight="1">
      <c r="A68" s="157" t="s">
        <v>709</v>
      </c>
      <c r="B68" s="181" t="s">
        <v>710</v>
      </c>
      <c r="C68" s="159">
        <f>C69+C70+C71+C72</f>
        <v>3811992</v>
      </c>
      <c r="D68" s="159">
        <f>D69+D70+D71+D72</f>
        <v>3811992</v>
      </c>
      <c r="E68" s="153"/>
    </row>
    <row r="69" spans="1:5" ht="42.75" customHeight="1">
      <c r="A69" s="160" t="s">
        <v>711</v>
      </c>
      <c r="B69" s="161" t="s">
        <v>712</v>
      </c>
      <c r="C69" s="165">
        <v>357500</v>
      </c>
      <c r="D69" s="165">
        <v>357500</v>
      </c>
      <c r="E69" s="163">
        <v>3750</v>
      </c>
    </row>
    <row r="70" spans="1:5" ht="42.75" customHeight="1">
      <c r="A70" s="160" t="s">
        <v>713</v>
      </c>
      <c r="B70" s="161" t="s">
        <v>714</v>
      </c>
      <c r="C70" s="165">
        <v>33640</v>
      </c>
      <c r="D70" s="165">
        <v>33640</v>
      </c>
      <c r="E70" s="163">
        <v>6310</v>
      </c>
    </row>
    <row r="71" spans="1:5" ht="42.75" customHeight="1">
      <c r="A71" s="160" t="s">
        <v>715</v>
      </c>
      <c r="B71" s="161" t="s">
        <v>716</v>
      </c>
      <c r="C71" s="165">
        <v>808352</v>
      </c>
      <c r="D71" s="165">
        <v>808352</v>
      </c>
      <c r="E71" s="163">
        <v>30860</v>
      </c>
    </row>
    <row r="72" spans="1:5" ht="33.75" customHeight="1">
      <c r="A72" s="160" t="s">
        <v>717</v>
      </c>
      <c r="B72" s="161" t="s">
        <v>718</v>
      </c>
      <c r="C72" s="165">
        <v>2612500</v>
      </c>
      <c r="D72" s="165">
        <v>2612500</v>
      </c>
      <c r="E72" s="163">
        <v>1177530</v>
      </c>
    </row>
    <row r="73" spans="1:4" ht="57.75" customHeight="1">
      <c r="A73" s="151" t="s">
        <v>596</v>
      </c>
      <c r="B73" s="180" t="s">
        <v>719</v>
      </c>
      <c r="C73" s="152">
        <f>C74</f>
        <v>1111462</v>
      </c>
      <c r="D73" s="152">
        <f>D74</f>
        <v>1156557</v>
      </c>
    </row>
    <row r="74" spans="1:4" ht="31.5" customHeight="1">
      <c r="A74" s="157" t="s">
        <v>598</v>
      </c>
      <c r="B74" s="181" t="s">
        <v>597</v>
      </c>
      <c r="C74" s="159">
        <f>C75+C77</f>
        <v>1111462</v>
      </c>
      <c r="D74" s="159">
        <f>D75+D77</f>
        <v>1156557</v>
      </c>
    </row>
    <row r="75" spans="1:4" ht="50.25" customHeight="1">
      <c r="A75" s="160" t="s">
        <v>720</v>
      </c>
      <c r="B75" s="179" t="s">
        <v>721</v>
      </c>
      <c r="C75" s="165">
        <f>C76</f>
        <v>42440</v>
      </c>
      <c r="D75" s="165">
        <f>D76</f>
        <v>44774</v>
      </c>
    </row>
    <row r="76" spans="1:4" ht="52.5" customHeight="1">
      <c r="A76" s="160" t="s">
        <v>722</v>
      </c>
      <c r="B76" s="179" t="s">
        <v>528</v>
      </c>
      <c r="C76" s="165">
        <v>42440</v>
      </c>
      <c r="D76" s="165">
        <v>44774</v>
      </c>
    </row>
    <row r="77" spans="1:4" ht="41.25" customHeight="1">
      <c r="A77" s="160" t="s">
        <v>723</v>
      </c>
      <c r="B77" s="179" t="s">
        <v>724</v>
      </c>
      <c r="C77" s="165">
        <f>C78</f>
        <v>1069022</v>
      </c>
      <c r="D77" s="165">
        <f>D78</f>
        <v>1111783</v>
      </c>
    </row>
    <row r="78" spans="1:4" ht="43.5" customHeight="1">
      <c r="A78" s="160" t="s">
        <v>599</v>
      </c>
      <c r="B78" s="179" t="s">
        <v>561</v>
      </c>
      <c r="C78" s="165">
        <v>1069022</v>
      </c>
      <c r="D78" s="165">
        <v>1111783</v>
      </c>
    </row>
    <row r="79" spans="1:4" ht="40.5" customHeight="1">
      <c r="A79" s="151" t="s">
        <v>725</v>
      </c>
      <c r="B79" s="180" t="s">
        <v>726</v>
      </c>
      <c r="C79" s="152">
        <f aca="true" t="shared" si="0" ref="C79:D81">C80</f>
        <v>14794729</v>
      </c>
      <c r="D79" s="152">
        <f t="shared" si="0"/>
        <v>15198518</v>
      </c>
    </row>
    <row r="80" spans="1:4" ht="133.5" customHeight="1">
      <c r="A80" s="157" t="s">
        <v>727</v>
      </c>
      <c r="B80" s="164" t="s">
        <v>728</v>
      </c>
      <c r="C80" s="159">
        <f t="shared" si="0"/>
        <v>14794729</v>
      </c>
      <c r="D80" s="159">
        <f t="shared" si="0"/>
        <v>15198518</v>
      </c>
    </row>
    <row r="81" spans="1:4" ht="123" customHeight="1">
      <c r="A81" s="160" t="s">
        <v>729</v>
      </c>
      <c r="B81" s="161" t="s">
        <v>730</v>
      </c>
      <c r="C81" s="165">
        <f t="shared" si="0"/>
        <v>14794729</v>
      </c>
      <c r="D81" s="165">
        <f t="shared" si="0"/>
        <v>15198518</v>
      </c>
    </row>
    <row r="82" spans="1:5" ht="124.5" customHeight="1">
      <c r="A82" s="160" t="s">
        <v>731</v>
      </c>
      <c r="B82" s="161" t="s">
        <v>544</v>
      </c>
      <c r="C82" s="165">
        <v>14794729</v>
      </c>
      <c r="D82" s="165">
        <v>15198518</v>
      </c>
      <c r="E82" s="163">
        <f>-1218450-14050</f>
        <v>-1232500</v>
      </c>
    </row>
    <row r="83" spans="1:4" ht="35.25" customHeight="1">
      <c r="A83" s="151" t="s">
        <v>732</v>
      </c>
      <c r="B83" s="180" t="s">
        <v>733</v>
      </c>
      <c r="C83" s="152">
        <f>C84+C87+C88+C91+C96+C97+C94+C93</f>
        <v>3726814</v>
      </c>
      <c r="D83" s="152">
        <f>D84+D87+D88+D91+D96+D97+D94+D93</f>
        <v>3875887</v>
      </c>
    </row>
    <row r="84" spans="1:5" ht="47.25" customHeight="1">
      <c r="A84" s="157" t="s">
        <v>734</v>
      </c>
      <c r="B84" s="164" t="s">
        <v>735</v>
      </c>
      <c r="C84" s="159">
        <f>C85+C86</f>
        <v>129503</v>
      </c>
      <c r="D84" s="159">
        <f>D85+D86</f>
        <v>134683</v>
      </c>
      <c r="E84" s="153"/>
    </row>
    <row r="85" spans="1:4" ht="96.75" customHeight="1">
      <c r="A85" s="160" t="s">
        <v>736</v>
      </c>
      <c r="B85" s="161" t="s">
        <v>808</v>
      </c>
      <c r="C85" s="165">
        <v>106058</v>
      </c>
      <c r="D85" s="165">
        <v>110300</v>
      </c>
    </row>
    <row r="86" spans="1:5" ht="83.25" customHeight="1">
      <c r="A86" s="160" t="s">
        <v>737</v>
      </c>
      <c r="B86" s="161" t="s">
        <v>738</v>
      </c>
      <c r="C86" s="165">
        <v>23445</v>
      </c>
      <c r="D86" s="165">
        <v>24383</v>
      </c>
      <c r="E86" s="163">
        <v>20000</v>
      </c>
    </row>
    <row r="87" spans="1:5" ht="102.75" customHeight="1">
      <c r="A87" s="157" t="s">
        <v>739</v>
      </c>
      <c r="B87" s="164" t="s">
        <v>740</v>
      </c>
      <c r="C87" s="159">
        <v>82162</v>
      </c>
      <c r="D87" s="159">
        <v>85448</v>
      </c>
      <c r="E87" s="163">
        <v>22000</v>
      </c>
    </row>
    <row r="88" spans="1:4" ht="176.25" customHeight="1">
      <c r="A88" s="157" t="s">
        <v>741</v>
      </c>
      <c r="B88" s="164" t="s">
        <v>153</v>
      </c>
      <c r="C88" s="159">
        <f>C90+C89</f>
        <v>41029</v>
      </c>
      <c r="D88" s="159">
        <f>D90+D89</f>
        <v>42670</v>
      </c>
    </row>
    <row r="89" spans="1:4" ht="45" customHeight="1">
      <c r="A89" s="160" t="s">
        <v>742</v>
      </c>
      <c r="B89" s="161" t="s">
        <v>743</v>
      </c>
      <c r="C89" s="165">
        <v>0</v>
      </c>
      <c r="D89" s="165">
        <v>0</v>
      </c>
    </row>
    <row r="90" spans="1:4" ht="35.25" customHeight="1">
      <c r="A90" s="160" t="s">
        <v>744</v>
      </c>
      <c r="B90" s="161" t="s">
        <v>745</v>
      </c>
      <c r="C90" s="165">
        <v>41029</v>
      </c>
      <c r="D90" s="165">
        <v>42670</v>
      </c>
    </row>
    <row r="91" spans="1:4" s="185" customFormat="1" ht="87" customHeight="1">
      <c r="A91" s="182" t="s">
        <v>746</v>
      </c>
      <c r="B91" s="183" t="s">
        <v>747</v>
      </c>
      <c r="C91" s="184">
        <v>347302</v>
      </c>
      <c r="D91" s="184">
        <v>361194</v>
      </c>
    </row>
    <row r="92" spans="1:4" s="185" customFormat="1" ht="60.75" customHeight="1">
      <c r="A92" s="182" t="s">
        <v>748</v>
      </c>
      <c r="B92" s="183" t="s">
        <v>749</v>
      </c>
      <c r="C92" s="184">
        <f>C93</f>
        <v>1365020</v>
      </c>
      <c r="D92" s="184">
        <f>D93</f>
        <v>1419621</v>
      </c>
    </row>
    <row r="93" spans="1:5" s="185" customFormat="1" ht="36.75" customHeight="1">
      <c r="A93" s="186" t="s">
        <v>750</v>
      </c>
      <c r="B93" s="187" t="s">
        <v>751</v>
      </c>
      <c r="C93" s="188">
        <v>1365020</v>
      </c>
      <c r="D93" s="188">
        <v>1419621</v>
      </c>
      <c r="E93" s="163">
        <v>160000</v>
      </c>
    </row>
    <row r="94" spans="1:4" s="185" customFormat="1" ht="104.25" customHeight="1">
      <c r="A94" s="182" t="s">
        <v>752</v>
      </c>
      <c r="B94" s="183" t="s">
        <v>754</v>
      </c>
      <c r="C94" s="184">
        <f>C95</f>
        <v>131813</v>
      </c>
      <c r="D94" s="184">
        <f>D95</f>
        <v>137086</v>
      </c>
    </row>
    <row r="95" spans="1:5" s="185" customFormat="1" ht="90" customHeight="1">
      <c r="A95" s="186" t="s">
        <v>755</v>
      </c>
      <c r="B95" s="187" t="s">
        <v>756</v>
      </c>
      <c r="C95" s="188">
        <v>131813</v>
      </c>
      <c r="D95" s="188">
        <v>137086</v>
      </c>
      <c r="E95" s="163">
        <v>95000</v>
      </c>
    </row>
    <row r="96" spans="1:5" ht="120.75" customHeight="1">
      <c r="A96" s="157" t="s">
        <v>757</v>
      </c>
      <c r="B96" s="164" t="s">
        <v>758</v>
      </c>
      <c r="C96" s="159">
        <v>12072</v>
      </c>
      <c r="D96" s="159">
        <v>12555</v>
      </c>
      <c r="E96" s="163">
        <v>2450</v>
      </c>
    </row>
    <row r="97" spans="1:4" ht="42" customHeight="1">
      <c r="A97" s="157" t="s">
        <v>759</v>
      </c>
      <c r="B97" s="164" t="s">
        <v>760</v>
      </c>
      <c r="C97" s="159">
        <f>C98</f>
        <v>1617913</v>
      </c>
      <c r="D97" s="159">
        <f>D98</f>
        <v>1682630</v>
      </c>
    </row>
    <row r="98" spans="1:5" ht="57" customHeight="1">
      <c r="A98" s="160" t="s">
        <v>761</v>
      </c>
      <c r="B98" s="161" t="s">
        <v>563</v>
      </c>
      <c r="C98" s="165">
        <v>1617913</v>
      </c>
      <c r="D98" s="165">
        <v>1682630</v>
      </c>
      <c r="E98" s="163">
        <f>-299450</f>
        <v>-299450</v>
      </c>
    </row>
    <row r="99" spans="1:4" ht="18.75">
      <c r="A99" s="151" t="s">
        <v>762</v>
      </c>
      <c r="B99" s="156" t="s">
        <v>763</v>
      </c>
      <c r="C99" s="152">
        <f>C100</f>
        <v>1313095100</v>
      </c>
      <c r="D99" s="152">
        <f>D100</f>
        <v>1417860000</v>
      </c>
    </row>
    <row r="100" spans="1:5" ht="47.25">
      <c r="A100" s="151" t="s">
        <v>764</v>
      </c>
      <c r="B100" s="54" t="s">
        <v>765</v>
      </c>
      <c r="C100" s="155">
        <f>C101+C106+C109+C116</f>
        <v>1313095100</v>
      </c>
      <c r="D100" s="155">
        <f>D101+D106+D109+D116</f>
        <v>1417860000</v>
      </c>
      <c r="E100" s="153"/>
    </row>
    <row r="101" spans="1:5" ht="42" customHeight="1">
      <c r="A101" s="151" t="s">
        <v>766</v>
      </c>
      <c r="B101" s="54" t="s">
        <v>767</v>
      </c>
      <c r="C101" s="152">
        <f>C102+C104</f>
        <v>474080000</v>
      </c>
      <c r="D101" s="152">
        <f>D102+D104</f>
        <v>551378000</v>
      </c>
      <c r="E101" s="153"/>
    </row>
    <row r="102" spans="1:4" ht="43.5" customHeight="1">
      <c r="A102" s="157" t="s">
        <v>768</v>
      </c>
      <c r="B102" s="164" t="s">
        <v>769</v>
      </c>
      <c r="C102" s="159">
        <f>C103</f>
        <v>13471000</v>
      </c>
      <c r="D102" s="159">
        <f>D103</f>
        <v>13471000</v>
      </c>
    </row>
    <row r="103" spans="1:4" ht="30">
      <c r="A103" s="160" t="s">
        <v>770</v>
      </c>
      <c r="B103" s="161" t="s">
        <v>550</v>
      </c>
      <c r="C103" s="165">
        <v>13471000</v>
      </c>
      <c r="D103" s="165">
        <v>13471000</v>
      </c>
    </row>
    <row r="104" spans="1:4" ht="63">
      <c r="A104" s="157" t="s">
        <v>771</v>
      </c>
      <c r="B104" s="164" t="s">
        <v>772</v>
      </c>
      <c r="C104" s="159">
        <f>C105</f>
        <v>460609000</v>
      </c>
      <c r="D104" s="159">
        <f>D105</f>
        <v>537907000</v>
      </c>
    </row>
    <row r="105" spans="1:4" ht="60">
      <c r="A105" s="160" t="s">
        <v>773</v>
      </c>
      <c r="B105" s="161" t="s">
        <v>552</v>
      </c>
      <c r="C105" s="165">
        <v>460609000</v>
      </c>
      <c r="D105" s="165">
        <v>537907000</v>
      </c>
    </row>
    <row r="106" spans="1:5" ht="47.25">
      <c r="A106" s="151" t="s">
        <v>774</v>
      </c>
      <c r="B106" s="180" t="s">
        <v>154</v>
      </c>
      <c r="C106" s="152">
        <f>C107</f>
        <v>6918900</v>
      </c>
      <c r="D106" s="152">
        <f>D107</f>
        <v>7012700</v>
      </c>
      <c r="E106" s="153"/>
    </row>
    <row r="107" spans="1:4" ht="34.5" customHeight="1">
      <c r="A107" s="157" t="s">
        <v>778</v>
      </c>
      <c r="B107" s="181" t="s">
        <v>779</v>
      </c>
      <c r="C107" s="159">
        <f>C108</f>
        <v>6918900</v>
      </c>
      <c r="D107" s="159">
        <f>D108</f>
        <v>7012700</v>
      </c>
    </row>
    <row r="108" spans="1:4" ht="40.5" customHeight="1">
      <c r="A108" s="160" t="s">
        <v>780</v>
      </c>
      <c r="B108" s="179" t="s">
        <v>781</v>
      </c>
      <c r="C108" s="165">
        <f>1121200+2866200+2920100+11400</f>
        <v>6918900</v>
      </c>
      <c r="D108" s="165">
        <f>2974500+2920100+11400+1106700</f>
        <v>7012700</v>
      </c>
    </row>
    <row r="109" spans="1:5" ht="63" customHeight="1">
      <c r="A109" s="151" t="s">
        <v>782</v>
      </c>
      <c r="B109" s="180" t="s">
        <v>783</v>
      </c>
      <c r="C109" s="152">
        <f>C110+C112+C114</f>
        <v>743750700</v>
      </c>
      <c r="D109" s="152">
        <f>D110+D112+D114</f>
        <v>770706900</v>
      </c>
      <c r="E109" s="152">
        <f>E110+E112+E114</f>
        <v>0</v>
      </c>
    </row>
    <row r="110" spans="1:4" ht="46.5" customHeight="1">
      <c r="A110" s="157" t="s">
        <v>784</v>
      </c>
      <c r="B110" s="181" t="s">
        <v>785</v>
      </c>
      <c r="C110" s="159">
        <f>C111</f>
        <v>1825500</v>
      </c>
      <c r="D110" s="159">
        <f>D111</f>
        <v>1957100</v>
      </c>
    </row>
    <row r="111" spans="1:4" ht="52.5" customHeight="1">
      <c r="A111" s="160" t="s">
        <v>786</v>
      </c>
      <c r="B111" s="161" t="s">
        <v>530</v>
      </c>
      <c r="C111" s="165">
        <v>1825500</v>
      </c>
      <c r="D111" s="165">
        <v>1957100</v>
      </c>
    </row>
    <row r="112" spans="1:4" ht="72" customHeight="1">
      <c r="A112" s="157" t="s">
        <v>802</v>
      </c>
      <c r="B112" s="181" t="s">
        <v>803</v>
      </c>
      <c r="C112" s="159">
        <f>C113</f>
        <v>38800</v>
      </c>
      <c r="D112" s="159">
        <f>D113</f>
        <v>0</v>
      </c>
    </row>
    <row r="113" spans="1:4" ht="74.25" customHeight="1">
      <c r="A113" s="160" t="s">
        <v>804</v>
      </c>
      <c r="B113" s="179" t="s">
        <v>805</v>
      </c>
      <c r="C113" s="165">
        <v>38800</v>
      </c>
      <c r="D113" s="165">
        <v>0</v>
      </c>
    </row>
    <row r="114" spans="1:4" ht="30.75" customHeight="1">
      <c r="A114" s="157" t="s">
        <v>787</v>
      </c>
      <c r="B114" s="181" t="s">
        <v>788</v>
      </c>
      <c r="C114" s="159">
        <f>C115</f>
        <v>741886400</v>
      </c>
      <c r="D114" s="159">
        <f>D115</f>
        <v>768749800</v>
      </c>
    </row>
    <row r="115" spans="1:4" ht="37.5" customHeight="1">
      <c r="A115" s="160" t="s">
        <v>789</v>
      </c>
      <c r="B115" s="161" t="s">
        <v>569</v>
      </c>
      <c r="C115" s="165">
        <f>337927800+329310900+1233400+4405000+111700+1059000+6000+14768500+1634900+506800+3548000+687100+263200+38200+58100+26991500+19336300</f>
        <v>741886400</v>
      </c>
      <c r="D115" s="165">
        <f>350293600+343356200+1233400+4405000+111700+1059000+6000+14768500+1723700+506800+3730000+687100+329000+104700+38200+58100+26991500+19347300</f>
        <v>768749800</v>
      </c>
    </row>
    <row r="116" spans="1:4" ht="18.75">
      <c r="A116" s="151" t="s">
        <v>790</v>
      </c>
      <c r="B116" s="54" t="s">
        <v>791</v>
      </c>
      <c r="C116" s="152">
        <f>C117+C119</f>
        <v>88345500</v>
      </c>
      <c r="D116" s="152">
        <f>D117+D119</f>
        <v>88762400</v>
      </c>
    </row>
    <row r="117" spans="1:4" ht="72" customHeight="1">
      <c r="A117" s="157" t="s">
        <v>792</v>
      </c>
      <c r="B117" s="181" t="s">
        <v>793</v>
      </c>
      <c r="C117" s="159">
        <f>C118</f>
        <v>88330700</v>
      </c>
      <c r="D117" s="159">
        <f>D118</f>
        <v>88747600</v>
      </c>
    </row>
    <row r="118" spans="1:4" ht="60">
      <c r="A118" s="160" t="s">
        <v>794</v>
      </c>
      <c r="B118" s="179" t="s">
        <v>548</v>
      </c>
      <c r="C118" s="165">
        <v>88330700</v>
      </c>
      <c r="D118" s="165">
        <v>88747600</v>
      </c>
    </row>
    <row r="119" spans="1:4" ht="94.5">
      <c r="A119" s="157" t="s">
        <v>795</v>
      </c>
      <c r="B119" s="181" t="s">
        <v>796</v>
      </c>
      <c r="C119" s="169">
        <f>C120</f>
        <v>14800</v>
      </c>
      <c r="D119" s="169">
        <f>D120</f>
        <v>14800</v>
      </c>
    </row>
    <row r="120" spans="1:4" ht="60">
      <c r="A120" s="160" t="s">
        <v>797</v>
      </c>
      <c r="B120" s="179" t="s">
        <v>558</v>
      </c>
      <c r="C120" s="165">
        <v>14800</v>
      </c>
      <c r="D120" s="165">
        <v>14800</v>
      </c>
    </row>
    <row r="121" spans="1:4" ht="28.5" customHeight="1">
      <c r="A121" s="215" t="s">
        <v>798</v>
      </c>
      <c r="B121" s="215"/>
      <c r="C121" s="152">
        <f>C12+C99</f>
        <v>2136319616</v>
      </c>
      <c r="D121" s="152">
        <f>D12+D99</f>
        <v>2292152919</v>
      </c>
    </row>
    <row r="123" ht="16.5" customHeight="1">
      <c r="C123" s="189"/>
    </row>
    <row r="124" ht="16.5" customHeight="1">
      <c r="C124" s="189"/>
    </row>
    <row r="125" ht="16.5" customHeight="1">
      <c r="C125" s="189"/>
    </row>
    <row r="131" ht="16.5" customHeight="1">
      <c r="C131" s="189"/>
    </row>
  </sheetData>
  <sheetProtection/>
  <mergeCells count="7">
    <mergeCell ref="C5:E5"/>
    <mergeCell ref="A8:D8"/>
    <mergeCell ref="A121:B121"/>
    <mergeCell ref="C1:E1"/>
    <mergeCell ref="B2:E2"/>
    <mergeCell ref="B3:E3"/>
    <mergeCell ref="B4:E4"/>
  </mergeCells>
  <printOptions/>
  <pageMargins left="0.21" right="0.16" top="0.41" bottom="0.36" header="0.3" footer="0.3"/>
  <pageSetup fitToHeight="0"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465"/>
  <sheetViews>
    <sheetView zoomScalePageLayoutView="0" workbookViewId="0" topLeftCell="B1">
      <selection activeCell="D15" sqref="D15"/>
    </sheetView>
  </sheetViews>
  <sheetFormatPr defaultColWidth="9.00390625" defaultRowHeight="12.75"/>
  <cols>
    <col min="1" max="1" width="5.875" style="56" customWidth="1"/>
    <col min="2" max="2" width="38.75390625" style="56" customWidth="1"/>
    <col min="3" max="3" width="7.375" style="56" customWidth="1"/>
    <col min="4" max="4" width="7.625" style="56" customWidth="1"/>
    <col min="5" max="5" width="6.875" style="56" customWidth="1"/>
    <col min="6" max="6" width="6.00390625" style="56" customWidth="1"/>
    <col min="7" max="7" width="6.125" style="56" customWidth="1"/>
    <col min="8" max="8" width="5.125" style="56" customWidth="1"/>
    <col min="9" max="9" width="7.375" style="56" customWidth="1"/>
    <col min="10" max="10" width="9.00390625" style="56" customWidth="1"/>
    <col min="11" max="11" width="18.25390625" style="56" customWidth="1"/>
    <col min="12" max="12" width="20.125" style="57" customWidth="1"/>
    <col min="13" max="13" width="18.25390625" style="56" customWidth="1"/>
    <col min="14" max="14" width="14.25390625" style="57" customWidth="1"/>
    <col min="15" max="15" width="11.25390625" style="57" bestFit="1" customWidth="1"/>
    <col min="16" max="16384" width="9.125" style="56" customWidth="1"/>
  </cols>
  <sheetData>
    <row r="1" spans="3:11" ht="15.75">
      <c r="C1" s="30"/>
      <c r="D1" s="30"/>
      <c r="E1" s="30"/>
      <c r="F1" s="30"/>
      <c r="G1" s="30"/>
      <c r="H1" s="30"/>
      <c r="I1" s="30"/>
      <c r="J1" s="213" t="s">
        <v>116</v>
      </c>
      <c r="K1" s="213"/>
    </row>
    <row r="2" spans="3:11" ht="15.75">
      <c r="C2" s="30"/>
      <c r="D2" s="213" t="s">
        <v>400</v>
      </c>
      <c r="E2" s="213"/>
      <c r="F2" s="213"/>
      <c r="G2" s="213"/>
      <c r="H2" s="213"/>
      <c r="I2" s="213"/>
      <c r="J2" s="213"/>
      <c r="K2" s="213"/>
    </row>
    <row r="3" spans="3:11" ht="15.75">
      <c r="C3" s="30"/>
      <c r="D3" s="213" t="s">
        <v>177</v>
      </c>
      <c r="E3" s="213"/>
      <c r="F3" s="213"/>
      <c r="G3" s="213"/>
      <c r="H3" s="213"/>
      <c r="I3" s="213"/>
      <c r="J3" s="213"/>
      <c r="K3" s="213"/>
    </row>
    <row r="4" spans="3:11" ht="15.75">
      <c r="C4" s="30"/>
      <c r="D4" s="213" t="s">
        <v>583</v>
      </c>
      <c r="E4" s="213"/>
      <c r="F4" s="213"/>
      <c r="G4" s="213"/>
      <c r="H4" s="213"/>
      <c r="I4" s="213"/>
      <c r="J4" s="213"/>
      <c r="K4" s="213"/>
    </row>
    <row r="5" spans="3:11" ht="15.75">
      <c r="C5" s="30"/>
      <c r="D5" s="213" t="s">
        <v>384</v>
      </c>
      <c r="E5" s="213"/>
      <c r="F5" s="213"/>
      <c r="G5" s="213"/>
      <c r="H5" s="213"/>
      <c r="I5" s="213"/>
      <c r="J5" s="213"/>
      <c r="K5" s="213"/>
    </row>
    <row r="6" spans="3:11" ht="15.75">
      <c r="C6" s="30"/>
      <c r="D6" s="52"/>
      <c r="E6" s="52"/>
      <c r="F6" s="52"/>
      <c r="G6" s="52"/>
      <c r="H6" s="52"/>
      <c r="I6" s="52"/>
      <c r="J6" s="52"/>
      <c r="K6" s="52"/>
    </row>
    <row r="7" spans="1:11" ht="18.75">
      <c r="A7" s="222" t="s">
        <v>117</v>
      </c>
      <c r="B7" s="222"/>
      <c r="C7" s="222"/>
      <c r="D7" s="222"/>
      <c r="E7" s="222"/>
      <c r="F7" s="222"/>
      <c r="G7" s="222"/>
      <c r="H7" s="222"/>
      <c r="I7" s="222"/>
      <c r="J7" s="222"/>
      <c r="K7" s="222"/>
    </row>
    <row r="8" spans="1:11" ht="18.75">
      <c r="A8" s="222" t="s">
        <v>76</v>
      </c>
      <c r="B8" s="222"/>
      <c r="C8" s="222"/>
      <c r="D8" s="222"/>
      <c r="E8" s="222"/>
      <c r="F8" s="222"/>
      <c r="G8" s="222"/>
      <c r="H8" s="222"/>
      <c r="I8" s="222"/>
      <c r="J8" s="222"/>
      <c r="K8" s="222"/>
    </row>
    <row r="9" spans="1:11" ht="18.75">
      <c r="A9" s="53"/>
      <c r="B9" s="53"/>
      <c r="C9" s="53"/>
      <c r="D9" s="53"/>
      <c r="E9" s="53"/>
      <c r="F9" s="53"/>
      <c r="G9" s="53"/>
      <c r="H9" s="53"/>
      <c r="I9" s="53"/>
      <c r="J9" s="53"/>
      <c r="K9" s="53"/>
    </row>
    <row r="10" ht="15.75">
      <c r="K10" s="58" t="s">
        <v>118</v>
      </c>
    </row>
    <row r="11" spans="1:11" ht="15.75">
      <c r="A11" s="59"/>
      <c r="B11" s="60"/>
      <c r="C11" s="61"/>
      <c r="D11" s="61"/>
      <c r="E11" s="61"/>
      <c r="F11" s="61"/>
      <c r="G11" s="61"/>
      <c r="H11" s="61"/>
      <c r="I11" s="61"/>
      <c r="J11" s="61"/>
      <c r="K11" s="62"/>
    </row>
    <row r="12" spans="1:11" ht="15.75">
      <c r="A12" s="217" t="s">
        <v>119</v>
      </c>
      <c r="B12" s="217" t="s">
        <v>312</v>
      </c>
      <c r="C12" s="219" t="s">
        <v>313</v>
      </c>
      <c r="D12" s="220"/>
      <c r="E12" s="220"/>
      <c r="F12" s="220"/>
      <c r="G12" s="220"/>
      <c r="H12" s="220"/>
      <c r="I12" s="220"/>
      <c r="J12" s="221"/>
      <c r="K12" s="217" t="s">
        <v>408</v>
      </c>
    </row>
    <row r="13" spans="1:11" ht="105.75" customHeight="1">
      <c r="A13" s="218"/>
      <c r="B13" s="218"/>
      <c r="C13" s="63" t="s">
        <v>314</v>
      </c>
      <c r="D13" s="63" t="s">
        <v>315</v>
      </c>
      <c r="E13" s="63" t="s">
        <v>316</v>
      </c>
      <c r="F13" s="63" t="s">
        <v>317</v>
      </c>
      <c r="G13" s="63" t="s">
        <v>318</v>
      </c>
      <c r="H13" s="63" t="s">
        <v>319</v>
      </c>
      <c r="I13" s="63" t="s">
        <v>320</v>
      </c>
      <c r="J13" s="63" t="s">
        <v>321</v>
      </c>
      <c r="K13" s="218"/>
    </row>
    <row r="14" spans="1:13" ht="32.25" customHeight="1">
      <c r="A14" s="64">
        <v>1</v>
      </c>
      <c r="B14" s="65" t="s">
        <v>322</v>
      </c>
      <c r="C14" s="66" t="s">
        <v>149</v>
      </c>
      <c r="D14" s="66" t="s">
        <v>409</v>
      </c>
      <c r="E14" s="66" t="s">
        <v>414</v>
      </c>
      <c r="F14" s="66" t="s">
        <v>439</v>
      </c>
      <c r="G14" s="66" t="s">
        <v>439</v>
      </c>
      <c r="H14" s="66" t="s">
        <v>439</v>
      </c>
      <c r="I14" s="66" t="s">
        <v>323</v>
      </c>
      <c r="J14" s="66" t="s">
        <v>324</v>
      </c>
      <c r="K14" s="67">
        <f>K15-K17</f>
        <v>77550000</v>
      </c>
      <c r="M14" s="67"/>
    </row>
    <row r="15" spans="1:13" ht="52.5" customHeight="1">
      <c r="A15" s="68" t="s">
        <v>325</v>
      </c>
      <c r="B15" s="69" t="s">
        <v>326</v>
      </c>
      <c r="C15" s="70" t="s">
        <v>149</v>
      </c>
      <c r="D15" s="70" t="s">
        <v>409</v>
      </c>
      <c r="E15" s="70" t="s">
        <v>414</v>
      </c>
      <c r="F15" s="70" t="s">
        <v>439</v>
      </c>
      <c r="G15" s="70" t="s">
        <v>439</v>
      </c>
      <c r="H15" s="70" t="s">
        <v>439</v>
      </c>
      <c r="I15" s="70" t="s">
        <v>323</v>
      </c>
      <c r="J15" s="70" t="s">
        <v>102</v>
      </c>
      <c r="K15" s="71">
        <f>K16</f>
        <v>77550000</v>
      </c>
      <c r="M15" s="57"/>
    </row>
    <row r="16" spans="1:13" ht="79.5" customHeight="1">
      <c r="A16" s="72"/>
      <c r="B16" s="69" t="s">
        <v>327</v>
      </c>
      <c r="C16" s="70" t="s">
        <v>149</v>
      </c>
      <c r="D16" s="70" t="s">
        <v>409</v>
      </c>
      <c r="E16" s="70" t="s">
        <v>414</v>
      </c>
      <c r="F16" s="70" t="s">
        <v>439</v>
      </c>
      <c r="G16" s="70" t="s">
        <v>439</v>
      </c>
      <c r="H16" s="70" t="s">
        <v>419</v>
      </c>
      <c r="I16" s="70" t="s">
        <v>323</v>
      </c>
      <c r="J16" s="70" t="s">
        <v>328</v>
      </c>
      <c r="K16" s="74">
        <f>77550000</f>
        <v>77550000</v>
      </c>
      <c r="M16" s="57"/>
    </row>
    <row r="17" spans="1:13" ht="79.5" customHeight="1" hidden="1">
      <c r="A17" s="68" t="s">
        <v>338</v>
      </c>
      <c r="B17" s="69" t="s">
        <v>339</v>
      </c>
      <c r="C17" s="70" t="s">
        <v>149</v>
      </c>
      <c r="D17" s="70" t="s">
        <v>409</v>
      </c>
      <c r="E17" s="70" t="s">
        <v>414</v>
      </c>
      <c r="F17" s="70" t="s">
        <v>439</v>
      </c>
      <c r="G17" s="70" t="s">
        <v>439</v>
      </c>
      <c r="H17" s="70" t="s">
        <v>439</v>
      </c>
      <c r="I17" s="70" t="s">
        <v>323</v>
      </c>
      <c r="J17" s="70" t="s">
        <v>103</v>
      </c>
      <c r="K17" s="71">
        <f>K18</f>
        <v>0</v>
      </c>
      <c r="M17" s="57"/>
    </row>
    <row r="18" spans="1:13" ht="79.5" customHeight="1" hidden="1">
      <c r="A18" s="72"/>
      <c r="B18" s="69" t="s">
        <v>340</v>
      </c>
      <c r="C18" s="70" t="s">
        <v>149</v>
      </c>
      <c r="D18" s="70" t="s">
        <v>409</v>
      </c>
      <c r="E18" s="70" t="s">
        <v>414</v>
      </c>
      <c r="F18" s="70" t="s">
        <v>439</v>
      </c>
      <c r="G18" s="70" t="s">
        <v>439</v>
      </c>
      <c r="H18" s="70" t="s">
        <v>419</v>
      </c>
      <c r="I18" s="70" t="s">
        <v>323</v>
      </c>
      <c r="J18" s="70" t="s">
        <v>104</v>
      </c>
      <c r="K18" s="74">
        <v>0</v>
      </c>
      <c r="M18" s="57"/>
    </row>
    <row r="19" spans="1:13" ht="50.25" customHeight="1">
      <c r="A19" s="64">
        <v>2</v>
      </c>
      <c r="B19" s="65" t="s">
        <v>329</v>
      </c>
      <c r="C19" s="66" t="s">
        <v>149</v>
      </c>
      <c r="D19" s="66" t="s">
        <v>409</v>
      </c>
      <c r="E19" s="66" t="s">
        <v>416</v>
      </c>
      <c r="F19" s="66" t="s">
        <v>439</v>
      </c>
      <c r="G19" s="66" t="s">
        <v>439</v>
      </c>
      <c r="H19" s="66" t="s">
        <v>439</v>
      </c>
      <c r="I19" s="66" t="s">
        <v>323</v>
      </c>
      <c r="J19" s="66" t="s">
        <v>324</v>
      </c>
      <c r="K19" s="73">
        <f>K20</f>
        <v>-8327000</v>
      </c>
      <c r="M19" s="57"/>
    </row>
    <row r="20" spans="1:13" ht="65.25" customHeight="1">
      <c r="A20" s="85" t="s">
        <v>331</v>
      </c>
      <c r="B20" s="65" t="s">
        <v>330</v>
      </c>
      <c r="C20" s="66" t="s">
        <v>149</v>
      </c>
      <c r="D20" s="66" t="s">
        <v>409</v>
      </c>
      <c r="E20" s="66" t="s">
        <v>416</v>
      </c>
      <c r="F20" s="66" t="s">
        <v>409</v>
      </c>
      <c r="G20" s="66" t="s">
        <v>439</v>
      </c>
      <c r="H20" s="66" t="s">
        <v>439</v>
      </c>
      <c r="I20" s="66" t="s">
        <v>323</v>
      </c>
      <c r="J20" s="66" t="s">
        <v>324</v>
      </c>
      <c r="K20" s="73">
        <f>K21-K23</f>
        <v>-8327000</v>
      </c>
      <c r="M20" s="57"/>
    </row>
    <row r="21" spans="1:13" ht="75.75" customHeight="1" hidden="1">
      <c r="A21" s="68" t="s">
        <v>811</v>
      </c>
      <c r="B21" s="69" t="s">
        <v>332</v>
      </c>
      <c r="C21" s="70" t="s">
        <v>149</v>
      </c>
      <c r="D21" s="70" t="s">
        <v>409</v>
      </c>
      <c r="E21" s="70" t="s">
        <v>416</v>
      </c>
      <c r="F21" s="70" t="s">
        <v>409</v>
      </c>
      <c r="G21" s="70" t="s">
        <v>439</v>
      </c>
      <c r="H21" s="70" t="s">
        <v>439</v>
      </c>
      <c r="I21" s="70" t="s">
        <v>323</v>
      </c>
      <c r="J21" s="70" t="s">
        <v>102</v>
      </c>
      <c r="K21" s="74">
        <f>K22</f>
        <v>0</v>
      </c>
      <c r="M21" s="57"/>
    </row>
    <row r="22" spans="1:13" ht="83.25" customHeight="1" hidden="1">
      <c r="A22" s="72"/>
      <c r="B22" s="69" t="s">
        <v>333</v>
      </c>
      <c r="C22" s="70" t="s">
        <v>149</v>
      </c>
      <c r="D22" s="70" t="s">
        <v>409</v>
      </c>
      <c r="E22" s="70" t="s">
        <v>416</v>
      </c>
      <c r="F22" s="70" t="s">
        <v>409</v>
      </c>
      <c r="G22" s="70" t="s">
        <v>439</v>
      </c>
      <c r="H22" s="70" t="s">
        <v>419</v>
      </c>
      <c r="I22" s="70" t="s">
        <v>323</v>
      </c>
      <c r="J22" s="70" t="s">
        <v>328</v>
      </c>
      <c r="K22" s="74">
        <v>0</v>
      </c>
      <c r="M22" s="57"/>
    </row>
    <row r="23" spans="1:13" ht="72" customHeight="1">
      <c r="A23" s="68" t="s">
        <v>812</v>
      </c>
      <c r="B23" s="69" t="s">
        <v>334</v>
      </c>
      <c r="C23" s="70" t="s">
        <v>149</v>
      </c>
      <c r="D23" s="70" t="s">
        <v>409</v>
      </c>
      <c r="E23" s="70" t="s">
        <v>416</v>
      </c>
      <c r="F23" s="70" t="s">
        <v>409</v>
      </c>
      <c r="G23" s="70" t="s">
        <v>439</v>
      </c>
      <c r="H23" s="70" t="s">
        <v>439</v>
      </c>
      <c r="I23" s="70" t="s">
        <v>323</v>
      </c>
      <c r="J23" s="70" t="s">
        <v>103</v>
      </c>
      <c r="K23" s="71">
        <f>K24</f>
        <v>8327000</v>
      </c>
      <c r="M23" s="57"/>
    </row>
    <row r="24" spans="1:13" ht="87.75" customHeight="1">
      <c r="A24" s="72"/>
      <c r="B24" s="69" t="s">
        <v>335</v>
      </c>
      <c r="C24" s="70" t="s">
        <v>149</v>
      </c>
      <c r="D24" s="70" t="s">
        <v>409</v>
      </c>
      <c r="E24" s="70" t="s">
        <v>416</v>
      </c>
      <c r="F24" s="70" t="s">
        <v>409</v>
      </c>
      <c r="G24" s="70" t="s">
        <v>439</v>
      </c>
      <c r="H24" s="70" t="s">
        <v>419</v>
      </c>
      <c r="I24" s="70" t="s">
        <v>323</v>
      </c>
      <c r="J24" s="70" t="s">
        <v>104</v>
      </c>
      <c r="K24" s="71">
        <v>8327000</v>
      </c>
      <c r="M24" s="57"/>
    </row>
    <row r="25" spans="1:15" s="76" customFormat="1" ht="57.75" customHeight="1" hidden="1">
      <c r="A25" s="64">
        <v>3</v>
      </c>
      <c r="B25" s="65" t="s">
        <v>336</v>
      </c>
      <c r="C25" s="66" t="s">
        <v>149</v>
      </c>
      <c r="D25" s="66" t="s">
        <v>409</v>
      </c>
      <c r="E25" s="66" t="s">
        <v>410</v>
      </c>
      <c r="F25" s="66" t="s">
        <v>439</v>
      </c>
      <c r="G25" s="66" t="s">
        <v>439</v>
      </c>
      <c r="H25" s="66" t="s">
        <v>439</v>
      </c>
      <c r="I25" s="66" t="s">
        <v>323</v>
      </c>
      <c r="J25" s="66" t="s">
        <v>324</v>
      </c>
      <c r="K25" s="67">
        <f>K26</f>
        <v>0</v>
      </c>
      <c r="L25" s="75"/>
      <c r="M25" s="57"/>
      <c r="N25" s="75"/>
      <c r="O25" s="75"/>
    </row>
    <row r="26" spans="1:15" s="76" customFormat="1" ht="57.75" customHeight="1" hidden="1">
      <c r="A26" s="77" t="s">
        <v>337</v>
      </c>
      <c r="B26" s="69" t="s">
        <v>346</v>
      </c>
      <c r="C26" s="70" t="s">
        <v>149</v>
      </c>
      <c r="D26" s="70" t="s">
        <v>409</v>
      </c>
      <c r="E26" s="70" t="s">
        <v>410</v>
      </c>
      <c r="F26" s="70" t="s">
        <v>411</v>
      </c>
      <c r="G26" s="70" t="s">
        <v>439</v>
      </c>
      <c r="H26" s="70" t="s">
        <v>439</v>
      </c>
      <c r="I26" s="70" t="s">
        <v>323</v>
      </c>
      <c r="J26" s="70" t="s">
        <v>324</v>
      </c>
      <c r="K26" s="71">
        <f>K27</f>
        <v>0</v>
      </c>
      <c r="L26" s="75"/>
      <c r="M26" s="57"/>
      <c r="N26" s="75"/>
      <c r="O26" s="75"/>
    </row>
    <row r="27" spans="1:13" ht="58.5" customHeight="1" hidden="1">
      <c r="A27" s="72"/>
      <c r="B27" s="69" t="s">
        <v>347</v>
      </c>
      <c r="C27" s="70" t="s">
        <v>149</v>
      </c>
      <c r="D27" s="70" t="s">
        <v>409</v>
      </c>
      <c r="E27" s="70" t="s">
        <v>410</v>
      </c>
      <c r="F27" s="70" t="s">
        <v>411</v>
      </c>
      <c r="G27" s="70" t="s">
        <v>439</v>
      </c>
      <c r="H27" s="70" t="s">
        <v>439</v>
      </c>
      <c r="I27" s="70" t="s">
        <v>323</v>
      </c>
      <c r="J27" s="70" t="s">
        <v>105</v>
      </c>
      <c r="K27" s="71">
        <f>K28</f>
        <v>0</v>
      </c>
      <c r="M27" s="57"/>
    </row>
    <row r="28" spans="1:13" ht="67.5" customHeight="1" hidden="1">
      <c r="A28" s="72"/>
      <c r="B28" s="69" t="s">
        <v>348</v>
      </c>
      <c r="C28" s="70" t="s">
        <v>149</v>
      </c>
      <c r="D28" s="70" t="s">
        <v>409</v>
      </c>
      <c r="E28" s="70" t="s">
        <v>410</v>
      </c>
      <c r="F28" s="70" t="s">
        <v>411</v>
      </c>
      <c r="G28" s="70" t="s">
        <v>409</v>
      </c>
      <c r="H28" s="70" t="s">
        <v>439</v>
      </c>
      <c r="I28" s="70" t="s">
        <v>323</v>
      </c>
      <c r="J28" s="70" t="s">
        <v>349</v>
      </c>
      <c r="K28" s="71">
        <f>K29</f>
        <v>0</v>
      </c>
      <c r="M28" s="57"/>
    </row>
    <row r="29" spans="1:13" ht="86.25" customHeight="1" hidden="1">
      <c r="A29" s="72"/>
      <c r="B29" s="69" t="s">
        <v>350</v>
      </c>
      <c r="C29" s="70" t="s">
        <v>149</v>
      </c>
      <c r="D29" s="70" t="s">
        <v>409</v>
      </c>
      <c r="E29" s="70" t="s">
        <v>410</v>
      </c>
      <c r="F29" s="70" t="s">
        <v>411</v>
      </c>
      <c r="G29" s="70" t="s">
        <v>409</v>
      </c>
      <c r="H29" s="70" t="s">
        <v>419</v>
      </c>
      <c r="I29" s="70" t="s">
        <v>323</v>
      </c>
      <c r="J29" s="70" t="s">
        <v>349</v>
      </c>
      <c r="K29" s="71">
        <v>0</v>
      </c>
      <c r="M29" s="57"/>
    </row>
    <row r="30" spans="1:15" s="82" customFormat="1" ht="35.25" customHeight="1">
      <c r="A30" s="85" t="s">
        <v>377</v>
      </c>
      <c r="B30" s="78" t="s">
        <v>351</v>
      </c>
      <c r="C30" s="79" t="s">
        <v>149</v>
      </c>
      <c r="D30" s="79" t="s">
        <v>409</v>
      </c>
      <c r="E30" s="79" t="s">
        <v>411</v>
      </c>
      <c r="F30" s="79" t="s">
        <v>439</v>
      </c>
      <c r="G30" s="79" t="s">
        <v>439</v>
      </c>
      <c r="H30" s="79" t="s">
        <v>439</v>
      </c>
      <c r="I30" s="79" t="s">
        <v>323</v>
      </c>
      <c r="J30" s="79" t="s">
        <v>324</v>
      </c>
      <c r="K30" s="80">
        <f>K35-K31</f>
        <v>65379470.92000008</v>
      </c>
      <c r="L30" s="81"/>
      <c r="M30" s="80"/>
      <c r="N30" s="81"/>
      <c r="O30" s="81"/>
    </row>
    <row r="31" spans="1:15" s="82" customFormat="1" ht="31.5">
      <c r="A31" s="85" t="s">
        <v>337</v>
      </c>
      <c r="B31" s="78" t="s">
        <v>352</v>
      </c>
      <c r="C31" s="79" t="s">
        <v>149</v>
      </c>
      <c r="D31" s="79" t="s">
        <v>409</v>
      </c>
      <c r="E31" s="79" t="s">
        <v>411</v>
      </c>
      <c r="F31" s="79" t="s">
        <v>439</v>
      </c>
      <c r="G31" s="79" t="s">
        <v>439</v>
      </c>
      <c r="H31" s="79" t="s">
        <v>439</v>
      </c>
      <c r="I31" s="79" t="s">
        <v>323</v>
      </c>
      <c r="J31" s="79" t="s">
        <v>353</v>
      </c>
      <c r="K31" s="80">
        <f>K32</f>
        <v>2435962037.98</v>
      </c>
      <c r="L31" s="81"/>
      <c r="M31" s="57"/>
      <c r="N31" s="81"/>
      <c r="O31" s="81"/>
    </row>
    <row r="32" spans="1:15" s="82" customFormat="1" ht="31.5">
      <c r="A32" s="68"/>
      <c r="B32" s="83" t="s">
        <v>354</v>
      </c>
      <c r="C32" s="68" t="s">
        <v>149</v>
      </c>
      <c r="D32" s="68" t="s">
        <v>409</v>
      </c>
      <c r="E32" s="68" t="s">
        <v>411</v>
      </c>
      <c r="F32" s="68" t="s">
        <v>414</v>
      </c>
      <c r="G32" s="68" t="s">
        <v>439</v>
      </c>
      <c r="H32" s="68" t="s">
        <v>439</v>
      </c>
      <c r="I32" s="68" t="s">
        <v>323</v>
      </c>
      <c r="J32" s="68" t="s">
        <v>353</v>
      </c>
      <c r="K32" s="84">
        <f>K33</f>
        <v>2435962037.98</v>
      </c>
      <c r="L32" s="81"/>
      <c r="M32" s="57"/>
      <c r="N32" s="81"/>
      <c r="O32" s="81"/>
    </row>
    <row r="33" spans="1:15" s="82" customFormat="1" ht="31.5">
      <c r="A33" s="68"/>
      <c r="B33" s="83" t="s">
        <v>355</v>
      </c>
      <c r="C33" s="68" t="s">
        <v>149</v>
      </c>
      <c r="D33" s="68" t="s">
        <v>409</v>
      </c>
      <c r="E33" s="68" t="s">
        <v>411</v>
      </c>
      <c r="F33" s="68" t="s">
        <v>414</v>
      </c>
      <c r="G33" s="68" t="s">
        <v>409</v>
      </c>
      <c r="H33" s="68" t="s">
        <v>439</v>
      </c>
      <c r="I33" s="68" t="s">
        <v>323</v>
      </c>
      <c r="J33" s="68" t="s">
        <v>356</v>
      </c>
      <c r="K33" s="84">
        <f>K34</f>
        <v>2435962037.98</v>
      </c>
      <c r="L33" s="81"/>
      <c r="M33" s="57"/>
      <c r="N33" s="81"/>
      <c r="O33" s="81"/>
    </row>
    <row r="34" spans="1:15" s="82" customFormat="1" ht="47.25">
      <c r="A34" s="68"/>
      <c r="B34" s="83" t="s">
        <v>357</v>
      </c>
      <c r="C34" s="68" t="s">
        <v>149</v>
      </c>
      <c r="D34" s="68" t="s">
        <v>409</v>
      </c>
      <c r="E34" s="68" t="s">
        <v>411</v>
      </c>
      <c r="F34" s="68" t="s">
        <v>414</v>
      </c>
      <c r="G34" s="68" t="s">
        <v>409</v>
      </c>
      <c r="H34" s="68" t="s">
        <v>419</v>
      </c>
      <c r="I34" s="68" t="s">
        <v>323</v>
      </c>
      <c r="J34" s="68" t="s">
        <v>356</v>
      </c>
      <c r="K34" s="199">
        <f>K15+K21+K27+прил4!C123</f>
        <v>2435962037.98</v>
      </c>
      <c r="L34" s="81"/>
      <c r="M34" s="57"/>
      <c r="N34" s="81"/>
      <c r="O34" s="81"/>
    </row>
    <row r="35" spans="1:15" s="82" customFormat="1" ht="31.5">
      <c r="A35" s="85" t="s">
        <v>810</v>
      </c>
      <c r="B35" s="78" t="s">
        <v>358</v>
      </c>
      <c r="C35" s="79" t="s">
        <v>149</v>
      </c>
      <c r="D35" s="79" t="s">
        <v>409</v>
      </c>
      <c r="E35" s="79" t="s">
        <v>411</v>
      </c>
      <c r="F35" s="79" t="s">
        <v>439</v>
      </c>
      <c r="G35" s="79" t="s">
        <v>439</v>
      </c>
      <c r="H35" s="79" t="s">
        <v>439</v>
      </c>
      <c r="I35" s="79" t="s">
        <v>323</v>
      </c>
      <c r="J35" s="79" t="s">
        <v>105</v>
      </c>
      <c r="K35" s="80">
        <f>K36</f>
        <v>2501341508.9</v>
      </c>
      <c r="L35" s="81"/>
      <c r="M35" s="57"/>
      <c r="N35" s="81"/>
      <c r="O35" s="81"/>
    </row>
    <row r="36" spans="1:15" s="82" customFormat="1" ht="31.5">
      <c r="A36" s="68"/>
      <c r="B36" s="83" t="s">
        <v>359</v>
      </c>
      <c r="C36" s="68" t="s">
        <v>149</v>
      </c>
      <c r="D36" s="68" t="s">
        <v>409</v>
      </c>
      <c r="E36" s="68" t="s">
        <v>411</v>
      </c>
      <c r="F36" s="68" t="s">
        <v>414</v>
      </c>
      <c r="G36" s="68" t="s">
        <v>439</v>
      </c>
      <c r="H36" s="68" t="s">
        <v>439</v>
      </c>
      <c r="I36" s="68" t="s">
        <v>323</v>
      </c>
      <c r="J36" s="68" t="s">
        <v>105</v>
      </c>
      <c r="K36" s="84">
        <f>K37</f>
        <v>2501341508.9</v>
      </c>
      <c r="L36" s="81"/>
      <c r="M36" s="57"/>
      <c r="N36" s="81"/>
      <c r="O36" s="81"/>
    </row>
    <row r="37" spans="1:15" s="82" customFormat="1" ht="31.5">
      <c r="A37" s="68"/>
      <c r="B37" s="83" t="s">
        <v>375</v>
      </c>
      <c r="C37" s="68" t="s">
        <v>149</v>
      </c>
      <c r="D37" s="68" t="s">
        <v>409</v>
      </c>
      <c r="E37" s="68" t="s">
        <v>411</v>
      </c>
      <c r="F37" s="68" t="s">
        <v>414</v>
      </c>
      <c r="G37" s="68" t="s">
        <v>409</v>
      </c>
      <c r="H37" s="68" t="s">
        <v>439</v>
      </c>
      <c r="I37" s="68" t="s">
        <v>323</v>
      </c>
      <c r="J37" s="68" t="s">
        <v>106</v>
      </c>
      <c r="K37" s="84">
        <f>K38</f>
        <v>2501341508.9</v>
      </c>
      <c r="L37" s="81"/>
      <c r="M37" s="57"/>
      <c r="N37" s="81"/>
      <c r="O37" s="81"/>
    </row>
    <row r="38" spans="1:15" s="82" customFormat="1" ht="47.25">
      <c r="A38" s="68"/>
      <c r="B38" s="83" t="s">
        <v>376</v>
      </c>
      <c r="C38" s="68" t="s">
        <v>149</v>
      </c>
      <c r="D38" s="68" t="s">
        <v>409</v>
      </c>
      <c r="E38" s="68" t="s">
        <v>411</v>
      </c>
      <c r="F38" s="68" t="s">
        <v>414</v>
      </c>
      <c r="G38" s="68" t="s">
        <v>409</v>
      </c>
      <c r="H38" s="68" t="s">
        <v>419</v>
      </c>
      <c r="I38" s="68" t="s">
        <v>323</v>
      </c>
      <c r="J38" s="68" t="s">
        <v>106</v>
      </c>
      <c r="K38" s="84">
        <f>прил6!F649+K24+K26</f>
        <v>2501341508.9</v>
      </c>
      <c r="L38" s="81"/>
      <c r="M38" s="57"/>
      <c r="N38" s="81"/>
      <c r="O38" s="81"/>
    </row>
    <row r="39" spans="1:15" s="88" customFormat="1" ht="47.25" hidden="1">
      <c r="A39" s="85" t="s">
        <v>377</v>
      </c>
      <c r="B39" s="65" t="s">
        <v>336</v>
      </c>
      <c r="C39" s="85" t="s">
        <v>149</v>
      </c>
      <c r="D39" s="85" t="s">
        <v>409</v>
      </c>
      <c r="E39" s="85" t="s">
        <v>410</v>
      </c>
      <c r="F39" s="85" t="s">
        <v>439</v>
      </c>
      <c r="G39" s="85" t="s">
        <v>439</v>
      </c>
      <c r="H39" s="85" t="s">
        <v>439</v>
      </c>
      <c r="I39" s="85" t="s">
        <v>323</v>
      </c>
      <c r="J39" s="85" t="s">
        <v>324</v>
      </c>
      <c r="K39" s="86">
        <f>K40</f>
        <v>0</v>
      </c>
      <c r="L39" s="87"/>
      <c r="M39" s="57"/>
      <c r="N39" s="87"/>
      <c r="O39" s="87"/>
    </row>
    <row r="40" spans="1:15" s="88" customFormat="1" ht="47.25" hidden="1">
      <c r="A40" s="85" t="s">
        <v>337</v>
      </c>
      <c r="B40" s="65" t="s">
        <v>379</v>
      </c>
      <c r="C40" s="85" t="s">
        <v>149</v>
      </c>
      <c r="D40" s="85" t="s">
        <v>409</v>
      </c>
      <c r="E40" s="85" t="s">
        <v>410</v>
      </c>
      <c r="F40" s="85" t="s">
        <v>419</v>
      </c>
      <c r="G40" s="85" t="s">
        <v>439</v>
      </c>
      <c r="H40" s="85" t="s">
        <v>439</v>
      </c>
      <c r="I40" s="85" t="s">
        <v>323</v>
      </c>
      <c r="J40" s="85" t="s">
        <v>324</v>
      </c>
      <c r="K40" s="89">
        <f>K41</f>
        <v>0</v>
      </c>
      <c r="L40" s="87"/>
      <c r="M40" s="57"/>
      <c r="N40" s="87"/>
      <c r="O40" s="87"/>
    </row>
    <row r="41" spans="1:15" s="82" customFormat="1" ht="174" customHeight="1" hidden="1">
      <c r="A41" s="68"/>
      <c r="B41" s="83" t="s">
        <v>385</v>
      </c>
      <c r="C41" s="68" t="s">
        <v>149</v>
      </c>
      <c r="D41" s="68" t="s">
        <v>409</v>
      </c>
      <c r="E41" s="68" t="s">
        <v>410</v>
      </c>
      <c r="F41" s="68" t="s">
        <v>419</v>
      </c>
      <c r="G41" s="68" t="s">
        <v>439</v>
      </c>
      <c r="H41" s="68" t="s">
        <v>439</v>
      </c>
      <c r="I41" s="68" t="s">
        <v>323</v>
      </c>
      <c r="J41" s="68" t="s">
        <v>103</v>
      </c>
      <c r="K41" s="90">
        <f>K42</f>
        <v>0</v>
      </c>
      <c r="L41" s="81"/>
      <c r="M41" s="57"/>
      <c r="N41" s="81"/>
      <c r="O41" s="81"/>
    </row>
    <row r="42" spans="1:15" s="82" customFormat="1" ht="165.75" customHeight="1" hidden="1">
      <c r="A42" s="68"/>
      <c r="B42" s="83" t="s">
        <v>386</v>
      </c>
      <c r="C42" s="68" t="s">
        <v>149</v>
      </c>
      <c r="D42" s="68" t="s">
        <v>409</v>
      </c>
      <c r="E42" s="68" t="s">
        <v>410</v>
      </c>
      <c r="F42" s="68" t="s">
        <v>419</v>
      </c>
      <c r="G42" s="68" t="s">
        <v>439</v>
      </c>
      <c r="H42" s="68" t="s">
        <v>419</v>
      </c>
      <c r="I42" s="68" t="s">
        <v>323</v>
      </c>
      <c r="J42" s="68" t="s">
        <v>104</v>
      </c>
      <c r="K42" s="91">
        <v>0</v>
      </c>
      <c r="L42" s="81"/>
      <c r="M42" s="57"/>
      <c r="N42" s="81"/>
      <c r="O42" s="81"/>
    </row>
    <row r="43" spans="1:15" s="82" customFormat="1" ht="57.75" customHeight="1">
      <c r="A43" s="68"/>
      <c r="B43" s="92" t="s">
        <v>380</v>
      </c>
      <c r="C43" s="79" t="s">
        <v>149</v>
      </c>
      <c r="D43" s="79" t="s">
        <v>409</v>
      </c>
      <c r="E43" s="79" t="s">
        <v>439</v>
      </c>
      <c r="F43" s="79" t="s">
        <v>439</v>
      </c>
      <c r="G43" s="79" t="s">
        <v>439</v>
      </c>
      <c r="H43" s="79" t="s">
        <v>439</v>
      </c>
      <c r="I43" s="79" t="s">
        <v>323</v>
      </c>
      <c r="J43" s="79" t="s">
        <v>324</v>
      </c>
      <c r="K43" s="128">
        <f>K14+K30+K39+K19+K25</f>
        <v>134602470.92000008</v>
      </c>
      <c r="L43" s="128"/>
      <c r="M43" s="128"/>
      <c r="N43" s="81"/>
      <c r="O43" s="81"/>
    </row>
    <row r="44" spans="3:15" s="82" customFormat="1" ht="15.75">
      <c r="C44" s="93"/>
      <c r="D44" s="93"/>
      <c r="E44" s="93"/>
      <c r="F44" s="93"/>
      <c r="G44" s="93"/>
      <c r="H44" s="93"/>
      <c r="I44" s="93"/>
      <c r="J44" s="93"/>
      <c r="K44" s="94"/>
      <c r="L44" s="81"/>
      <c r="M44" s="81"/>
      <c r="N44" s="81"/>
      <c r="O44" s="81"/>
    </row>
    <row r="45" spans="3:13" ht="15.75">
      <c r="C45" s="95"/>
      <c r="D45" s="95"/>
      <c r="E45" s="95"/>
      <c r="F45" s="95"/>
      <c r="G45" s="95"/>
      <c r="H45" s="95"/>
      <c r="I45" s="95"/>
      <c r="J45" s="95"/>
      <c r="K45" s="96"/>
      <c r="M45" s="57"/>
    </row>
    <row r="46" spans="3:11" ht="15.75">
      <c r="C46" s="97"/>
      <c r="D46" s="97"/>
      <c r="E46" s="97"/>
      <c r="F46" s="97"/>
      <c r="G46" s="97"/>
      <c r="H46" s="97"/>
      <c r="I46" s="97"/>
      <c r="J46" s="95"/>
      <c r="K46" s="96"/>
    </row>
    <row r="47" spans="3:11" ht="15.75">
      <c r="C47" s="97"/>
      <c r="D47" s="97"/>
      <c r="E47" s="97"/>
      <c r="F47" s="97"/>
      <c r="G47" s="97"/>
      <c r="H47" s="97"/>
      <c r="I47" s="97"/>
      <c r="J47" s="95"/>
      <c r="K47" s="97"/>
    </row>
    <row r="48" spans="3:11" ht="15.75">
      <c r="C48" s="97"/>
      <c r="D48" s="97"/>
      <c r="E48" s="97"/>
      <c r="F48" s="97"/>
      <c r="G48" s="97"/>
      <c r="H48" s="97"/>
      <c r="I48" s="97"/>
      <c r="J48" s="95"/>
      <c r="K48" s="97"/>
    </row>
    <row r="49" spans="3:11" ht="15.75">
      <c r="C49" s="97"/>
      <c r="D49" s="97"/>
      <c r="E49" s="97"/>
      <c r="F49" s="97"/>
      <c r="G49" s="97"/>
      <c r="H49" s="97"/>
      <c r="I49" s="97"/>
      <c r="J49" s="95"/>
      <c r="K49" s="96"/>
    </row>
    <row r="50" spans="3:11" ht="15.75">
      <c r="C50" s="97"/>
      <c r="D50" s="97"/>
      <c r="E50" s="97"/>
      <c r="F50" s="97"/>
      <c r="G50" s="97"/>
      <c r="H50" s="97"/>
      <c r="I50" s="97"/>
      <c r="J50" s="95"/>
      <c r="K50" s="97"/>
    </row>
    <row r="51" spans="3:11" ht="15.75">
      <c r="C51" s="97"/>
      <c r="D51" s="97"/>
      <c r="E51" s="97"/>
      <c r="F51" s="97"/>
      <c r="G51" s="97"/>
      <c r="H51" s="97"/>
      <c r="I51" s="97"/>
      <c r="J51" s="95"/>
      <c r="K51" s="96"/>
    </row>
    <row r="52" spans="3:11" ht="15.75">
      <c r="C52" s="97"/>
      <c r="D52" s="97"/>
      <c r="E52" s="97"/>
      <c r="F52" s="97"/>
      <c r="G52" s="97"/>
      <c r="H52" s="97"/>
      <c r="I52" s="97"/>
      <c r="J52" s="95"/>
      <c r="K52" s="97"/>
    </row>
    <row r="53" spans="3:11" ht="15.75">
      <c r="C53" s="97"/>
      <c r="D53" s="97"/>
      <c r="E53" s="97"/>
      <c r="F53" s="97"/>
      <c r="G53" s="97"/>
      <c r="H53" s="97"/>
      <c r="I53" s="97"/>
      <c r="J53" s="95"/>
      <c r="K53" s="97"/>
    </row>
    <row r="54" spans="3:11" ht="15.75">
      <c r="C54" s="97"/>
      <c r="D54" s="97"/>
      <c r="E54" s="97"/>
      <c r="F54" s="97"/>
      <c r="G54" s="97"/>
      <c r="H54" s="97"/>
      <c r="I54" s="97"/>
      <c r="J54" s="95"/>
      <c r="K54" s="97"/>
    </row>
    <row r="55" spans="3:11" ht="15.75">
      <c r="C55" s="97"/>
      <c r="D55" s="97"/>
      <c r="E55" s="97"/>
      <c r="F55" s="97"/>
      <c r="G55" s="97"/>
      <c r="H55" s="97"/>
      <c r="I55" s="97"/>
      <c r="J55" s="95"/>
      <c r="K55" s="97"/>
    </row>
    <row r="56" spans="3:11" ht="15.75">
      <c r="C56" s="97"/>
      <c r="D56" s="97"/>
      <c r="E56" s="97"/>
      <c r="F56" s="97"/>
      <c r="G56" s="97"/>
      <c r="H56" s="97"/>
      <c r="I56" s="97"/>
      <c r="J56" s="95"/>
      <c r="K56" s="97"/>
    </row>
    <row r="57" spans="3:11" ht="15.75">
      <c r="C57" s="97"/>
      <c r="D57" s="97"/>
      <c r="E57" s="97"/>
      <c r="F57" s="97"/>
      <c r="G57" s="97"/>
      <c r="H57" s="97"/>
      <c r="I57" s="97"/>
      <c r="J57" s="95"/>
      <c r="K57" s="97"/>
    </row>
    <row r="58" spans="3:11" ht="15.75">
      <c r="C58" s="97"/>
      <c r="D58" s="97"/>
      <c r="E58" s="97"/>
      <c r="F58" s="97"/>
      <c r="G58" s="97"/>
      <c r="H58" s="97"/>
      <c r="I58" s="97"/>
      <c r="J58" s="95"/>
      <c r="K58" s="97"/>
    </row>
    <row r="59" spans="3:11" ht="15.75">
      <c r="C59" s="97"/>
      <c r="D59" s="97"/>
      <c r="E59" s="97"/>
      <c r="F59" s="97"/>
      <c r="G59" s="97"/>
      <c r="H59" s="97"/>
      <c r="I59" s="97"/>
      <c r="J59" s="95"/>
      <c r="K59" s="97"/>
    </row>
    <row r="60" spans="3:11" ht="15.75">
      <c r="C60" s="97"/>
      <c r="D60" s="97"/>
      <c r="E60" s="97"/>
      <c r="F60" s="97"/>
      <c r="G60" s="97"/>
      <c r="H60" s="97"/>
      <c r="I60" s="97"/>
      <c r="J60" s="95"/>
      <c r="K60" s="97"/>
    </row>
    <row r="61" spans="3:11" ht="15.75">
      <c r="C61" s="97"/>
      <c r="D61" s="97"/>
      <c r="E61" s="97"/>
      <c r="F61" s="97"/>
      <c r="G61" s="97"/>
      <c r="H61" s="97"/>
      <c r="I61" s="97"/>
      <c r="J61" s="95"/>
      <c r="K61" s="97"/>
    </row>
    <row r="62" spans="3:11" ht="15.75">
      <c r="C62" s="97"/>
      <c r="D62" s="97"/>
      <c r="E62" s="97"/>
      <c r="F62" s="97"/>
      <c r="G62" s="97"/>
      <c r="H62" s="97"/>
      <c r="I62" s="97"/>
      <c r="J62" s="95"/>
      <c r="K62" s="97"/>
    </row>
    <row r="63" spans="3:11" ht="15.75">
      <c r="C63" s="97"/>
      <c r="D63" s="97"/>
      <c r="E63" s="97"/>
      <c r="F63" s="97"/>
      <c r="G63" s="97"/>
      <c r="H63" s="97"/>
      <c r="I63" s="97"/>
      <c r="J63" s="95"/>
      <c r="K63" s="97"/>
    </row>
    <row r="64" spans="3:11" ht="15.75">
      <c r="C64" s="97"/>
      <c r="D64" s="97"/>
      <c r="E64" s="97"/>
      <c r="F64" s="97"/>
      <c r="G64" s="97"/>
      <c r="H64" s="97"/>
      <c r="I64" s="97"/>
      <c r="J64" s="95"/>
      <c r="K64" s="97"/>
    </row>
    <row r="65" spans="3:11" ht="15.75">
      <c r="C65" s="97"/>
      <c r="D65" s="97"/>
      <c r="E65" s="97"/>
      <c r="F65" s="97"/>
      <c r="G65" s="97"/>
      <c r="H65" s="97"/>
      <c r="I65" s="97"/>
      <c r="J65" s="95"/>
      <c r="K65" s="97"/>
    </row>
    <row r="66" spans="3:11" ht="15.75">
      <c r="C66" s="97"/>
      <c r="D66" s="97"/>
      <c r="E66" s="97"/>
      <c r="F66" s="97"/>
      <c r="G66" s="97"/>
      <c r="H66" s="97"/>
      <c r="I66" s="97"/>
      <c r="J66" s="95"/>
      <c r="K66" s="97"/>
    </row>
    <row r="67" spans="3:11" ht="15.75">
      <c r="C67" s="97"/>
      <c r="D67" s="97"/>
      <c r="E67" s="97"/>
      <c r="F67" s="97"/>
      <c r="G67" s="97"/>
      <c r="H67" s="97"/>
      <c r="I67" s="97"/>
      <c r="J67" s="95"/>
      <c r="K67" s="97"/>
    </row>
    <row r="68" spans="3:11" ht="15.75">
      <c r="C68" s="97"/>
      <c r="D68" s="97"/>
      <c r="E68" s="97"/>
      <c r="F68" s="97"/>
      <c r="G68" s="97"/>
      <c r="H68" s="97"/>
      <c r="I68" s="97"/>
      <c r="J68" s="95"/>
      <c r="K68" s="97"/>
    </row>
    <row r="69" spans="3:11" ht="15.75">
      <c r="C69" s="97"/>
      <c r="D69" s="97"/>
      <c r="E69" s="97"/>
      <c r="F69" s="97"/>
      <c r="G69" s="97"/>
      <c r="H69" s="97"/>
      <c r="I69" s="97"/>
      <c r="J69" s="95"/>
      <c r="K69" s="97"/>
    </row>
    <row r="70" spans="3:11" ht="15.75">
      <c r="C70" s="97"/>
      <c r="D70" s="97"/>
      <c r="E70" s="97"/>
      <c r="F70" s="97"/>
      <c r="G70" s="97"/>
      <c r="H70" s="97"/>
      <c r="I70" s="97"/>
      <c r="J70" s="95"/>
      <c r="K70" s="97"/>
    </row>
    <row r="71" spans="3:11" ht="15.75">
      <c r="C71" s="97"/>
      <c r="D71" s="97"/>
      <c r="E71" s="97"/>
      <c r="F71" s="97"/>
      <c r="G71" s="97"/>
      <c r="H71" s="97"/>
      <c r="I71" s="97"/>
      <c r="J71" s="95"/>
      <c r="K71" s="97"/>
    </row>
    <row r="72" spans="3:11" ht="15.75">
      <c r="C72" s="97"/>
      <c r="D72" s="97"/>
      <c r="E72" s="97"/>
      <c r="F72" s="97"/>
      <c r="G72" s="97"/>
      <c r="H72" s="97"/>
      <c r="I72" s="97"/>
      <c r="J72" s="95"/>
      <c r="K72" s="97"/>
    </row>
    <row r="73" spans="3:11" ht="15.75">
      <c r="C73" s="97"/>
      <c r="D73" s="97"/>
      <c r="E73" s="97"/>
      <c r="F73" s="97"/>
      <c r="G73" s="97"/>
      <c r="H73" s="97"/>
      <c r="I73" s="97"/>
      <c r="J73" s="95"/>
      <c r="K73" s="97"/>
    </row>
    <row r="74" spans="3:11" ht="15.75">
      <c r="C74" s="97"/>
      <c r="D74" s="97"/>
      <c r="E74" s="97"/>
      <c r="F74" s="97"/>
      <c r="G74" s="97"/>
      <c r="H74" s="97"/>
      <c r="I74" s="97"/>
      <c r="J74" s="95"/>
      <c r="K74" s="97"/>
    </row>
    <row r="75" spans="3:11" ht="15.75">
      <c r="C75" s="97"/>
      <c r="D75" s="97"/>
      <c r="E75" s="97"/>
      <c r="F75" s="97"/>
      <c r="G75" s="97"/>
      <c r="H75" s="97"/>
      <c r="I75" s="97"/>
      <c r="J75" s="95"/>
      <c r="K75" s="97"/>
    </row>
    <row r="76" spans="3:11" ht="15.75">
      <c r="C76" s="97"/>
      <c r="D76" s="97"/>
      <c r="E76" s="97"/>
      <c r="F76" s="97"/>
      <c r="G76" s="97"/>
      <c r="H76" s="97"/>
      <c r="I76" s="97"/>
      <c r="J76" s="95"/>
      <c r="K76" s="97"/>
    </row>
    <row r="77" spans="3:11" ht="15.75">
      <c r="C77" s="97"/>
      <c r="D77" s="97"/>
      <c r="E77" s="97"/>
      <c r="F77" s="97"/>
      <c r="G77" s="97"/>
      <c r="H77" s="97"/>
      <c r="I77" s="97"/>
      <c r="J77" s="95"/>
      <c r="K77" s="97"/>
    </row>
    <row r="78" spans="3:11" ht="15.75">
      <c r="C78" s="97"/>
      <c r="D78" s="97"/>
      <c r="E78" s="97"/>
      <c r="F78" s="97"/>
      <c r="G78" s="97"/>
      <c r="H78" s="97"/>
      <c r="I78" s="97"/>
      <c r="J78" s="95"/>
      <c r="K78" s="97"/>
    </row>
    <row r="79" spans="3:11" ht="15.75">
      <c r="C79" s="97"/>
      <c r="D79" s="97"/>
      <c r="E79" s="97"/>
      <c r="F79" s="97"/>
      <c r="G79" s="97"/>
      <c r="H79" s="97"/>
      <c r="I79" s="97"/>
      <c r="J79" s="95"/>
      <c r="K79" s="97"/>
    </row>
    <row r="80" spans="3:11" ht="15.75">
      <c r="C80" s="97"/>
      <c r="D80" s="97"/>
      <c r="E80" s="97"/>
      <c r="F80" s="97"/>
      <c r="G80" s="97"/>
      <c r="H80" s="97"/>
      <c r="I80" s="97"/>
      <c r="J80" s="95"/>
      <c r="K80" s="97"/>
    </row>
    <row r="81" spans="3:11" ht="15.75">
      <c r="C81" s="97"/>
      <c r="D81" s="97"/>
      <c r="E81" s="97"/>
      <c r="F81" s="97"/>
      <c r="G81" s="97"/>
      <c r="H81" s="97"/>
      <c r="I81" s="97"/>
      <c r="J81" s="95"/>
      <c r="K81" s="97"/>
    </row>
    <row r="82" spans="3:11" ht="15.75">
      <c r="C82" s="97"/>
      <c r="D82" s="97"/>
      <c r="E82" s="97"/>
      <c r="F82" s="97"/>
      <c r="G82" s="97"/>
      <c r="H82" s="97"/>
      <c r="I82" s="97"/>
      <c r="J82" s="95"/>
      <c r="K82" s="97"/>
    </row>
    <row r="83" spans="3:11" ht="15.75">
      <c r="C83" s="97"/>
      <c r="D83" s="97"/>
      <c r="E83" s="97"/>
      <c r="F83" s="97"/>
      <c r="G83" s="97"/>
      <c r="H83" s="97"/>
      <c r="I83" s="97"/>
      <c r="J83" s="95"/>
      <c r="K83" s="97"/>
    </row>
    <row r="84" spans="3:11" ht="15.75">
      <c r="C84" s="97"/>
      <c r="D84" s="97"/>
      <c r="E84" s="97"/>
      <c r="F84" s="97"/>
      <c r="G84" s="97"/>
      <c r="H84" s="97"/>
      <c r="I84" s="97"/>
      <c r="J84" s="95"/>
      <c r="K84" s="97"/>
    </row>
    <row r="85" spans="3:11" ht="15.75">
      <c r="C85" s="97"/>
      <c r="D85" s="97"/>
      <c r="E85" s="97"/>
      <c r="F85" s="97"/>
      <c r="G85" s="97"/>
      <c r="H85" s="97"/>
      <c r="I85" s="97"/>
      <c r="J85" s="95"/>
      <c r="K85" s="97"/>
    </row>
    <row r="86" spans="3:11" ht="15.75">
      <c r="C86" s="97"/>
      <c r="D86" s="97"/>
      <c r="E86" s="97"/>
      <c r="F86" s="97"/>
      <c r="G86" s="97"/>
      <c r="H86" s="97"/>
      <c r="I86" s="97"/>
      <c r="J86" s="95"/>
      <c r="K86" s="97"/>
    </row>
    <row r="87" spans="3:11" ht="15.75">
      <c r="C87" s="97"/>
      <c r="D87" s="97"/>
      <c r="E87" s="97"/>
      <c r="F87" s="97"/>
      <c r="G87" s="97"/>
      <c r="H87" s="97"/>
      <c r="I87" s="97"/>
      <c r="J87" s="95"/>
      <c r="K87" s="97"/>
    </row>
    <row r="88" spans="3:11" ht="15.75">
      <c r="C88" s="97"/>
      <c r="D88" s="97"/>
      <c r="E88" s="97"/>
      <c r="F88" s="97"/>
      <c r="G88" s="97"/>
      <c r="H88" s="97"/>
      <c r="I88" s="97"/>
      <c r="J88" s="95"/>
      <c r="K88" s="97"/>
    </row>
    <row r="89" spans="3:11" ht="15.75">
      <c r="C89" s="97"/>
      <c r="D89" s="97"/>
      <c r="E89" s="97"/>
      <c r="F89" s="97"/>
      <c r="G89" s="97"/>
      <c r="H89" s="97"/>
      <c r="I89" s="97"/>
      <c r="J89" s="95"/>
      <c r="K89" s="97"/>
    </row>
    <row r="90" spans="3:11" ht="15.75">
      <c r="C90" s="97"/>
      <c r="D90" s="97"/>
      <c r="E90" s="97"/>
      <c r="F90" s="97"/>
      <c r="G90" s="97"/>
      <c r="H90" s="97"/>
      <c r="I90" s="97"/>
      <c r="J90" s="95"/>
      <c r="K90" s="97"/>
    </row>
    <row r="91" spans="3:11" ht="15.75">
      <c r="C91" s="97"/>
      <c r="D91" s="97"/>
      <c r="E91" s="97"/>
      <c r="F91" s="97"/>
      <c r="G91" s="97"/>
      <c r="H91" s="97"/>
      <c r="I91" s="97"/>
      <c r="J91" s="95"/>
      <c r="K91" s="97"/>
    </row>
    <row r="92" spans="3:11" ht="15.75">
      <c r="C92" s="97"/>
      <c r="D92" s="97"/>
      <c r="E92" s="97"/>
      <c r="F92" s="97"/>
      <c r="G92" s="97"/>
      <c r="H92" s="97"/>
      <c r="I92" s="97"/>
      <c r="J92" s="95"/>
      <c r="K92" s="97"/>
    </row>
    <row r="93" spans="3:11" ht="15.75">
      <c r="C93" s="97"/>
      <c r="D93" s="97"/>
      <c r="E93" s="97"/>
      <c r="F93" s="97"/>
      <c r="G93" s="97"/>
      <c r="H93" s="97"/>
      <c r="I93" s="97"/>
      <c r="J93" s="95"/>
      <c r="K93" s="97"/>
    </row>
    <row r="94" spans="3:11" ht="15.75">
      <c r="C94" s="97"/>
      <c r="D94" s="97"/>
      <c r="E94" s="97"/>
      <c r="F94" s="97"/>
      <c r="G94" s="97"/>
      <c r="H94" s="97"/>
      <c r="I94" s="97"/>
      <c r="J94" s="95"/>
      <c r="K94" s="97"/>
    </row>
    <row r="95" spans="3:11" ht="15.75">
      <c r="C95" s="97"/>
      <c r="D95" s="97"/>
      <c r="E95" s="97"/>
      <c r="F95" s="97"/>
      <c r="G95" s="97"/>
      <c r="H95" s="97"/>
      <c r="I95" s="97"/>
      <c r="J95" s="95"/>
      <c r="K95" s="97"/>
    </row>
    <row r="96" spans="3:11" ht="15.75">
      <c r="C96" s="97"/>
      <c r="D96" s="97"/>
      <c r="E96" s="97"/>
      <c r="F96" s="97"/>
      <c r="G96" s="97"/>
      <c r="H96" s="97"/>
      <c r="I96" s="97"/>
      <c r="J96" s="95"/>
      <c r="K96" s="97"/>
    </row>
    <row r="97" spans="3:11" ht="15.75">
      <c r="C97" s="97"/>
      <c r="D97" s="97"/>
      <c r="E97" s="97"/>
      <c r="F97" s="97"/>
      <c r="G97" s="97"/>
      <c r="H97" s="97"/>
      <c r="I97" s="97"/>
      <c r="J97" s="95"/>
      <c r="K97" s="97"/>
    </row>
    <row r="98" spans="3:11" ht="15.75">
      <c r="C98" s="97"/>
      <c r="D98" s="97"/>
      <c r="E98" s="97"/>
      <c r="F98" s="97"/>
      <c r="G98" s="97"/>
      <c r="H98" s="97"/>
      <c r="I98" s="97"/>
      <c r="J98" s="95"/>
      <c r="K98" s="97"/>
    </row>
    <row r="99" spans="3:11" ht="15.75">
      <c r="C99" s="97"/>
      <c r="D99" s="97"/>
      <c r="E99" s="97"/>
      <c r="F99" s="97"/>
      <c r="G99" s="97"/>
      <c r="H99" s="97"/>
      <c r="I99" s="97"/>
      <c r="J99" s="95"/>
      <c r="K99" s="97"/>
    </row>
    <row r="100" spans="3:11" ht="15.75">
      <c r="C100" s="97"/>
      <c r="D100" s="97"/>
      <c r="E100" s="97"/>
      <c r="F100" s="97"/>
      <c r="G100" s="97"/>
      <c r="H100" s="97"/>
      <c r="I100" s="97"/>
      <c r="J100" s="95"/>
      <c r="K100" s="97"/>
    </row>
    <row r="101" spans="3:11" ht="15.75">
      <c r="C101" s="97"/>
      <c r="D101" s="97"/>
      <c r="E101" s="97"/>
      <c r="F101" s="97"/>
      <c r="G101" s="97"/>
      <c r="H101" s="97"/>
      <c r="I101" s="97"/>
      <c r="J101" s="95"/>
      <c r="K101" s="97"/>
    </row>
    <row r="102" spans="3:11" ht="15.75">
      <c r="C102" s="97"/>
      <c r="D102" s="97"/>
      <c r="E102" s="97"/>
      <c r="F102" s="97"/>
      <c r="G102" s="97"/>
      <c r="H102" s="97"/>
      <c r="I102" s="97"/>
      <c r="J102" s="95"/>
      <c r="K102" s="97"/>
    </row>
    <row r="103" spans="3:11" ht="15.75">
      <c r="C103" s="97"/>
      <c r="D103" s="97"/>
      <c r="E103" s="97"/>
      <c r="F103" s="97"/>
      <c r="G103" s="97"/>
      <c r="H103" s="97"/>
      <c r="I103" s="97"/>
      <c r="J103" s="95"/>
      <c r="K103" s="97"/>
    </row>
    <row r="104" spans="3:11" ht="15.75">
      <c r="C104" s="97"/>
      <c r="D104" s="97"/>
      <c r="E104" s="97"/>
      <c r="F104" s="97"/>
      <c r="G104" s="97"/>
      <c r="H104" s="97"/>
      <c r="I104" s="97"/>
      <c r="J104" s="95"/>
      <c r="K104" s="97"/>
    </row>
    <row r="105" spans="3:11" ht="15.75">
      <c r="C105" s="97"/>
      <c r="D105" s="97"/>
      <c r="E105" s="97"/>
      <c r="F105" s="97"/>
      <c r="G105" s="97"/>
      <c r="H105" s="97"/>
      <c r="I105" s="97"/>
      <c r="J105" s="95"/>
      <c r="K105" s="97"/>
    </row>
    <row r="106" spans="3:11" ht="15.75">
      <c r="C106" s="97"/>
      <c r="D106" s="97"/>
      <c r="E106" s="97"/>
      <c r="F106" s="97"/>
      <c r="G106" s="97"/>
      <c r="H106" s="97"/>
      <c r="I106" s="97"/>
      <c r="J106" s="95"/>
      <c r="K106" s="97"/>
    </row>
    <row r="107" spans="3:11" ht="15.75">
      <c r="C107" s="97"/>
      <c r="D107" s="97"/>
      <c r="E107" s="97"/>
      <c r="F107" s="97"/>
      <c r="G107" s="97"/>
      <c r="H107" s="97"/>
      <c r="I107" s="97"/>
      <c r="J107" s="95"/>
      <c r="K107" s="97"/>
    </row>
    <row r="108" spans="3:11" ht="15.75">
      <c r="C108" s="97"/>
      <c r="D108" s="97"/>
      <c r="E108" s="97"/>
      <c r="F108" s="97"/>
      <c r="G108" s="97"/>
      <c r="H108" s="97"/>
      <c r="I108" s="97"/>
      <c r="J108" s="95"/>
      <c r="K108" s="97"/>
    </row>
    <row r="109" spans="3:11" ht="15.75">
      <c r="C109" s="97"/>
      <c r="D109" s="97"/>
      <c r="E109" s="97"/>
      <c r="F109" s="97"/>
      <c r="G109" s="97"/>
      <c r="H109" s="97"/>
      <c r="I109" s="97"/>
      <c r="J109" s="95"/>
      <c r="K109" s="97"/>
    </row>
    <row r="110" spans="3:11" ht="15.75">
      <c r="C110" s="97"/>
      <c r="D110" s="97"/>
      <c r="E110" s="97"/>
      <c r="F110" s="97"/>
      <c r="G110" s="97"/>
      <c r="H110" s="97"/>
      <c r="I110" s="97"/>
      <c r="J110" s="95"/>
      <c r="K110" s="97"/>
    </row>
    <row r="111" spans="3:11" ht="15.75">
      <c r="C111" s="97"/>
      <c r="D111" s="97"/>
      <c r="E111" s="97"/>
      <c r="F111" s="97"/>
      <c r="G111" s="97"/>
      <c r="H111" s="97"/>
      <c r="I111" s="97"/>
      <c r="J111" s="95"/>
      <c r="K111" s="97"/>
    </row>
    <row r="112" spans="3:11" ht="15.75">
      <c r="C112" s="97"/>
      <c r="D112" s="97"/>
      <c r="E112" s="97"/>
      <c r="F112" s="97"/>
      <c r="G112" s="97"/>
      <c r="H112" s="97"/>
      <c r="I112" s="97"/>
      <c r="J112" s="95"/>
      <c r="K112" s="97"/>
    </row>
    <row r="113" spans="3:11" ht="15.75">
      <c r="C113" s="97"/>
      <c r="D113" s="97"/>
      <c r="E113" s="97"/>
      <c r="F113" s="97"/>
      <c r="G113" s="97"/>
      <c r="H113" s="97"/>
      <c r="I113" s="97"/>
      <c r="J113" s="95"/>
      <c r="K113" s="97"/>
    </row>
    <row r="114" spans="3:11" ht="15.75">
      <c r="C114" s="97"/>
      <c r="D114" s="97"/>
      <c r="E114" s="97"/>
      <c r="F114" s="97"/>
      <c r="G114" s="97"/>
      <c r="H114" s="97"/>
      <c r="I114" s="97"/>
      <c r="J114" s="95"/>
      <c r="K114" s="97"/>
    </row>
    <row r="115" spans="3:11" ht="15.75">
      <c r="C115" s="97"/>
      <c r="D115" s="97"/>
      <c r="E115" s="97"/>
      <c r="F115" s="97"/>
      <c r="G115" s="97"/>
      <c r="H115" s="97"/>
      <c r="I115" s="97"/>
      <c r="J115" s="95"/>
      <c r="K115" s="97"/>
    </row>
    <row r="116" spans="3:11" ht="15.75">
      <c r="C116" s="97"/>
      <c r="D116" s="97"/>
      <c r="E116" s="97"/>
      <c r="F116" s="97"/>
      <c r="G116" s="97"/>
      <c r="H116" s="97"/>
      <c r="I116" s="97"/>
      <c r="J116" s="95"/>
      <c r="K116" s="97"/>
    </row>
    <row r="117" spans="3:11" ht="15.75">
      <c r="C117" s="97"/>
      <c r="D117" s="97"/>
      <c r="E117" s="97"/>
      <c r="F117" s="97"/>
      <c r="G117" s="97"/>
      <c r="H117" s="97"/>
      <c r="I117" s="97"/>
      <c r="J117" s="95"/>
      <c r="K117" s="97"/>
    </row>
    <row r="118" spans="3:11" ht="15.75">
      <c r="C118" s="97"/>
      <c r="D118" s="97"/>
      <c r="E118" s="97"/>
      <c r="F118" s="97"/>
      <c r="G118" s="97"/>
      <c r="H118" s="97"/>
      <c r="I118" s="97"/>
      <c r="J118" s="95"/>
      <c r="K118" s="97"/>
    </row>
    <row r="119" spans="3:11" ht="15.75">
      <c r="C119" s="97"/>
      <c r="D119" s="97"/>
      <c r="E119" s="97"/>
      <c r="F119" s="97"/>
      <c r="G119" s="97"/>
      <c r="H119" s="97"/>
      <c r="I119" s="97"/>
      <c r="J119" s="95"/>
      <c r="K119" s="97"/>
    </row>
    <row r="120" spans="3:11" ht="15.75">
      <c r="C120" s="97"/>
      <c r="D120" s="97"/>
      <c r="E120" s="97"/>
      <c r="F120" s="97"/>
      <c r="G120" s="97"/>
      <c r="H120" s="97"/>
      <c r="I120" s="97"/>
      <c r="J120" s="95"/>
      <c r="K120" s="97"/>
    </row>
    <row r="121" spans="3:11" ht="15.75">
      <c r="C121" s="97"/>
      <c r="D121" s="97"/>
      <c r="E121" s="97"/>
      <c r="F121" s="97"/>
      <c r="G121" s="97"/>
      <c r="H121" s="97"/>
      <c r="I121" s="97"/>
      <c r="J121" s="95"/>
      <c r="K121" s="97"/>
    </row>
    <row r="122" spans="3:11" ht="15.75">
      <c r="C122" s="97"/>
      <c r="D122" s="97"/>
      <c r="E122" s="97"/>
      <c r="F122" s="97"/>
      <c r="G122" s="97"/>
      <c r="H122" s="97"/>
      <c r="I122" s="97"/>
      <c r="J122" s="95"/>
      <c r="K122" s="97"/>
    </row>
    <row r="123" spans="3:11" ht="15.75">
      <c r="C123" s="97"/>
      <c r="D123" s="97"/>
      <c r="E123" s="97"/>
      <c r="F123" s="97"/>
      <c r="G123" s="97"/>
      <c r="H123" s="97"/>
      <c r="I123" s="97"/>
      <c r="J123" s="95"/>
      <c r="K123" s="97"/>
    </row>
    <row r="124" spans="3:11" ht="15.75">
      <c r="C124" s="97"/>
      <c r="D124" s="97"/>
      <c r="E124" s="97"/>
      <c r="F124" s="97"/>
      <c r="G124" s="97"/>
      <c r="H124" s="97"/>
      <c r="I124" s="97"/>
      <c r="J124" s="95"/>
      <c r="K124" s="97"/>
    </row>
    <row r="125" spans="3:11" ht="15.75">
      <c r="C125" s="97"/>
      <c r="D125" s="97"/>
      <c r="E125" s="97"/>
      <c r="F125" s="97"/>
      <c r="G125" s="97"/>
      <c r="H125" s="97"/>
      <c r="I125" s="97"/>
      <c r="J125" s="95"/>
      <c r="K125" s="97"/>
    </row>
    <row r="126" spans="3:11" ht="15.75">
      <c r="C126" s="97"/>
      <c r="D126" s="97"/>
      <c r="E126" s="97"/>
      <c r="F126" s="97"/>
      <c r="G126" s="97"/>
      <c r="H126" s="97"/>
      <c r="I126" s="97"/>
      <c r="J126" s="95"/>
      <c r="K126" s="97"/>
    </row>
    <row r="127" spans="3:11" ht="15.75">
      <c r="C127" s="97"/>
      <c r="D127" s="97"/>
      <c r="E127" s="97"/>
      <c r="F127" s="97"/>
      <c r="G127" s="97"/>
      <c r="H127" s="97"/>
      <c r="I127" s="97"/>
      <c r="J127" s="95"/>
      <c r="K127" s="97"/>
    </row>
    <row r="128" spans="3:11" ht="15.75">
      <c r="C128" s="97"/>
      <c r="D128" s="97"/>
      <c r="E128" s="97"/>
      <c r="F128" s="97"/>
      <c r="G128" s="97"/>
      <c r="H128" s="97"/>
      <c r="I128" s="97"/>
      <c r="J128" s="95"/>
      <c r="K128" s="97"/>
    </row>
    <row r="129" spans="3:11" ht="15.75">
      <c r="C129" s="97"/>
      <c r="D129" s="97"/>
      <c r="E129" s="97"/>
      <c r="F129" s="97"/>
      <c r="G129" s="97"/>
      <c r="H129" s="97"/>
      <c r="I129" s="97"/>
      <c r="J129" s="95"/>
      <c r="K129" s="97"/>
    </row>
    <row r="130" spans="3:11" ht="15.75">
      <c r="C130" s="97"/>
      <c r="D130" s="97"/>
      <c r="E130" s="97"/>
      <c r="F130" s="97"/>
      <c r="G130" s="97"/>
      <c r="H130" s="97"/>
      <c r="I130" s="97"/>
      <c r="J130" s="95"/>
      <c r="K130" s="97"/>
    </row>
    <row r="131" spans="3:11" ht="15.75">
      <c r="C131" s="97"/>
      <c r="D131" s="97"/>
      <c r="E131" s="97"/>
      <c r="F131" s="97"/>
      <c r="G131" s="97"/>
      <c r="H131" s="97"/>
      <c r="I131" s="97"/>
      <c r="J131" s="95"/>
      <c r="K131" s="97"/>
    </row>
    <row r="132" spans="3:11" ht="15.75">
      <c r="C132" s="97"/>
      <c r="D132" s="97"/>
      <c r="E132" s="97"/>
      <c r="F132" s="97"/>
      <c r="G132" s="97"/>
      <c r="H132" s="97"/>
      <c r="I132" s="97"/>
      <c r="J132" s="95"/>
      <c r="K132" s="97"/>
    </row>
    <row r="133" spans="3:11" ht="15.75">
      <c r="C133" s="97"/>
      <c r="D133" s="97"/>
      <c r="E133" s="97"/>
      <c r="F133" s="97"/>
      <c r="G133" s="97"/>
      <c r="H133" s="97"/>
      <c r="I133" s="97"/>
      <c r="J133" s="95"/>
      <c r="K133" s="97"/>
    </row>
    <row r="134" spans="3:11" ht="15.75">
      <c r="C134" s="97"/>
      <c r="D134" s="97"/>
      <c r="E134" s="97"/>
      <c r="F134" s="97"/>
      <c r="G134" s="97"/>
      <c r="H134" s="97"/>
      <c r="I134" s="97"/>
      <c r="J134" s="95"/>
      <c r="K134" s="97"/>
    </row>
    <row r="135" spans="3:11" ht="15.75">
      <c r="C135" s="97"/>
      <c r="D135" s="97"/>
      <c r="E135" s="97"/>
      <c r="F135" s="97"/>
      <c r="G135" s="97"/>
      <c r="H135" s="97"/>
      <c r="I135" s="97"/>
      <c r="J135" s="95"/>
      <c r="K135" s="97"/>
    </row>
    <row r="136" spans="3:11" ht="15.75">
      <c r="C136" s="97"/>
      <c r="D136" s="97"/>
      <c r="E136" s="97"/>
      <c r="F136" s="97"/>
      <c r="G136" s="97"/>
      <c r="H136" s="97"/>
      <c r="I136" s="97"/>
      <c r="J136" s="95"/>
      <c r="K136" s="97"/>
    </row>
    <row r="137" spans="3:11" ht="15.75">
      <c r="C137" s="97"/>
      <c r="D137" s="97"/>
      <c r="E137" s="97"/>
      <c r="F137" s="97"/>
      <c r="G137" s="97"/>
      <c r="H137" s="97"/>
      <c r="I137" s="97"/>
      <c r="J137" s="95"/>
      <c r="K137" s="97"/>
    </row>
    <row r="138" spans="3:11" ht="15.75">
      <c r="C138" s="97"/>
      <c r="D138" s="97"/>
      <c r="E138" s="97"/>
      <c r="F138" s="97"/>
      <c r="G138" s="97"/>
      <c r="H138" s="97"/>
      <c r="I138" s="97"/>
      <c r="J138" s="95"/>
      <c r="K138" s="97"/>
    </row>
    <row r="139" spans="3:11" ht="15.75">
      <c r="C139" s="97"/>
      <c r="D139" s="97"/>
      <c r="E139" s="97"/>
      <c r="F139" s="97"/>
      <c r="G139" s="97"/>
      <c r="H139" s="97"/>
      <c r="I139" s="97"/>
      <c r="J139" s="95"/>
      <c r="K139" s="97"/>
    </row>
    <row r="140" spans="3:11" ht="15.75">
      <c r="C140" s="97"/>
      <c r="D140" s="97"/>
      <c r="E140" s="97"/>
      <c r="F140" s="97"/>
      <c r="G140" s="97"/>
      <c r="H140" s="97"/>
      <c r="I140" s="97"/>
      <c r="J140" s="95"/>
      <c r="K140" s="97"/>
    </row>
    <row r="141" spans="3:11" ht="15.75">
      <c r="C141" s="97"/>
      <c r="D141" s="97"/>
      <c r="E141" s="97"/>
      <c r="F141" s="97"/>
      <c r="G141" s="97"/>
      <c r="H141" s="97"/>
      <c r="I141" s="97"/>
      <c r="J141" s="95"/>
      <c r="K141" s="97"/>
    </row>
    <row r="142" spans="3:11" ht="15.75">
      <c r="C142" s="97"/>
      <c r="D142" s="97"/>
      <c r="E142" s="97"/>
      <c r="F142" s="97"/>
      <c r="G142" s="97"/>
      <c r="H142" s="97"/>
      <c r="I142" s="97"/>
      <c r="J142" s="95"/>
      <c r="K142" s="97"/>
    </row>
    <row r="143" spans="3:11" ht="15.75">
      <c r="C143" s="97"/>
      <c r="D143" s="97"/>
      <c r="E143" s="97"/>
      <c r="F143" s="97"/>
      <c r="G143" s="97"/>
      <c r="H143" s="97"/>
      <c r="I143" s="97"/>
      <c r="J143" s="95"/>
      <c r="K143" s="97"/>
    </row>
    <row r="144" spans="3:11" ht="15.75">
      <c r="C144" s="97"/>
      <c r="D144" s="97"/>
      <c r="E144" s="97"/>
      <c r="F144" s="97"/>
      <c r="G144" s="97"/>
      <c r="H144" s="97"/>
      <c r="I144" s="97"/>
      <c r="J144" s="95"/>
      <c r="K144" s="97"/>
    </row>
    <row r="145" spans="3:11" ht="15.75">
      <c r="C145" s="97"/>
      <c r="D145" s="97"/>
      <c r="E145" s="97"/>
      <c r="F145" s="97"/>
      <c r="G145" s="97"/>
      <c r="H145" s="97"/>
      <c r="I145" s="97"/>
      <c r="J145" s="95"/>
      <c r="K145" s="97"/>
    </row>
    <row r="146" spans="3:11" ht="15.75">
      <c r="C146" s="97"/>
      <c r="D146" s="97"/>
      <c r="E146" s="97"/>
      <c r="F146" s="97"/>
      <c r="G146" s="97"/>
      <c r="H146" s="97"/>
      <c r="I146" s="97"/>
      <c r="J146" s="95"/>
      <c r="K146" s="97"/>
    </row>
    <row r="147" spans="3:11" ht="15.75">
      <c r="C147" s="97"/>
      <c r="D147" s="97"/>
      <c r="E147" s="97"/>
      <c r="F147" s="97"/>
      <c r="G147" s="97"/>
      <c r="H147" s="97"/>
      <c r="I147" s="97"/>
      <c r="J147" s="95"/>
      <c r="K147" s="97"/>
    </row>
    <row r="148" spans="3:11" ht="15.75">
      <c r="C148" s="97"/>
      <c r="D148" s="97"/>
      <c r="E148" s="97"/>
      <c r="F148" s="97"/>
      <c r="G148" s="97"/>
      <c r="H148" s="97"/>
      <c r="I148" s="97"/>
      <c r="J148" s="95"/>
      <c r="K148" s="97"/>
    </row>
    <row r="149" spans="3:11" ht="15.75">
      <c r="C149" s="97"/>
      <c r="D149" s="97"/>
      <c r="E149" s="97"/>
      <c r="F149" s="97"/>
      <c r="G149" s="97"/>
      <c r="H149" s="97"/>
      <c r="I149" s="97"/>
      <c r="J149" s="95"/>
      <c r="K149" s="97"/>
    </row>
    <row r="150" spans="3:11" ht="15.75">
      <c r="C150" s="97"/>
      <c r="D150" s="97"/>
      <c r="E150" s="97"/>
      <c r="F150" s="97"/>
      <c r="G150" s="97"/>
      <c r="H150" s="97"/>
      <c r="I150" s="97"/>
      <c r="J150" s="95"/>
      <c r="K150" s="97"/>
    </row>
    <row r="151" spans="3:11" ht="15.75">
      <c r="C151" s="97"/>
      <c r="D151" s="97"/>
      <c r="E151" s="97"/>
      <c r="F151" s="97"/>
      <c r="G151" s="97"/>
      <c r="H151" s="97"/>
      <c r="I151" s="97"/>
      <c r="J151" s="95"/>
      <c r="K151" s="97"/>
    </row>
    <row r="152" spans="3:11" ht="15.75">
      <c r="C152" s="97"/>
      <c r="D152" s="97"/>
      <c r="E152" s="97"/>
      <c r="F152" s="97"/>
      <c r="G152" s="97"/>
      <c r="H152" s="97"/>
      <c r="I152" s="97"/>
      <c r="J152" s="95"/>
      <c r="K152" s="97"/>
    </row>
    <row r="153" spans="3:11" ht="15.75">
      <c r="C153" s="97"/>
      <c r="D153" s="97"/>
      <c r="E153" s="97"/>
      <c r="F153" s="97"/>
      <c r="G153" s="97"/>
      <c r="H153" s="97"/>
      <c r="I153" s="97"/>
      <c r="J153" s="95"/>
      <c r="K153" s="97"/>
    </row>
    <row r="154" spans="3:11" ht="15.75">
      <c r="C154" s="97"/>
      <c r="D154" s="97"/>
      <c r="E154" s="97"/>
      <c r="F154" s="97"/>
      <c r="G154" s="97"/>
      <c r="H154" s="97"/>
      <c r="I154" s="97"/>
      <c r="J154" s="95"/>
      <c r="K154" s="97"/>
    </row>
    <row r="155" spans="3:11" ht="15.75">
      <c r="C155" s="97"/>
      <c r="D155" s="97"/>
      <c r="E155" s="97"/>
      <c r="F155" s="97"/>
      <c r="G155" s="97"/>
      <c r="H155" s="97"/>
      <c r="I155" s="97"/>
      <c r="J155" s="95"/>
      <c r="K155" s="97"/>
    </row>
    <row r="156" spans="3:11" ht="15.75">
      <c r="C156" s="97"/>
      <c r="D156" s="97"/>
      <c r="E156" s="97"/>
      <c r="F156" s="97"/>
      <c r="G156" s="97"/>
      <c r="H156" s="97"/>
      <c r="I156" s="97"/>
      <c r="J156" s="95"/>
      <c r="K156" s="97"/>
    </row>
    <row r="157" spans="3:11" ht="15.75">
      <c r="C157" s="97"/>
      <c r="D157" s="97"/>
      <c r="E157" s="97"/>
      <c r="F157" s="97"/>
      <c r="G157" s="97"/>
      <c r="H157" s="97"/>
      <c r="I157" s="97"/>
      <c r="J157" s="95"/>
      <c r="K157" s="97"/>
    </row>
    <row r="158" spans="3:11" ht="15.75">
      <c r="C158" s="97"/>
      <c r="D158" s="97"/>
      <c r="E158" s="97"/>
      <c r="F158" s="97"/>
      <c r="G158" s="97"/>
      <c r="H158" s="97"/>
      <c r="I158" s="97"/>
      <c r="J158" s="95"/>
      <c r="K158" s="97"/>
    </row>
    <row r="159" spans="3:11" ht="15.75">
      <c r="C159" s="97"/>
      <c r="D159" s="97"/>
      <c r="E159" s="97"/>
      <c r="F159" s="97"/>
      <c r="G159" s="97"/>
      <c r="H159" s="97"/>
      <c r="I159" s="97"/>
      <c r="J159" s="95"/>
      <c r="K159" s="97"/>
    </row>
    <row r="160" spans="3:11" ht="15.75">
      <c r="C160" s="97"/>
      <c r="D160" s="97"/>
      <c r="E160" s="97"/>
      <c r="F160" s="97"/>
      <c r="G160" s="97"/>
      <c r="H160" s="97"/>
      <c r="I160" s="97"/>
      <c r="J160" s="95"/>
      <c r="K160" s="97"/>
    </row>
    <row r="161" spans="3:11" ht="15.75">
      <c r="C161" s="97"/>
      <c r="D161" s="97"/>
      <c r="E161" s="97"/>
      <c r="F161" s="97"/>
      <c r="G161" s="97"/>
      <c r="H161" s="97"/>
      <c r="I161" s="97"/>
      <c r="J161" s="95"/>
      <c r="K161" s="97"/>
    </row>
    <row r="162" spans="3:11" ht="15.75">
      <c r="C162" s="97"/>
      <c r="D162" s="97"/>
      <c r="E162" s="97"/>
      <c r="F162" s="97"/>
      <c r="G162" s="97"/>
      <c r="H162" s="97"/>
      <c r="I162" s="97"/>
      <c r="J162" s="95"/>
      <c r="K162" s="97"/>
    </row>
    <row r="163" spans="3:11" ht="15.75">
      <c r="C163" s="97"/>
      <c r="D163" s="97"/>
      <c r="E163" s="97"/>
      <c r="F163" s="97"/>
      <c r="G163" s="97"/>
      <c r="H163" s="97"/>
      <c r="I163" s="97"/>
      <c r="J163" s="95"/>
      <c r="K163" s="97"/>
    </row>
    <row r="164" spans="3:11" ht="15.75">
      <c r="C164" s="97"/>
      <c r="D164" s="97"/>
      <c r="E164" s="97"/>
      <c r="F164" s="97"/>
      <c r="G164" s="97"/>
      <c r="H164" s="97"/>
      <c r="I164" s="97"/>
      <c r="J164" s="95"/>
      <c r="K164" s="97"/>
    </row>
    <row r="165" spans="3:11" ht="15.75">
      <c r="C165" s="97"/>
      <c r="D165" s="97"/>
      <c r="E165" s="97"/>
      <c r="F165" s="97"/>
      <c r="G165" s="97"/>
      <c r="H165" s="97"/>
      <c r="I165" s="97"/>
      <c r="J165" s="95"/>
      <c r="K165" s="97"/>
    </row>
    <row r="166" spans="3:11" ht="15.75">
      <c r="C166" s="97"/>
      <c r="D166" s="97"/>
      <c r="E166" s="97"/>
      <c r="F166" s="97"/>
      <c r="G166" s="97"/>
      <c r="H166" s="97"/>
      <c r="I166" s="97"/>
      <c r="J166" s="95"/>
      <c r="K166" s="97"/>
    </row>
    <row r="167" spans="3:11" ht="15.75">
      <c r="C167" s="97"/>
      <c r="D167" s="97"/>
      <c r="E167" s="97"/>
      <c r="F167" s="97"/>
      <c r="G167" s="97"/>
      <c r="H167" s="97"/>
      <c r="I167" s="97"/>
      <c r="J167" s="95"/>
      <c r="K167" s="97"/>
    </row>
    <row r="168" spans="3:11" ht="15.75">
      <c r="C168" s="97"/>
      <c r="D168" s="97"/>
      <c r="E168" s="97"/>
      <c r="F168" s="97"/>
      <c r="G168" s="97"/>
      <c r="H168" s="97"/>
      <c r="I168" s="97"/>
      <c r="J168" s="95"/>
      <c r="K168" s="97"/>
    </row>
    <row r="169" spans="3:11" ht="15.75">
      <c r="C169" s="97"/>
      <c r="D169" s="97"/>
      <c r="E169" s="97"/>
      <c r="F169" s="97"/>
      <c r="G169" s="97"/>
      <c r="H169" s="97"/>
      <c r="I169" s="97"/>
      <c r="J169" s="95"/>
      <c r="K169" s="97"/>
    </row>
    <row r="170" spans="3:11" ht="15.75">
      <c r="C170" s="97"/>
      <c r="D170" s="97"/>
      <c r="E170" s="97"/>
      <c r="F170" s="97"/>
      <c r="G170" s="97"/>
      <c r="H170" s="97"/>
      <c r="I170" s="97"/>
      <c r="J170" s="95"/>
      <c r="K170" s="97"/>
    </row>
    <row r="171" spans="3:11" ht="15.75">
      <c r="C171" s="97"/>
      <c r="D171" s="97"/>
      <c r="E171" s="97"/>
      <c r="F171" s="97"/>
      <c r="G171" s="97"/>
      <c r="H171" s="97"/>
      <c r="I171" s="97"/>
      <c r="J171" s="95"/>
      <c r="K171" s="97"/>
    </row>
    <row r="172" spans="3:11" ht="15.75">
      <c r="C172" s="97"/>
      <c r="D172" s="97"/>
      <c r="E172" s="97"/>
      <c r="F172" s="97"/>
      <c r="G172" s="97"/>
      <c r="H172" s="97"/>
      <c r="I172" s="97"/>
      <c r="J172" s="95"/>
      <c r="K172" s="97"/>
    </row>
    <row r="173" spans="3:11" ht="15.75">
      <c r="C173" s="97"/>
      <c r="D173" s="97"/>
      <c r="E173" s="97"/>
      <c r="F173" s="97"/>
      <c r="G173" s="97"/>
      <c r="H173" s="97"/>
      <c r="I173" s="97"/>
      <c r="J173" s="95"/>
      <c r="K173" s="97"/>
    </row>
    <row r="174" spans="3:11" ht="15.75">
      <c r="C174" s="97"/>
      <c r="D174" s="97"/>
      <c r="E174" s="97"/>
      <c r="F174" s="97"/>
      <c r="G174" s="97"/>
      <c r="H174" s="97"/>
      <c r="I174" s="97"/>
      <c r="J174" s="95"/>
      <c r="K174" s="97"/>
    </row>
    <row r="175" spans="3:11" ht="15.75">
      <c r="C175" s="97"/>
      <c r="D175" s="97"/>
      <c r="E175" s="97"/>
      <c r="F175" s="97"/>
      <c r="G175" s="97"/>
      <c r="H175" s="97"/>
      <c r="I175" s="97"/>
      <c r="J175" s="95"/>
      <c r="K175" s="97"/>
    </row>
    <row r="176" spans="3:11" ht="15.75">
      <c r="C176" s="97"/>
      <c r="D176" s="97"/>
      <c r="E176" s="97"/>
      <c r="F176" s="97"/>
      <c r="G176" s="97"/>
      <c r="H176" s="97"/>
      <c r="I176" s="97"/>
      <c r="J176" s="95"/>
      <c r="K176" s="97"/>
    </row>
    <row r="177" spans="3:11" ht="15.75">
      <c r="C177" s="97"/>
      <c r="D177" s="97"/>
      <c r="E177" s="97"/>
      <c r="F177" s="97"/>
      <c r="G177" s="97"/>
      <c r="H177" s="97"/>
      <c r="I177" s="97"/>
      <c r="J177" s="95"/>
      <c r="K177" s="97"/>
    </row>
    <row r="178" spans="3:11" ht="15.75">
      <c r="C178" s="97"/>
      <c r="D178" s="97"/>
      <c r="E178" s="97"/>
      <c r="F178" s="97"/>
      <c r="G178" s="97"/>
      <c r="H178" s="97"/>
      <c r="I178" s="97"/>
      <c r="J178" s="95"/>
      <c r="K178" s="97"/>
    </row>
    <row r="179" spans="3:11" ht="15.75">
      <c r="C179" s="97"/>
      <c r="D179" s="97"/>
      <c r="E179" s="97"/>
      <c r="F179" s="97"/>
      <c r="G179" s="97"/>
      <c r="H179" s="97"/>
      <c r="I179" s="97"/>
      <c r="J179" s="95"/>
      <c r="K179" s="97"/>
    </row>
    <row r="180" spans="3:11" ht="15.75">
      <c r="C180" s="97"/>
      <c r="D180" s="97"/>
      <c r="E180" s="97"/>
      <c r="F180" s="97"/>
      <c r="G180" s="97"/>
      <c r="H180" s="97"/>
      <c r="I180" s="97"/>
      <c r="J180" s="95"/>
      <c r="K180" s="97"/>
    </row>
    <row r="181" spans="3:11" ht="15.75">
      <c r="C181" s="97"/>
      <c r="D181" s="97"/>
      <c r="E181" s="97"/>
      <c r="F181" s="97"/>
      <c r="G181" s="97"/>
      <c r="H181" s="97"/>
      <c r="I181" s="97"/>
      <c r="J181" s="95"/>
      <c r="K181" s="97"/>
    </row>
    <row r="182" spans="3:11" ht="15.75">
      <c r="C182" s="97"/>
      <c r="D182" s="97"/>
      <c r="E182" s="97"/>
      <c r="F182" s="97"/>
      <c r="G182" s="97"/>
      <c r="H182" s="97"/>
      <c r="I182" s="97"/>
      <c r="J182" s="95"/>
      <c r="K182" s="97"/>
    </row>
    <row r="183" spans="3:11" ht="15.75">
      <c r="C183" s="97"/>
      <c r="D183" s="97"/>
      <c r="E183" s="97"/>
      <c r="F183" s="97"/>
      <c r="G183" s="97"/>
      <c r="H183" s="97"/>
      <c r="I183" s="97"/>
      <c r="J183" s="95"/>
      <c r="K183" s="97"/>
    </row>
    <row r="184" spans="3:11" ht="15.75">
      <c r="C184" s="97"/>
      <c r="D184" s="97"/>
      <c r="E184" s="97"/>
      <c r="F184" s="97"/>
      <c r="G184" s="97"/>
      <c r="H184" s="97"/>
      <c r="I184" s="97"/>
      <c r="J184" s="95"/>
      <c r="K184" s="97"/>
    </row>
    <row r="185" spans="3:11" ht="15.75">
      <c r="C185" s="97"/>
      <c r="D185" s="97"/>
      <c r="E185" s="97"/>
      <c r="F185" s="97"/>
      <c r="G185" s="97"/>
      <c r="H185" s="97"/>
      <c r="I185" s="97"/>
      <c r="J185" s="95"/>
      <c r="K185" s="97"/>
    </row>
    <row r="186" spans="3:11" ht="15.75">
      <c r="C186" s="97"/>
      <c r="D186" s="97"/>
      <c r="E186" s="97"/>
      <c r="F186" s="97"/>
      <c r="G186" s="97"/>
      <c r="H186" s="97"/>
      <c r="I186" s="97"/>
      <c r="J186" s="95"/>
      <c r="K186" s="97"/>
    </row>
    <row r="187" spans="3:11" ht="15.75">
      <c r="C187" s="97"/>
      <c r="D187" s="97"/>
      <c r="E187" s="97"/>
      <c r="F187" s="97"/>
      <c r="G187" s="97"/>
      <c r="H187" s="97"/>
      <c r="I187" s="97"/>
      <c r="J187" s="95"/>
      <c r="K187" s="97"/>
    </row>
    <row r="188" spans="3:11" ht="15.75">
      <c r="C188" s="97"/>
      <c r="D188" s="97"/>
      <c r="E188" s="97"/>
      <c r="F188" s="97"/>
      <c r="G188" s="97"/>
      <c r="H188" s="97"/>
      <c r="I188" s="97"/>
      <c r="J188" s="95"/>
      <c r="K188" s="97"/>
    </row>
    <row r="189" spans="3:11" ht="15.75">
      <c r="C189" s="97"/>
      <c r="D189" s="97"/>
      <c r="E189" s="97"/>
      <c r="F189" s="97"/>
      <c r="G189" s="97"/>
      <c r="H189" s="97"/>
      <c r="I189" s="97"/>
      <c r="J189" s="95"/>
      <c r="K189" s="97"/>
    </row>
    <row r="190" spans="3:11" ht="15.75">
      <c r="C190" s="97"/>
      <c r="D190" s="97"/>
      <c r="E190" s="97"/>
      <c r="F190" s="97"/>
      <c r="G190" s="97"/>
      <c r="H190" s="97"/>
      <c r="I190" s="97"/>
      <c r="J190" s="95"/>
      <c r="K190" s="97"/>
    </row>
    <row r="191" spans="3:11" ht="15.75">
      <c r="C191" s="97"/>
      <c r="D191" s="97"/>
      <c r="E191" s="97"/>
      <c r="F191" s="97"/>
      <c r="G191" s="97"/>
      <c r="H191" s="97"/>
      <c r="I191" s="97"/>
      <c r="J191" s="95"/>
      <c r="K191" s="97"/>
    </row>
    <row r="192" spans="3:11" ht="15.75">
      <c r="C192" s="97"/>
      <c r="D192" s="97"/>
      <c r="E192" s="97"/>
      <c r="F192" s="97"/>
      <c r="G192" s="97"/>
      <c r="H192" s="97"/>
      <c r="I192" s="97"/>
      <c r="J192" s="95"/>
      <c r="K192" s="97"/>
    </row>
    <row r="193" spans="3:11" ht="15.75">
      <c r="C193" s="97"/>
      <c r="D193" s="97"/>
      <c r="E193" s="97"/>
      <c r="F193" s="97"/>
      <c r="G193" s="97"/>
      <c r="H193" s="97"/>
      <c r="I193" s="97"/>
      <c r="J193" s="95"/>
      <c r="K193" s="97"/>
    </row>
    <row r="194" spans="3:11" ht="15.75">
      <c r="C194" s="97"/>
      <c r="D194" s="97"/>
      <c r="E194" s="97"/>
      <c r="F194" s="97"/>
      <c r="G194" s="97"/>
      <c r="H194" s="97"/>
      <c r="I194" s="97"/>
      <c r="J194" s="95"/>
      <c r="K194" s="97"/>
    </row>
    <row r="195" spans="3:11" ht="15.75">
      <c r="C195" s="97"/>
      <c r="D195" s="97"/>
      <c r="E195" s="97"/>
      <c r="F195" s="97"/>
      <c r="G195" s="97"/>
      <c r="H195" s="97"/>
      <c r="I195" s="97"/>
      <c r="J195" s="95"/>
      <c r="K195" s="97"/>
    </row>
    <row r="196" spans="3:11" ht="15.75">
      <c r="C196" s="97"/>
      <c r="D196" s="97"/>
      <c r="E196" s="97"/>
      <c r="F196" s="97"/>
      <c r="G196" s="97"/>
      <c r="H196" s="97"/>
      <c r="I196" s="97"/>
      <c r="J196" s="95"/>
      <c r="K196" s="97"/>
    </row>
    <row r="197" spans="3:11" ht="15.75">
      <c r="C197" s="97"/>
      <c r="D197" s="97"/>
      <c r="E197" s="97"/>
      <c r="F197" s="97"/>
      <c r="G197" s="97"/>
      <c r="H197" s="97"/>
      <c r="I197" s="97"/>
      <c r="J197" s="95"/>
      <c r="K197" s="97"/>
    </row>
    <row r="198" spans="3:11" ht="15.75">
      <c r="C198" s="97"/>
      <c r="D198" s="97"/>
      <c r="E198" s="97"/>
      <c r="F198" s="97"/>
      <c r="G198" s="97"/>
      <c r="H198" s="97"/>
      <c r="I198" s="97"/>
      <c r="J198" s="95"/>
      <c r="K198" s="97"/>
    </row>
    <row r="199" spans="3:11" ht="15.75">
      <c r="C199" s="97"/>
      <c r="D199" s="97"/>
      <c r="E199" s="97"/>
      <c r="F199" s="97"/>
      <c r="G199" s="97"/>
      <c r="H199" s="97"/>
      <c r="I199" s="97"/>
      <c r="J199" s="95"/>
      <c r="K199" s="97"/>
    </row>
    <row r="200" spans="3:11" ht="15.75">
      <c r="C200" s="97"/>
      <c r="D200" s="97"/>
      <c r="E200" s="97"/>
      <c r="F200" s="97"/>
      <c r="G200" s="97"/>
      <c r="H200" s="97"/>
      <c r="I200" s="97"/>
      <c r="J200" s="95"/>
      <c r="K200" s="97"/>
    </row>
    <row r="201" spans="3:11" ht="15.75">
      <c r="C201" s="97"/>
      <c r="D201" s="97"/>
      <c r="E201" s="97"/>
      <c r="F201" s="97"/>
      <c r="G201" s="97"/>
      <c r="H201" s="97"/>
      <c r="I201" s="97"/>
      <c r="J201" s="95"/>
      <c r="K201" s="97"/>
    </row>
    <row r="202" spans="3:11" ht="15.75">
      <c r="C202" s="97"/>
      <c r="D202" s="97"/>
      <c r="E202" s="97"/>
      <c r="F202" s="97"/>
      <c r="G202" s="97"/>
      <c r="H202" s="97"/>
      <c r="I202" s="97"/>
      <c r="J202" s="95"/>
      <c r="K202" s="97"/>
    </row>
    <row r="203" spans="3:11" ht="15.75">
      <c r="C203" s="97"/>
      <c r="D203" s="97"/>
      <c r="E203" s="97"/>
      <c r="F203" s="97"/>
      <c r="G203" s="97"/>
      <c r="H203" s="97"/>
      <c r="I203" s="97"/>
      <c r="J203" s="95"/>
      <c r="K203" s="97"/>
    </row>
    <row r="204" spans="3:11" ht="15.75">
      <c r="C204" s="97"/>
      <c r="D204" s="97"/>
      <c r="E204" s="97"/>
      <c r="F204" s="97"/>
      <c r="G204" s="97"/>
      <c r="H204" s="97"/>
      <c r="I204" s="97"/>
      <c r="J204" s="95"/>
      <c r="K204" s="97"/>
    </row>
    <row r="205" spans="3:11" ht="15.75">
      <c r="C205" s="97"/>
      <c r="D205" s="97"/>
      <c r="E205" s="97"/>
      <c r="F205" s="97"/>
      <c r="G205" s="97"/>
      <c r="H205" s="97"/>
      <c r="I205" s="97"/>
      <c r="J205" s="95"/>
      <c r="K205" s="97"/>
    </row>
    <row r="206" spans="3:11" ht="15.75">
      <c r="C206" s="97"/>
      <c r="D206" s="97"/>
      <c r="E206" s="97"/>
      <c r="F206" s="97"/>
      <c r="G206" s="97"/>
      <c r="H206" s="97"/>
      <c r="I206" s="97"/>
      <c r="J206" s="95"/>
      <c r="K206" s="97"/>
    </row>
    <row r="207" spans="3:11" ht="15.75">
      <c r="C207" s="97"/>
      <c r="D207" s="97"/>
      <c r="E207" s="97"/>
      <c r="F207" s="97"/>
      <c r="G207" s="97"/>
      <c r="H207" s="97"/>
      <c r="I207" s="97"/>
      <c r="J207" s="95"/>
      <c r="K207" s="97"/>
    </row>
    <row r="208" spans="3:11" ht="15.75">
      <c r="C208" s="97"/>
      <c r="D208" s="97"/>
      <c r="E208" s="97"/>
      <c r="F208" s="97"/>
      <c r="G208" s="97"/>
      <c r="H208" s="97"/>
      <c r="I208" s="97"/>
      <c r="J208" s="95"/>
      <c r="K208" s="97"/>
    </row>
    <row r="209" spans="3:11" ht="15.75">
      <c r="C209" s="97"/>
      <c r="D209" s="97"/>
      <c r="E209" s="97"/>
      <c r="F209" s="97"/>
      <c r="G209" s="97"/>
      <c r="H209" s="97"/>
      <c r="I209" s="97"/>
      <c r="J209" s="95"/>
      <c r="K209" s="97"/>
    </row>
    <row r="210" spans="3:11" ht="15.75">
      <c r="C210" s="97"/>
      <c r="D210" s="97"/>
      <c r="E210" s="97"/>
      <c r="F210" s="97"/>
      <c r="G210" s="97"/>
      <c r="H210" s="97"/>
      <c r="I210" s="97"/>
      <c r="J210" s="95"/>
      <c r="K210" s="97"/>
    </row>
    <row r="211" spans="3:11" ht="15.75">
      <c r="C211" s="97"/>
      <c r="D211" s="97"/>
      <c r="E211" s="97"/>
      <c r="F211" s="97"/>
      <c r="G211" s="97"/>
      <c r="H211" s="97"/>
      <c r="I211" s="97"/>
      <c r="J211" s="95"/>
      <c r="K211" s="97"/>
    </row>
    <row r="212" spans="3:11" ht="15.75">
      <c r="C212" s="97"/>
      <c r="D212" s="97"/>
      <c r="E212" s="97"/>
      <c r="F212" s="97"/>
      <c r="G212" s="97"/>
      <c r="H212" s="97"/>
      <c r="I212" s="97"/>
      <c r="J212" s="95"/>
      <c r="K212" s="97"/>
    </row>
    <row r="213" spans="3:11" ht="15.75">
      <c r="C213" s="97"/>
      <c r="D213" s="97"/>
      <c r="E213" s="97"/>
      <c r="F213" s="97"/>
      <c r="G213" s="97"/>
      <c r="H213" s="97"/>
      <c r="I213" s="97"/>
      <c r="J213" s="95"/>
      <c r="K213" s="97"/>
    </row>
    <row r="214" spans="3:11" ht="15.75">
      <c r="C214" s="97"/>
      <c r="D214" s="97"/>
      <c r="E214" s="97"/>
      <c r="F214" s="97"/>
      <c r="G214" s="97"/>
      <c r="H214" s="97"/>
      <c r="I214" s="97"/>
      <c r="J214" s="95"/>
      <c r="K214" s="97"/>
    </row>
    <row r="215" spans="3:11" ht="15.75">
      <c r="C215" s="97"/>
      <c r="D215" s="97"/>
      <c r="E215" s="97"/>
      <c r="F215" s="97"/>
      <c r="G215" s="97"/>
      <c r="H215" s="97"/>
      <c r="I215" s="97"/>
      <c r="J215" s="95"/>
      <c r="K215" s="97"/>
    </row>
    <row r="216" spans="3:11" ht="15.75">
      <c r="C216" s="97"/>
      <c r="D216" s="97"/>
      <c r="E216" s="97"/>
      <c r="F216" s="97"/>
      <c r="G216" s="97"/>
      <c r="H216" s="97"/>
      <c r="I216" s="97"/>
      <c r="J216" s="95"/>
      <c r="K216" s="97"/>
    </row>
    <row r="217" spans="3:11" ht="15.75">
      <c r="C217" s="97"/>
      <c r="D217" s="97"/>
      <c r="E217" s="97"/>
      <c r="F217" s="97"/>
      <c r="G217" s="97"/>
      <c r="H217" s="97"/>
      <c r="I217" s="97"/>
      <c r="J217" s="95"/>
      <c r="K217" s="97"/>
    </row>
    <row r="218" spans="3:11" ht="15.75">
      <c r="C218" s="97"/>
      <c r="D218" s="97"/>
      <c r="E218" s="97"/>
      <c r="F218" s="97"/>
      <c r="G218" s="97"/>
      <c r="H218" s="97"/>
      <c r="I218" s="97"/>
      <c r="J218" s="95"/>
      <c r="K218" s="97"/>
    </row>
    <row r="219" spans="3:11" ht="15.75">
      <c r="C219" s="97"/>
      <c r="D219" s="97"/>
      <c r="E219" s="97"/>
      <c r="F219" s="97"/>
      <c r="G219" s="97"/>
      <c r="H219" s="97"/>
      <c r="I219" s="97"/>
      <c r="J219" s="95"/>
      <c r="K219" s="97"/>
    </row>
    <row r="220" spans="3:11" ht="15.75">
      <c r="C220" s="97"/>
      <c r="D220" s="97"/>
      <c r="E220" s="97"/>
      <c r="F220" s="97"/>
      <c r="G220" s="97"/>
      <c r="H220" s="97"/>
      <c r="I220" s="97"/>
      <c r="J220" s="95"/>
      <c r="K220" s="97"/>
    </row>
    <row r="221" spans="3:11" ht="15.75">
      <c r="C221" s="97"/>
      <c r="D221" s="97"/>
      <c r="E221" s="97"/>
      <c r="F221" s="97"/>
      <c r="G221" s="97"/>
      <c r="H221" s="97"/>
      <c r="I221" s="97"/>
      <c r="J221" s="95"/>
      <c r="K221" s="97"/>
    </row>
    <row r="222" spans="3:11" ht="15.75">
      <c r="C222" s="97"/>
      <c r="D222" s="97"/>
      <c r="E222" s="97"/>
      <c r="F222" s="97"/>
      <c r="G222" s="97"/>
      <c r="H222" s="97"/>
      <c r="I222" s="97"/>
      <c r="J222" s="95"/>
      <c r="K222" s="97"/>
    </row>
    <row r="223" spans="3:11" ht="15.75">
      <c r="C223" s="97"/>
      <c r="D223" s="97"/>
      <c r="E223" s="97"/>
      <c r="F223" s="97"/>
      <c r="G223" s="97"/>
      <c r="H223" s="97"/>
      <c r="I223" s="97"/>
      <c r="J223" s="95"/>
      <c r="K223" s="97"/>
    </row>
    <row r="224" spans="3:11" ht="15.75">
      <c r="C224" s="97"/>
      <c r="D224" s="97"/>
      <c r="E224" s="97"/>
      <c r="F224" s="97"/>
      <c r="G224" s="97"/>
      <c r="H224" s="97"/>
      <c r="I224" s="97"/>
      <c r="J224" s="95"/>
      <c r="K224" s="97"/>
    </row>
    <row r="225" spans="3:11" ht="15.75">
      <c r="C225" s="97"/>
      <c r="D225" s="97"/>
      <c r="E225" s="97"/>
      <c r="F225" s="97"/>
      <c r="G225" s="97"/>
      <c r="H225" s="97"/>
      <c r="I225" s="97"/>
      <c r="J225" s="95"/>
      <c r="K225" s="97"/>
    </row>
    <row r="226" spans="3:11" ht="15.75">
      <c r="C226" s="97"/>
      <c r="D226" s="97"/>
      <c r="E226" s="97"/>
      <c r="F226" s="97"/>
      <c r="G226" s="97"/>
      <c r="H226" s="97"/>
      <c r="I226" s="97"/>
      <c r="J226" s="95"/>
      <c r="K226" s="97"/>
    </row>
    <row r="227" spans="3:11" ht="15.75">
      <c r="C227" s="97"/>
      <c r="D227" s="97"/>
      <c r="E227" s="97"/>
      <c r="F227" s="97"/>
      <c r="G227" s="97"/>
      <c r="H227" s="97"/>
      <c r="I227" s="97"/>
      <c r="J227" s="95"/>
      <c r="K227" s="97"/>
    </row>
    <row r="228" spans="3:11" ht="15.75">
      <c r="C228" s="97"/>
      <c r="D228" s="97"/>
      <c r="E228" s="97"/>
      <c r="F228" s="97"/>
      <c r="G228" s="97"/>
      <c r="H228" s="97"/>
      <c r="I228" s="97"/>
      <c r="J228" s="95"/>
      <c r="K228" s="97"/>
    </row>
    <row r="229" spans="3:11" ht="15.75">
      <c r="C229" s="97"/>
      <c r="D229" s="97"/>
      <c r="E229" s="97"/>
      <c r="F229" s="97"/>
      <c r="G229" s="97"/>
      <c r="H229" s="97"/>
      <c r="I229" s="97"/>
      <c r="J229" s="95"/>
      <c r="K229" s="97"/>
    </row>
    <row r="230" spans="3:11" ht="15.75">
      <c r="C230" s="97"/>
      <c r="D230" s="97"/>
      <c r="E230" s="97"/>
      <c r="F230" s="97"/>
      <c r="G230" s="97"/>
      <c r="H230" s="97"/>
      <c r="I230" s="97"/>
      <c r="J230" s="95"/>
      <c r="K230" s="97"/>
    </row>
    <row r="231" spans="3:11" ht="15.75">
      <c r="C231" s="97"/>
      <c r="D231" s="97"/>
      <c r="E231" s="97"/>
      <c r="F231" s="97"/>
      <c r="G231" s="97"/>
      <c r="H231" s="97"/>
      <c r="I231" s="97"/>
      <c r="J231" s="95"/>
      <c r="K231" s="97"/>
    </row>
    <row r="232" spans="3:11" ht="15.75">
      <c r="C232" s="97"/>
      <c r="D232" s="97"/>
      <c r="E232" s="97"/>
      <c r="F232" s="97"/>
      <c r="G232" s="97"/>
      <c r="H232" s="97"/>
      <c r="I232" s="97"/>
      <c r="J232" s="95"/>
      <c r="K232" s="97"/>
    </row>
    <row r="233" spans="3:11" ht="15.75">
      <c r="C233" s="97"/>
      <c r="D233" s="97"/>
      <c r="E233" s="97"/>
      <c r="F233" s="97"/>
      <c r="G233" s="97"/>
      <c r="H233" s="97"/>
      <c r="I233" s="97"/>
      <c r="J233" s="95"/>
      <c r="K233" s="97"/>
    </row>
    <row r="234" spans="3:11" ht="15.75">
      <c r="C234" s="97"/>
      <c r="D234" s="97"/>
      <c r="E234" s="97"/>
      <c r="F234" s="97"/>
      <c r="G234" s="97"/>
      <c r="H234" s="97"/>
      <c r="I234" s="97"/>
      <c r="J234" s="95"/>
      <c r="K234" s="97"/>
    </row>
    <row r="235" spans="3:11" ht="15.75">
      <c r="C235" s="97"/>
      <c r="D235" s="97"/>
      <c r="E235" s="97"/>
      <c r="F235" s="97"/>
      <c r="G235" s="97"/>
      <c r="H235" s="97"/>
      <c r="I235" s="97"/>
      <c r="J235" s="95"/>
      <c r="K235" s="97"/>
    </row>
    <row r="236" spans="3:11" ht="15.75">
      <c r="C236" s="97"/>
      <c r="D236" s="97"/>
      <c r="E236" s="97"/>
      <c r="F236" s="97"/>
      <c r="G236" s="97"/>
      <c r="H236" s="97"/>
      <c r="I236" s="97"/>
      <c r="J236" s="95"/>
      <c r="K236" s="97"/>
    </row>
    <row r="237" spans="3:11" ht="15.75">
      <c r="C237" s="97"/>
      <c r="D237" s="97"/>
      <c r="E237" s="97"/>
      <c r="F237" s="97"/>
      <c r="G237" s="97"/>
      <c r="H237" s="97"/>
      <c r="I237" s="97"/>
      <c r="J237" s="95"/>
      <c r="K237" s="97"/>
    </row>
    <row r="238" spans="3:11" ht="15.75">
      <c r="C238" s="97"/>
      <c r="D238" s="97"/>
      <c r="E238" s="97"/>
      <c r="F238" s="97"/>
      <c r="G238" s="97"/>
      <c r="H238" s="97"/>
      <c r="I238" s="97"/>
      <c r="J238" s="95"/>
      <c r="K238" s="97"/>
    </row>
    <row r="239" spans="3:11" ht="15.75">
      <c r="C239" s="97"/>
      <c r="D239" s="97"/>
      <c r="E239" s="97"/>
      <c r="F239" s="97"/>
      <c r="G239" s="97"/>
      <c r="H239" s="97"/>
      <c r="I239" s="97"/>
      <c r="J239" s="95"/>
      <c r="K239" s="97"/>
    </row>
    <row r="240" spans="3:11" ht="15.75">
      <c r="C240" s="97"/>
      <c r="D240" s="97"/>
      <c r="E240" s="97"/>
      <c r="F240" s="97"/>
      <c r="G240" s="97"/>
      <c r="H240" s="97"/>
      <c r="I240" s="97"/>
      <c r="J240" s="95"/>
      <c r="K240" s="97"/>
    </row>
    <row r="241" spans="3:11" ht="15.75">
      <c r="C241" s="97"/>
      <c r="D241" s="97"/>
      <c r="E241" s="97"/>
      <c r="F241" s="97"/>
      <c r="G241" s="97"/>
      <c r="H241" s="97"/>
      <c r="I241" s="97"/>
      <c r="J241" s="95"/>
      <c r="K241" s="97"/>
    </row>
    <row r="242" spans="3:11" ht="15.75">
      <c r="C242" s="97"/>
      <c r="D242" s="97"/>
      <c r="E242" s="97"/>
      <c r="F242" s="97"/>
      <c r="G242" s="97"/>
      <c r="H242" s="97"/>
      <c r="I242" s="97"/>
      <c r="J242" s="95"/>
      <c r="K242" s="97"/>
    </row>
    <row r="243" spans="3:11" ht="15.75">
      <c r="C243" s="97"/>
      <c r="D243" s="97"/>
      <c r="E243" s="97"/>
      <c r="F243" s="97"/>
      <c r="G243" s="97"/>
      <c r="H243" s="97"/>
      <c r="I243" s="97"/>
      <c r="J243" s="95"/>
      <c r="K243" s="97"/>
    </row>
    <row r="244" spans="3:11" ht="15.75">
      <c r="C244" s="97"/>
      <c r="D244" s="97"/>
      <c r="E244" s="97"/>
      <c r="F244" s="97"/>
      <c r="G244" s="97"/>
      <c r="H244" s="97"/>
      <c r="I244" s="97"/>
      <c r="J244" s="95"/>
      <c r="K244" s="97"/>
    </row>
    <row r="245" spans="3:11" ht="15.75">
      <c r="C245" s="97"/>
      <c r="D245" s="97"/>
      <c r="E245" s="97"/>
      <c r="F245" s="97"/>
      <c r="G245" s="97"/>
      <c r="H245" s="97"/>
      <c r="I245" s="97"/>
      <c r="J245" s="95"/>
      <c r="K245" s="97"/>
    </row>
    <row r="246" spans="3:11" ht="15.75">
      <c r="C246" s="97"/>
      <c r="D246" s="97"/>
      <c r="E246" s="97"/>
      <c r="F246" s="97"/>
      <c r="G246" s="97"/>
      <c r="H246" s="97"/>
      <c r="I246" s="97"/>
      <c r="J246" s="95"/>
      <c r="K246" s="97"/>
    </row>
    <row r="247" spans="3:11" ht="15.75">
      <c r="C247" s="97"/>
      <c r="D247" s="97"/>
      <c r="E247" s="97"/>
      <c r="F247" s="97"/>
      <c r="G247" s="97"/>
      <c r="H247" s="97"/>
      <c r="I247" s="97"/>
      <c r="J247" s="95"/>
      <c r="K247" s="97"/>
    </row>
    <row r="248" spans="3:11" ht="15.75">
      <c r="C248" s="97"/>
      <c r="D248" s="97"/>
      <c r="E248" s="97"/>
      <c r="F248" s="97"/>
      <c r="G248" s="97"/>
      <c r="H248" s="97"/>
      <c r="I248" s="97"/>
      <c r="J248" s="95"/>
      <c r="K248" s="97"/>
    </row>
    <row r="249" spans="3:11" ht="15.75">
      <c r="C249" s="97"/>
      <c r="D249" s="97"/>
      <c r="E249" s="97"/>
      <c r="F249" s="97"/>
      <c r="G249" s="97"/>
      <c r="H249" s="97"/>
      <c r="I249" s="97"/>
      <c r="J249" s="95"/>
      <c r="K249" s="97"/>
    </row>
    <row r="250" spans="3:11" ht="15.75">
      <c r="C250" s="97"/>
      <c r="D250" s="97"/>
      <c r="E250" s="97"/>
      <c r="F250" s="97"/>
      <c r="G250" s="97"/>
      <c r="H250" s="97"/>
      <c r="I250" s="97"/>
      <c r="J250" s="95"/>
      <c r="K250" s="97"/>
    </row>
    <row r="251" spans="3:11" ht="15.75">
      <c r="C251" s="97"/>
      <c r="D251" s="97"/>
      <c r="E251" s="97"/>
      <c r="F251" s="97"/>
      <c r="G251" s="97"/>
      <c r="H251" s="97"/>
      <c r="I251" s="97"/>
      <c r="J251" s="95"/>
      <c r="K251" s="97"/>
    </row>
    <row r="252" spans="3:11" ht="15.75">
      <c r="C252" s="97"/>
      <c r="D252" s="97"/>
      <c r="E252" s="97"/>
      <c r="F252" s="97"/>
      <c r="G252" s="97"/>
      <c r="H252" s="97"/>
      <c r="I252" s="97"/>
      <c r="J252" s="95"/>
      <c r="K252" s="97"/>
    </row>
    <row r="253" spans="3:11" ht="15.75">
      <c r="C253" s="97"/>
      <c r="D253" s="97"/>
      <c r="E253" s="97"/>
      <c r="F253" s="97"/>
      <c r="G253" s="97"/>
      <c r="H253" s="97"/>
      <c r="I253" s="97"/>
      <c r="J253" s="95"/>
      <c r="K253" s="97"/>
    </row>
    <row r="254" spans="3:11" ht="15.75">
      <c r="C254" s="97"/>
      <c r="D254" s="97"/>
      <c r="E254" s="97"/>
      <c r="F254" s="97"/>
      <c r="G254" s="97"/>
      <c r="H254" s="97"/>
      <c r="I254" s="97"/>
      <c r="J254" s="95"/>
      <c r="K254" s="97"/>
    </row>
    <row r="255" spans="3:11" ht="15.75">
      <c r="C255" s="97"/>
      <c r="D255" s="97"/>
      <c r="E255" s="97"/>
      <c r="F255" s="97"/>
      <c r="G255" s="97"/>
      <c r="H255" s="97"/>
      <c r="I255" s="97"/>
      <c r="J255" s="95"/>
      <c r="K255" s="97"/>
    </row>
    <row r="256" spans="3:11" ht="15.75">
      <c r="C256" s="97"/>
      <c r="D256" s="97"/>
      <c r="E256" s="97"/>
      <c r="F256" s="97"/>
      <c r="G256" s="97"/>
      <c r="H256" s="97"/>
      <c r="I256" s="97"/>
      <c r="J256" s="95"/>
      <c r="K256" s="97"/>
    </row>
    <row r="257" spans="3:11" ht="15.75">
      <c r="C257" s="97"/>
      <c r="D257" s="97"/>
      <c r="E257" s="97"/>
      <c r="F257" s="97"/>
      <c r="G257" s="97"/>
      <c r="H257" s="97"/>
      <c r="I257" s="97"/>
      <c r="J257" s="95"/>
      <c r="K257" s="97"/>
    </row>
    <row r="258" spans="3:11" ht="15.75">
      <c r="C258" s="97"/>
      <c r="D258" s="97"/>
      <c r="E258" s="97"/>
      <c r="F258" s="97"/>
      <c r="G258" s="97"/>
      <c r="H258" s="97"/>
      <c r="I258" s="97"/>
      <c r="J258" s="95"/>
      <c r="K258" s="97"/>
    </row>
    <row r="259" spans="3:11" ht="15.75">
      <c r="C259" s="97"/>
      <c r="D259" s="97"/>
      <c r="E259" s="97"/>
      <c r="F259" s="97"/>
      <c r="G259" s="97"/>
      <c r="H259" s="97"/>
      <c r="I259" s="97"/>
      <c r="J259" s="95"/>
      <c r="K259" s="97"/>
    </row>
    <row r="260" spans="3:11" ht="15.75">
      <c r="C260" s="97"/>
      <c r="D260" s="97"/>
      <c r="E260" s="97"/>
      <c r="F260" s="97"/>
      <c r="G260" s="97"/>
      <c r="H260" s="97"/>
      <c r="I260" s="97"/>
      <c r="J260" s="95"/>
      <c r="K260" s="97"/>
    </row>
    <row r="261" spans="3:11" ht="15.75">
      <c r="C261" s="97"/>
      <c r="D261" s="97"/>
      <c r="E261" s="97"/>
      <c r="F261" s="97"/>
      <c r="G261" s="97"/>
      <c r="H261" s="97"/>
      <c r="I261" s="97"/>
      <c r="J261" s="95"/>
      <c r="K261" s="97"/>
    </row>
    <row r="262" spans="3:11" ht="15.75">
      <c r="C262" s="97"/>
      <c r="D262" s="97"/>
      <c r="E262" s="97"/>
      <c r="F262" s="97"/>
      <c r="G262" s="97"/>
      <c r="H262" s="97"/>
      <c r="I262" s="97"/>
      <c r="J262" s="95"/>
      <c r="K262" s="97"/>
    </row>
    <row r="263" spans="3:11" ht="15.75">
      <c r="C263" s="97"/>
      <c r="D263" s="97"/>
      <c r="E263" s="97"/>
      <c r="F263" s="97"/>
      <c r="G263" s="97"/>
      <c r="H263" s="97"/>
      <c r="I263" s="97"/>
      <c r="J263" s="95"/>
      <c r="K263" s="97"/>
    </row>
    <row r="264" spans="3:11" ht="15.75">
      <c r="C264" s="97"/>
      <c r="D264" s="97"/>
      <c r="E264" s="97"/>
      <c r="F264" s="97"/>
      <c r="G264" s="97"/>
      <c r="H264" s="97"/>
      <c r="I264" s="97"/>
      <c r="J264" s="95"/>
      <c r="K264" s="97"/>
    </row>
    <row r="265" spans="3:11" ht="15.75">
      <c r="C265" s="97"/>
      <c r="D265" s="97"/>
      <c r="E265" s="97"/>
      <c r="F265" s="97"/>
      <c r="G265" s="97"/>
      <c r="H265" s="97"/>
      <c r="I265" s="97"/>
      <c r="J265" s="95"/>
      <c r="K265" s="97"/>
    </row>
    <row r="266" spans="3:11" ht="15.75">
      <c r="C266" s="97"/>
      <c r="D266" s="97"/>
      <c r="E266" s="97"/>
      <c r="F266" s="97"/>
      <c r="G266" s="97"/>
      <c r="H266" s="97"/>
      <c r="I266" s="97"/>
      <c r="J266" s="95"/>
      <c r="K266" s="97"/>
    </row>
    <row r="267" spans="3:11" ht="15.75">
      <c r="C267" s="97"/>
      <c r="D267" s="97"/>
      <c r="E267" s="97"/>
      <c r="F267" s="97"/>
      <c r="G267" s="97"/>
      <c r="H267" s="97"/>
      <c r="I267" s="97"/>
      <c r="J267" s="95"/>
      <c r="K267" s="97"/>
    </row>
    <row r="268" spans="3:11" ht="15.75">
      <c r="C268" s="97"/>
      <c r="D268" s="97"/>
      <c r="E268" s="97"/>
      <c r="F268" s="97"/>
      <c r="G268" s="97"/>
      <c r="H268" s="97"/>
      <c r="I268" s="97"/>
      <c r="J268" s="95"/>
      <c r="K268" s="97"/>
    </row>
    <row r="269" spans="3:11" ht="15.75">
      <c r="C269" s="97"/>
      <c r="D269" s="97"/>
      <c r="E269" s="97"/>
      <c r="F269" s="97"/>
      <c r="G269" s="97"/>
      <c r="H269" s="97"/>
      <c r="I269" s="97"/>
      <c r="J269" s="95"/>
      <c r="K269" s="97"/>
    </row>
    <row r="270" spans="3:11" ht="15.75">
      <c r="C270" s="97"/>
      <c r="D270" s="97"/>
      <c r="E270" s="97"/>
      <c r="F270" s="97"/>
      <c r="G270" s="97"/>
      <c r="H270" s="97"/>
      <c r="I270" s="97"/>
      <c r="J270" s="95"/>
      <c r="K270" s="97"/>
    </row>
    <row r="271" spans="3:11" ht="15.75">
      <c r="C271" s="97"/>
      <c r="D271" s="97"/>
      <c r="E271" s="97"/>
      <c r="F271" s="97"/>
      <c r="G271" s="97"/>
      <c r="H271" s="97"/>
      <c r="I271" s="97"/>
      <c r="J271" s="95"/>
      <c r="K271" s="97"/>
    </row>
    <row r="272" spans="3:11" ht="15.75">
      <c r="C272" s="97"/>
      <c r="D272" s="97"/>
      <c r="E272" s="97"/>
      <c r="F272" s="97"/>
      <c r="G272" s="97"/>
      <c r="H272" s="97"/>
      <c r="I272" s="97"/>
      <c r="J272" s="95"/>
      <c r="K272" s="97"/>
    </row>
    <row r="273" spans="3:11" ht="15.75">
      <c r="C273" s="97"/>
      <c r="D273" s="97"/>
      <c r="E273" s="97"/>
      <c r="F273" s="97"/>
      <c r="G273" s="97"/>
      <c r="H273" s="97"/>
      <c r="I273" s="97"/>
      <c r="J273" s="95"/>
      <c r="K273" s="97"/>
    </row>
    <row r="274" spans="3:11" ht="15.75">
      <c r="C274" s="97"/>
      <c r="D274" s="97"/>
      <c r="E274" s="97"/>
      <c r="F274" s="97"/>
      <c r="G274" s="97"/>
      <c r="H274" s="97"/>
      <c r="I274" s="97"/>
      <c r="J274" s="95"/>
      <c r="K274" s="97"/>
    </row>
    <row r="275" spans="3:11" ht="15.75">
      <c r="C275" s="97"/>
      <c r="D275" s="97"/>
      <c r="E275" s="97"/>
      <c r="F275" s="97"/>
      <c r="G275" s="97"/>
      <c r="H275" s="97"/>
      <c r="I275" s="97"/>
      <c r="J275" s="95"/>
      <c r="K275" s="97"/>
    </row>
    <row r="276" spans="3:11" ht="15.75">
      <c r="C276" s="97"/>
      <c r="D276" s="97"/>
      <c r="E276" s="97"/>
      <c r="F276" s="97"/>
      <c r="G276" s="97"/>
      <c r="H276" s="97"/>
      <c r="I276" s="97"/>
      <c r="J276" s="95"/>
      <c r="K276" s="97"/>
    </row>
    <row r="277" spans="3:11" ht="15.75">
      <c r="C277" s="97"/>
      <c r="D277" s="97"/>
      <c r="E277" s="97"/>
      <c r="F277" s="97"/>
      <c r="G277" s="97"/>
      <c r="H277" s="97"/>
      <c r="I277" s="97"/>
      <c r="J277" s="95"/>
      <c r="K277" s="97"/>
    </row>
    <row r="278" spans="3:11" ht="15.75">
      <c r="C278" s="97"/>
      <c r="D278" s="97"/>
      <c r="E278" s="97"/>
      <c r="F278" s="97"/>
      <c r="G278" s="97"/>
      <c r="H278" s="97"/>
      <c r="I278" s="97"/>
      <c r="J278" s="95"/>
      <c r="K278" s="97"/>
    </row>
    <row r="279" spans="3:11" ht="15.75">
      <c r="C279" s="97"/>
      <c r="D279" s="97"/>
      <c r="E279" s="97"/>
      <c r="F279" s="97"/>
      <c r="G279" s="97"/>
      <c r="H279" s="97"/>
      <c r="I279" s="97"/>
      <c r="J279" s="95"/>
      <c r="K279" s="97"/>
    </row>
    <row r="280" spans="3:11" ht="15.75">
      <c r="C280" s="97"/>
      <c r="D280" s="97"/>
      <c r="E280" s="97"/>
      <c r="F280" s="97"/>
      <c r="G280" s="97"/>
      <c r="H280" s="97"/>
      <c r="I280" s="97"/>
      <c r="J280" s="95"/>
      <c r="K280" s="97"/>
    </row>
    <row r="281" spans="3:11" ht="15.75">
      <c r="C281" s="97"/>
      <c r="D281" s="97"/>
      <c r="E281" s="97"/>
      <c r="F281" s="97"/>
      <c r="G281" s="97"/>
      <c r="H281" s="97"/>
      <c r="I281" s="97"/>
      <c r="J281" s="95"/>
      <c r="K281" s="97"/>
    </row>
    <row r="282" spans="3:11" ht="15.75">
      <c r="C282" s="97"/>
      <c r="D282" s="97"/>
      <c r="E282" s="97"/>
      <c r="F282" s="97"/>
      <c r="G282" s="97"/>
      <c r="H282" s="97"/>
      <c r="I282" s="97"/>
      <c r="J282" s="95"/>
      <c r="K282" s="97"/>
    </row>
    <row r="283" spans="3:11" ht="15.75">
      <c r="C283" s="97"/>
      <c r="D283" s="97"/>
      <c r="E283" s="97"/>
      <c r="F283" s="97"/>
      <c r="G283" s="97"/>
      <c r="H283" s="97"/>
      <c r="I283" s="97"/>
      <c r="J283" s="95"/>
      <c r="K283" s="97"/>
    </row>
    <row r="284" spans="3:11" ht="15.75">
      <c r="C284" s="97"/>
      <c r="D284" s="97"/>
      <c r="E284" s="97"/>
      <c r="F284" s="97"/>
      <c r="G284" s="97"/>
      <c r="H284" s="97"/>
      <c r="I284" s="97"/>
      <c r="J284" s="95"/>
      <c r="K284" s="97"/>
    </row>
    <row r="285" spans="3:11" ht="15.75">
      <c r="C285" s="97"/>
      <c r="D285" s="97"/>
      <c r="E285" s="97"/>
      <c r="F285" s="97"/>
      <c r="G285" s="97"/>
      <c r="H285" s="97"/>
      <c r="I285" s="97"/>
      <c r="J285" s="95"/>
      <c r="K285" s="97"/>
    </row>
    <row r="286" spans="3:11" ht="15.75">
      <c r="C286" s="97"/>
      <c r="D286" s="97"/>
      <c r="E286" s="97"/>
      <c r="F286" s="97"/>
      <c r="G286" s="97"/>
      <c r="H286" s="97"/>
      <c r="I286" s="97"/>
      <c r="J286" s="95"/>
      <c r="K286" s="97"/>
    </row>
    <row r="287" spans="3:11" ht="15.75">
      <c r="C287" s="97"/>
      <c r="D287" s="97"/>
      <c r="E287" s="97"/>
      <c r="F287" s="97"/>
      <c r="G287" s="97"/>
      <c r="H287" s="97"/>
      <c r="I287" s="97"/>
      <c r="J287" s="95"/>
      <c r="K287" s="97"/>
    </row>
    <row r="288" spans="3:11" ht="15.75">
      <c r="C288" s="97"/>
      <c r="D288" s="97"/>
      <c r="E288" s="97"/>
      <c r="F288" s="97"/>
      <c r="G288" s="97"/>
      <c r="H288" s="97"/>
      <c r="I288" s="97"/>
      <c r="J288" s="95"/>
      <c r="K288" s="97"/>
    </row>
    <row r="289" spans="3:11" ht="15.75">
      <c r="C289" s="97"/>
      <c r="D289" s="97"/>
      <c r="E289" s="97"/>
      <c r="F289" s="97"/>
      <c r="G289" s="97"/>
      <c r="H289" s="97"/>
      <c r="I289" s="97"/>
      <c r="J289" s="95"/>
      <c r="K289" s="97"/>
    </row>
    <row r="290" spans="3:11" ht="15.75">
      <c r="C290" s="97"/>
      <c r="D290" s="97"/>
      <c r="E290" s="97"/>
      <c r="F290" s="97"/>
      <c r="G290" s="97"/>
      <c r="H290" s="97"/>
      <c r="I290" s="97"/>
      <c r="J290" s="95"/>
      <c r="K290" s="97"/>
    </row>
    <row r="291" spans="3:11" ht="15.75">
      <c r="C291" s="97"/>
      <c r="D291" s="97"/>
      <c r="E291" s="97"/>
      <c r="F291" s="97"/>
      <c r="G291" s="97"/>
      <c r="H291" s="97"/>
      <c r="I291" s="97"/>
      <c r="J291" s="95"/>
      <c r="K291" s="97"/>
    </row>
    <row r="292" spans="3:11" ht="15.75">
      <c r="C292" s="97"/>
      <c r="D292" s="97"/>
      <c r="E292" s="97"/>
      <c r="F292" s="97"/>
      <c r="G292" s="97"/>
      <c r="H292" s="97"/>
      <c r="I292" s="97"/>
      <c r="J292" s="95"/>
      <c r="K292" s="97"/>
    </row>
    <row r="293" spans="3:11" ht="15.75">
      <c r="C293" s="97"/>
      <c r="D293" s="97"/>
      <c r="E293" s="97"/>
      <c r="F293" s="97"/>
      <c r="G293" s="97"/>
      <c r="H293" s="97"/>
      <c r="I293" s="97"/>
      <c r="J293" s="95"/>
      <c r="K293" s="97"/>
    </row>
    <row r="294" spans="3:11" ht="15.75">
      <c r="C294" s="97"/>
      <c r="D294" s="97"/>
      <c r="E294" s="97"/>
      <c r="F294" s="97"/>
      <c r="G294" s="97"/>
      <c r="H294" s="97"/>
      <c r="I294" s="97"/>
      <c r="J294" s="95"/>
      <c r="K294" s="97"/>
    </row>
    <row r="295" spans="3:11" ht="15.75">
      <c r="C295" s="97"/>
      <c r="D295" s="97"/>
      <c r="E295" s="97"/>
      <c r="F295" s="97"/>
      <c r="G295" s="97"/>
      <c r="H295" s="97"/>
      <c r="I295" s="97"/>
      <c r="J295" s="95"/>
      <c r="K295" s="97"/>
    </row>
    <row r="296" spans="3:11" ht="15.75">
      <c r="C296" s="97"/>
      <c r="D296" s="97"/>
      <c r="E296" s="97"/>
      <c r="F296" s="97"/>
      <c r="G296" s="97"/>
      <c r="H296" s="97"/>
      <c r="I296" s="97"/>
      <c r="J296" s="95"/>
      <c r="K296" s="97"/>
    </row>
    <row r="297" spans="3:11" ht="15.75">
      <c r="C297" s="97"/>
      <c r="D297" s="97"/>
      <c r="E297" s="97"/>
      <c r="F297" s="97"/>
      <c r="G297" s="97"/>
      <c r="H297" s="97"/>
      <c r="I297" s="97"/>
      <c r="J297" s="95"/>
      <c r="K297" s="97"/>
    </row>
    <row r="298" spans="3:11" ht="15.75">
      <c r="C298" s="97"/>
      <c r="D298" s="97"/>
      <c r="E298" s="97"/>
      <c r="F298" s="97"/>
      <c r="G298" s="97"/>
      <c r="H298" s="97"/>
      <c r="I298" s="97"/>
      <c r="J298" s="95"/>
      <c r="K298" s="97"/>
    </row>
    <row r="299" spans="3:11" ht="15.75">
      <c r="C299" s="97"/>
      <c r="D299" s="97"/>
      <c r="E299" s="97"/>
      <c r="F299" s="97"/>
      <c r="G299" s="97"/>
      <c r="H299" s="97"/>
      <c r="I299" s="97"/>
      <c r="J299" s="95"/>
      <c r="K299" s="97"/>
    </row>
    <row r="300" spans="3:11" ht="15.75">
      <c r="C300" s="97"/>
      <c r="D300" s="97"/>
      <c r="E300" s="97"/>
      <c r="F300" s="97"/>
      <c r="G300" s="97"/>
      <c r="H300" s="97"/>
      <c r="I300" s="97"/>
      <c r="J300" s="95"/>
      <c r="K300" s="97"/>
    </row>
    <row r="301" spans="3:11" ht="15.75">
      <c r="C301" s="97"/>
      <c r="D301" s="97"/>
      <c r="E301" s="97"/>
      <c r="F301" s="97"/>
      <c r="G301" s="97"/>
      <c r="H301" s="97"/>
      <c r="I301" s="97"/>
      <c r="J301" s="95"/>
      <c r="K301" s="97"/>
    </row>
    <row r="302" spans="3:11" ht="15.75">
      <c r="C302" s="97"/>
      <c r="D302" s="97"/>
      <c r="E302" s="97"/>
      <c r="F302" s="97"/>
      <c r="G302" s="97"/>
      <c r="H302" s="97"/>
      <c r="I302" s="97"/>
      <c r="J302" s="95"/>
      <c r="K302" s="97"/>
    </row>
    <row r="303" spans="3:11" ht="15.75">
      <c r="C303" s="97"/>
      <c r="D303" s="97"/>
      <c r="E303" s="97"/>
      <c r="F303" s="97"/>
      <c r="G303" s="97"/>
      <c r="H303" s="97"/>
      <c r="I303" s="97"/>
      <c r="J303" s="95"/>
      <c r="K303" s="97"/>
    </row>
    <row r="304" spans="3:11" ht="15.75">
      <c r="C304" s="97"/>
      <c r="D304" s="97"/>
      <c r="E304" s="97"/>
      <c r="F304" s="97"/>
      <c r="G304" s="97"/>
      <c r="H304" s="97"/>
      <c r="I304" s="97"/>
      <c r="J304" s="95"/>
      <c r="K304" s="97"/>
    </row>
    <row r="305" spans="3:11" ht="15.75">
      <c r="C305" s="97"/>
      <c r="D305" s="97"/>
      <c r="E305" s="97"/>
      <c r="F305" s="97"/>
      <c r="G305" s="97"/>
      <c r="H305" s="97"/>
      <c r="I305" s="97"/>
      <c r="J305" s="95"/>
      <c r="K305" s="97"/>
    </row>
    <row r="306" spans="3:11" ht="15.75">
      <c r="C306" s="97"/>
      <c r="D306" s="97"/>
      <c r="E306" s="97"/>
      <c r="F306" s="97"/>
      <c r="G306" s="97"/>
      <c r="H306" s="97"/>
      <c r="I306" s="97"/>
      <c r="J306" s="95"/>
      <c r="K306" s="97"/>
    </row>
    <row r="307" spans="3:11" ht="15.75">
      <c r="C307" s="97"/>
      <c r="D307" s="97"/>
      <c r="E307" s="97"/>
      <c r="F307" s="97"/>
      <c r="G307" s="97"/>
      <c r="H307" s="97"/>
      <c r="I307" s="97"/>
      <c r="J307" s="95"/>
      <c r="K307" s="97"/>
    </row>
    <row r="308" ht="15.75">
      <c r="J308" s="95"/>
    </row>
    <row r="309" ht="15.75">
      <c r="J309" s="95"/>
    </row>
    <row r="310" ht="15.75">
      <c r="J310" s="95"/>
    </row>
    <row r="311" ht="15.75">
      <c r="J311" s="95"/>
    </row>
    <row r="312" ht="15.75">
      <c r="J312" s="95"/>
    </row>
    <row r="313" ht="15.75">
      <c r="J313" s="95"/>
    </row>
    <row r="314" ht="15.75">
      <c r="J314" s="95"/>
    </row>
    <row r="315" ht="15.75">
      <c r="J315" s="95"/>
    </row>
    <row r="316" ht="15.75">
      <c r="J316" s="95"/>
    </row>
    <row r="317" ht="15.75">
      <c r="J317" s="95"/>
    </row>
    <row r="318" ht="15.75">
      <c r="J318" s="95"/>
    </row>
    <row r="319" ht="15.75">
      <c r="J319" s="95"/>
    </row>
    <row r="320" ht="15.75">
      <c r="J320" s="95"/>
    </row>
    <row r="321" ht="15.75">
      <c r="J321" s="95"/>
    </row>
    <row r="322" ht="15.75">
      <c r="J322" s="95"/>
    </row>
    <row r="323" ht="15.75">
      <c r="J323" s="95"/>
    </row>
    <row r="324" ht="15.75">
      <c r="J324" s="95"/>
    </row>
    <row r="325" ht="15.75">
      <c r="J325" s="95"/>
    </row>
    <row r="326" ht="15.75">
      <c r="J326" s="95"/>
    </row>
    <row r="327" ht="15.75">
      <c r="J327" s="95"/>
    </row>
    <row r="328" ht="15.75">
      <c r="J328" s="95"/>
    </row>
    <row r="329" ht="15.75">
      <c r="J329" s="95"/>
    </row>
    <row r="330" ht="15.75">
      <c r="J330" s="95"/>
    </row>
    <row r="331" ht="15.75">
      <c r="J331" s="95"/>
    </row>
    <row r="332" ht="15.75">
      <c r="J332" s="95"/>
    </row>
    <row r="333" ht="15.75">
      <c r="J333" s="95"/>
    </row>
    <row r="334" ht="15.75">
      <c r="J334" s="95"/>
    </row>
    <row r="335" ht="15.75">
      <c r="J335" s="95"/>
    </row>
    <row r="336" ht="15.75">
      <c r="J336" s="95"/>
    </row>
    <row r="337" ht="15.75">
      <c r="J337" s="95"/>
    </row>
    <row r="338" ht="15.75">
      <c r="J338" s="95"/>
    </row>
    <row r="339" ht="15.75">
      <c r="J339" s="95"/>
    </row>
    <row r="340" ht="15.75">
      <c r="J340" s="95"/>
    </row>
    <row r="341" ht="15.75">
      <c r="J341" s="95"/>
    </row>
    <row r="342" ht="15.75">
      <c r="J342" s="95"/>
    </row>
    <row r="343" ht="15.75">
      <c r="J343" s="95"/>
    </row>
    <row r="344" ht="15.75">
      <c r="J344" s="95"/>
    </row>
    <row r="345" ht="15.75">
      <c r="J345" s="95"/>
    </row>
    <row r="346" ht="15.75">
      <c r="J346" s="95"/>
    </row>
    <row r="347" ht="15.75">
      <c r="J347" s="95"/>
    </row>
    <row r="348" ht="15.75">
      <c r="J348" s="95"/>
    </row>
    <row r="349" ht="15.75">
      <c r="J349" s="95"/>
    </row>
    <row r="350" ht="15.75">
      <c r="J350" s="95"/>
    </row>
    <row r="351" ht="15.75">
      <c r="J351" s="95"/>
    </row>
    <row r="352" ht="15.75">
      <c r="J352" s="95"/>
    </row>
    <row r="353" ht="15.75">
      <c r="J353" s="95"/>
    </row>
    <row r="354" ht="15.75">
      <c r="J354" s="95"/>
    </row>
    <row r="355" ht="15.75">
      <c r="J355" s="95"/>
    </row>
    <row r="356" ht="15.75">
      <c r="J356" s="95"/>
    </row>
    <row r="357" ht="15.75">
      <c r="J357" s="95"/>
    </row>
    <row r="358" ht="15.75">
      <c r="J358" s="95"/>
    </row>
    <row r="359" ht="15.75">
      <c r="J359" s="95"/>
    </row>
    <row r="360" ht="15.75">
      <c r="J360" s="95"/>
    </row>
    <row r="361" ht="15.75">
      <c r="J361" s="95"/>
    </row>
    <row r="362" ht="15.75">
      <c r="J362" s="95"/>
    </row>
    <row r="363" ht="15.75">
      <c r="J363" s="95"/>
    </row>
    <row r="364" ht="15.75">
      <c r="J364" s="95"/>
    </row>
    <row r="365" ht="15.75">
      <c r="J365" s="95"/>
    </row>
    <row r="366" ht="15.75">
      <c r="J366" s="95"/>
    </row>
    <row r="367" ht="15.75">
      <c r="J367" s="95"/>
    </row>
    <row r="368" ht="15.75">
      <c r="J368" s="95"/>
    </row>
    <row r="369" ht="15.75">
      <c r="J369" s="95"/>
    </row>
    <row r="370" ht="15.75">
      <c r="J370" s="95"/>
    </row>
    <row r="371" ht="15.75">
      <c r="J371" s="95"/>
    </row>
    <row r="372" ht="15.75">
      <c r="J372" s="95"/>
    </row>
    <row r="373" ht="15.75">
      <c r="J373" s="95"/>
    </row>
    <row r="374" ht="15.75">
      <c r="J374" s="95"/>
    </row>
    <row r="375" ht="15.75">
      <c r="J375" s="95"/>
    </row>
    <row r="376" ht="15.75">
      <c r="J376" s="95"/>
    </row>
    <row r="377" ht="15.75">
      <c r="J377" s="95"/>
    </row>
    <row r="378" ht="15.75">
      <c r="J378" s="95"/>
    </row>
    <row r="379" ht="15.75">
      <c r="J379" s="95"/>
    </row>
    <row r="380" ht="15.75">
      <c r="J380" s="95"/>
    </row>
    <row r="381" ht="15.75">
      <c r="J381" s="95"/>
    </row>
    <row r="382" ht="15.75">
      <c r="J382" s="95"/>
    </row>
    <row r="383" ht="15.75">
      <c r="J383" s="95"/>
    </row>
    <row r="384" ht="15.75">
      <c r="J384" s="95"/>
    </row>
    <row r="385" ht="15.75">
      <c r="J385" s="95"/>
    </row>
    <row r="386" ht="15.75">
      <c r="J386" s="95"/>
    </row>
    <row r="387" ht="15.75">
      <c r="J387" s="95"/>
    </row>
    <row r="388" ht="15.75">
      <c r="J388" s="95"/>
    </row>
    <row r="389" ht="15.75">
      <c r="J389" s="95"/>
    </row>
    <row r="390" ht="15.75">
      <c r="J390" s="95"/>
    </row>
    <row r="391" ht="15.75">
      <c r="J391" s="95"/>
    </row>
    <row r="392" ht="15.75">
      <c r="J392" s="95"/>
    </row>
    <row r="393" ht="15.75">
      <c r="J393" s="95"/>
    </row>
    <row r="394" ht="15.75">
      <c r="J394" s="95"/>
    </row>
    <row r="395" ht="15.75">
      <c r="J395" s="95"/>
    </row>
    <row r="396" ht="15.75">
      <c r="J396" s="95"/>
    </row>
    <row r="397" ht="15.75">
      <c r="J397" s="95"/>
    </row>
    <row r="398" ht="15.75">
      <c r="J398" s="95"/>
    </row>
    <row r="399" ht="15.75">
      <c r="J399" s="95"/>
    </row>
    <row r="400" ht="15.75">
      <c r="J400" s="95"/>
    </row>
    <row r="401" ht="15.75">
      <c r="J401" s="95"/>
    </row>
    <row r="402" ht="15.75">
      <c r="J402" s="95"/>
    </row>
    <row r="403" ht="15.75">
      <c r="J403" s="95"/>
    </row>
    <row r="404" ht="15.75">
      <c r="J404" s="95"/>
    </row>
    <row r="405" ht="15.75">
      <c r="J405" s="95"/>
    </row>
    <row r="406" ht="15.75">
      <c r="J406" s="95"/>
    </row>
    <row r="407" ht="15.75">
      <c r="J407" s="95"/>
    </row>
    <row r="408" ht="15.75">
      <c r="J408" s="95"/>
    </row>
    <row r="409" ht="15.75">
      <c r="J409" s="95"/>
    </row>
    <row r="410" ht="15.75">
      <c r="J410" s="95"/>
    </row>
    <row r="411" ht="15.75">
      <c r="J411" s="95"/>
    </row>
    <row r="412" ht="15.75">
      <c r="J412" s="95"/>
    </row>
    <row r="413" ht="15.75">
      <c r="J413" s="95"/>
    </row>
    <row r="414" ht="15.75">
      <c r="J414" s="95"/>
    </row>
    <row r="415" ht="15.75">
      <c r="J415" s="95"/>
    </row>
    <row r="416" ht="15.75">
      <c r="J416" s="95"/>
    </row>
    <row r="417" ht="15.75">
      <c r="J417" s="95"/>
    </row>
    <row r="418" ht="15.75">
      <c r="J418" s="95"/>
    </row>
    <row r="419" ht="15.75">
      <c r="J419" s="95"/>
    </row>
    <row r="420" ht="15.75">
      <c r="J420" s="95"/>
    </row>
    <row r="421" ht="15.75">
      <c r="J421" s="95"/>
    </row>
    <row r="422" ht="15.75">
      <c r="J422" s="95"/>
    </row>
    <row r="423" ht="15.75">
      <c r="J423" s="95"/>
    </row>
    <row r="424" ht="15.75">
      <c r="J424" s="95"/>
    </row>
    <row r="425" ht="15.75">
      <c r="J425" s="95"/>
    </row>
    <row r="426" ht="15.75">
      <c r="J426" s="95"/>
    </row>
    <row r="427" ht="15.75">
      <c r="J427" s="95"/>
    </row>
    <row r="428" ht="15.75">
      <c r="J428" s="95"/>
    </row>
    <row r="429" ht="15.75">
      <c r="J429" s="95"/>
    </row>
    <row r="430" ht="15.75">
      <c r="J430" s="95"/>
    </row>
    <row r="431" ht="15.75">
      <c r="J431" s="95"/>
    </row>
    <row r="432" ht="15.75">
      <c r="J432" s="95"/>
    </row>
    <row r="433" ht="15.75">
      <c r="J433" s="95"/>
    </row>
    <row r="434" ht="15.75">
      <c r="J434" s="95"/>
    </row>
    <row r="435" ht="15.75">
      <c r="J435" s="95"/>
    </row>
    <row r="436" ht="15.75">
      <c r="J436" s="95"/>
    </row>
    <row r="437" ht="15.75">
      <c r="J437" s="95"/>
    </row>
    <row r="438" ht="15.75">
      <c r="J438" s="95"/>
    </row>
    <row r="439" ht="15.75">
      <c r="J439" s="95"/>
    </row>
    <row r="440" ht="15.75">
      <c r="J440" s="95"/>
    </row>
    <row r="441" ht="15.75">
      <c r="J441" s="95"/>
    </row>
    <row r="442" ht="15.75">
      <c r="J442" s="95"/>
    </row>
    <row r="443" ht="15.75">
      <c r="J443" s="95"/>
    </row>
    <row r="444" ht="15.75">
      <c r="J444" s="95"/>
    </row>
    <row r="445" ht="15.75">
      <c r="J445" s="95"/>
    </row>
    <row r="446" ht="15.75">
      <c r="J446" s="95"/>
    </row>
    <row r="447" ht="15.75">
      <c r="J447" s="95"/>
    </row>
    <row r="448" ht="15.75">
      <c r="J448" s="95"/>
    </row>
    <row r="449" ht="15.75">
      <c r="J449" s="95"/>
    </row>
    <row r="450" ht="15.75">
      <c r="J450" s="95"/>
    </row>
    <row r="451" ht="15.75">
      <c r="J451" s="95"/>
    </row>
    <row r="452" ht="15.75">
      <c r="J452" s="95"/>
    </row>
    <row r="453" ht="15.75">
      <c r="J453" s="95"/>
    </row>
    <row r="454" ht="15.75">
      <c r="J454" s="95"/>
    </row>
    <row r="455" ht="15.75">
      <c r="J455" s="95"/>
    </row>
    <row r="456" ht="15.75">
      <c r="J456" s="95"/>
    </row>
    <row r="457" ht="15.75">
      <c r="J457" s="95"/>
    </row>
    <row r="458" ht="15.75">
      <c r="J458" s="95"/>
    </row>
    <row r="459" ht="15.75">
      <c r="J459" s="95"/>
    </row>
    <row r="460" ht="15.75">
      <c r="J460" s="95"/>
    </row>
    <row r="461" ht="15.75">
      <c r="J461" s="95"/>
    </row>
    <row r="462" ht="15.75">
      <c r="J462" s="95"/>
    </row>
    <row r="463" ht="15.75">
      <c r="J463" s="95"/>
    </row>
    <row r="464" ht="15.75">
      <c r="J464" s="95"/>
    </row>
    <row r="465" ht="15.75">
      <c r="J465" s="95"/>
    </row>
  </sheetData>
  <sheetProtection/>
  <mergeCells count="11">
    <mergeCell ref="D5:K5"/>
    <mergeCell ref="A12:A13"/>
    <mergeCell ref="B12:B13"/>
    <mergeCell ref="C12:J12"/>
    <mergeCell ref="K12:K13"/>
    <mergeCell ref="J1:K1"/>
    <mergeCell ref="A8:K8"/>
    <mergeCell ref="D2:K2"/>
    <mergeCell ref="D3:K3"/>
    <mergeCell ref="A7:K7"/>
    <mergeCell ref="D4:K4"/>
  </mergeCells>
  <printOptions horizontalCentered="1"/>
  <pageMargins left="0.7874015748031497" right="0.3937007874015748" top="0.7874015748031497" bottom="0.7874015748031497" header="0.5118110236220472" footer="0.5118110236220472"/>
  <pageSetup fitToHeight="2" fitToWidth="1" horizontalDpi="600" verticalDpi="600" orientation="portrait" paperSize="9" scale="77" r:id="rId1"/>
  <headerFooter alignWithMargins="0">
    <oddFooter>&amp;CСтраница &amp;P&amp;R&amp;A</oddFooter>
  </headerFooter>
</worksheet>
</file>

<file path=xl/worksheets/sheet5.xml><?xml version="1.0" encoding="utf-8"?>
<worksheet xmlns="http://schemas.openxmlformats.org/spreadsheetml/2006/main" xmlns:r="http://schemas.openxmlformats.org/officeDocument/2006/relationships">
  <sheetPr>
    <tabColor indexed="10"/>
    <pageSetUpPr fitToPage="1"/>
  </sheetPr>
  <dimension ref="A1:N880"/>
  <sheetViews>
    <sheetView zoomScale="85" zoomScaleNormal="85" zoomScalePageLayoutView="0" workbookViewId="0" topLeftCell="A1">
      <selection activeCell="C5" sqref="C5:G5"/>
    </sheetView>
  </sheetViews>
  <sheetFormatPr defaultColWidth="9.00390625" defaultRowHeight="12.75"/>
  <cols>
    <col min="1" max="1" width="35.125" style="12" customWidth="1"/>
    <col min="2" max="2" width="6.875" style="12" customWidth="1"/>
    <col min="3" max="3" width="8.875" style="12" customWidth="1"/>
    <col min="4" max="4" width="12.2539062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22.625" style="26" customWidth="1"/>
    <col min="12" max="12" width="16.00390625" style="26" customWidth="1"/>
    <col min="13" max="14" width="9.125" style="26" customWidth="1"/>
    <col min="15" max="16384" width="9.125" style="12" customWidth="1"/>
  </cols>
  <sheetData>
    <row r="1" spans="2:7" ht="15.75">
      <c r="B1" s="30"/>
      <c r="C1" s="30"/>
      <c r="D1" s="30"/>
      <c r="E1" s="30"/>
      <c r="F1" s="213" t="s">
        <v>404</v>
      </c>
      <c r="G1" s="213"/>
    </row>
    <row r="2" spans="2:7" ht="15.75">
      <c r="B2" s="30"/>
      <c r="C2" s="213" t="s">
        <v>400</v>
      </c>
      <c r="D2" s="213"/>
      <c r="E2" s="213"/>
      <c r="F2" s="213"/>
      <c r="G2" s="213"/>
    </row>
    <row r="3" spans="2:7" ht="15.75" customHeight="1">
      <c r="B3" s="30"/>
      <c r="C3" s="30"/>
      <c r="D3" s="226" t="s">
        <v>177</v>
      </c>
      <c r="E3" s="213"/>
      <c r="F3" s="213"/>
      <c r="G3" s="213"/>
    </row>
    <row r="4" spans="2:7" ht="15.75" customHeight="1">
      <c r="B4" s="30"/>
      <c r="C4" s="213" t="s">
        <v>583</v>
      </c>
      <c r="D4" s="213"/>
      <c r="E4" s="213"/>
      <c r="F4" s="213"/>
      <c r="G4" s="213"/>
    </row>
    <row r="5" spans="3:7" ht="15.75">
      <c r="C5" s="213" t="s">
        <v>384</v>
      </c>
      <c r="D5" s="213"/>
      <c r="E5" s="213"/>
      <c r="F5" s="213"/>
      <c r="G5" s="213"/>
    </row>
    <row r="6" spans="1:7" ht="64.5" customHeight="1">
      <c r="A6" s="224" t="s">
        <v>753</v>
      </c>
      <c r="B6" s="225"/>
      <c r="C6" s="225"/>
      <c r="D6" s="225"/>
      <c r="E6" s="225"/>
      <c r="F6" s="225"/>
      <c r="G6" s="225"/>
    </row>
    <row r="7" spans="6:7" ht="15.75">
      <c r="F7" s="41"/>
      <c r="G7" s="41" t="s">
        <v>440</v>
      </c>
    </row>
    <row r="8" spans="1:7" ht="110.25">
      <c r="A8" s="15" t="s">
        <v>407</v>
      </c>
      <c r="B8" s="15" t="s">
        <v>442</v>
      </c>
      <c r="C8" s="15" t="s">
        <v>425</v>
      </c>
      <c r="D8" s="15" t="s">
        <v>427</v>
      </c>
      <c r="E8" s="15" t="s">
        <v>426</v>
      </c>
      <c r="F8" s="40" t="s">
        <v>408</v>
      </c>
      <c r="G8" s="15" t="s">
        <v>96</v>
      </c>
    </row>
    <row r="9" spans="1:7" ht="15.75">
      <c r="A9" s="15">
        <v>1</v>
      </c>
      <c r="B9" s="15">
        <v>2</v>
      </c>
      <c r="C9" s="15">
        <v>3</v>
      </c>
      <c r="D9" s="15">
        <v>4</v>
      </c>
      <c r="E9" s="15">
        <v>5</v>
      </c>
      <c r="F9" s="42">
        <v>6</v>
      </c>
      <c r="G9" s="42">
        <v>7</v>
      </c>
    </row>
    <row r="10" spans="1:14" s="43" customFormat="1" ht="28.5" customHeight="1">
      <c r="A10" s="1" t="s">
        <v>428</v>
      </c>
      <c r="B10" s="2" t="s">
        <v>409</v>
      </c>
      <c r="C10" s="2"/>
      <c r="D10" s="9"/>
      <c r="E10" s="9"/>
      <c r="F10" s="32">
        <f>F11+F20+F36+F106+F110+F93</f>
        <v>189386804.17000002</v>
      </c>
      <c r="G10" s="32">
        <f>G11+G20+G36+G106+G110+G93</f>
        <v>1832800</v>
      </c>
      <c r="K10" s="26"/>
      <c r="L10" s="26"/>
      <c r="M10" s="26"/>
      <c r="N10" s="26"/>
    </row>
    <row r="11" spans="1:14" s="43" customFormat="1" ht="77.25" customHeight="1">
      <c r="A11" s="1" t="s">
        <v>155</v>
      </c>
      <c r="B11" s="2" t="s">
        <v>409</v>
      </c>
      <c r="C11" s="2" t="s">
        <v>414</v>
      </c>
      <c r="D11" s="2"/>
      <c r="E11" s="2"/>
      <c r="F11" s="127">
        <f>F12</f>
        <v>2325438.4699999997</v>
      </c>
      <c r="G11" s="127"/>
      <c r="K11" s="26"/>
      <c r="L11" s="26"/>
      <c r="M11" s="26"/>
      <c r="N11" s="26"/>
    </row>
    <row r="12" spans="1:14" s="43" customFormat="1" ht="20.25">
      <c r="A12" s="27" t="s">
        <v>456</v>
      </c>
      <c r="B12" s="4" t="s">
        <v>409</v>
      </c>
      <c r="C12" s="4" t="s">
        <v>414</v>
      </c>
      <c r="D12" s="4" t="s">
        <v>457</v>
      </c>
      <c r="E12" s="4"/>
      <c r="F12" s="29">
        <f>F13+F18+F15</f>
        <v>2325438.4699999997</v>
      </c>
      <c r="G12" s="29"/>
      <c r="K12" s="26"/>
      <c r="L12" s="26"/>
      <c r="M12" s="26"/>
      <c r="N12" s="26"/>
    </row>
    <row r="13" spans="1:14" s="43" customFormat="1" ht="47.25">
      <c r="A13" s="3" t="s">
        <v>17</v>
      </c>
      <c r="B13" s="4" t="s">
        <v>409</v>
      </c>
      <c r="C13" s="4" t="s">
        <v>414</v>
      </c>
      <c r="D13" s="4" t="s">
        <v>18</v>
      </c>
      <c r="E13" s="4"/>
      <c r="F13" s="29">
        <f>F14</f>
        <v>2143261.26</v>
      </c>
      <c r="G13" s="29"/>
      <c r="K13" s="26"/>
      <c r="L13" s="26"/>
      <c r="M13" s="26"/>
      <c r="N13" s="26"/>
    </row>
    <row r="14" spans="1:14" s="43" customFormat="1" ht="141" customHeight="1">
      <c r="A14" s="3" t="s">
        <v>458</v>
      </c>
      <c r="B14" s="4" t="s">
        <v>409</v>
      </c>
      <c r="C14" s="4" t="s">
        <v>414</v>
      </c>
      <c r="D14" s="4" t="s">
        <v>18</v>
      </c>
      <c r="E14" s="4" t="s">
        <v>99</v>
      </c>
      <c r="F14" s="29">
        <f>прил7!G16</f>
        <v>2143261.26</v>
      </c>
      <c r="G14" s="29"/>
      <c r="K14" s="26"/>
      <c r="L14" s="26"/>
      <c r="M14" s="26"/>
      <c r="N14" s="26"/>
    </row>
    <row r="15" spans="1:14" s="43" customFormat="1" ht="54.75" customHeight="1">
      <c r="A15" s="3" t="s">
        <v>660</v>
      </c>
      <c r="B15" s="4" t="s">
        <v>409</v>
      </c>
      <c r="C15" s="4" t="s">
        <v>414</v>
      </c>
      <c r="D15" s="4" t="s">
        <v>661</v>
      </c>
      <c r="E15" s="4"/>
      <c r="F15" s="29">
        <f>F16+F17</f>
        <v>137177.21000000002</v>
      </c>
      <c r="G15" s="29"/>
      <c r="K15" s="26"/>
      <c r="L15" s="26"/>
      <c r="M15" s="26"/>
      <c r="N15" s="26"/>
    </row>
    <row r="16" spans="1:14" s="43" customFormat="1" ht="141" customHeight="1">
      <c r="A16" s="3" t="s">
        <v>458</v>
      </c>
      <c r="B16" s="4" t="s">
        <v>409</v>
      </c>
      <c r="C16" s="4" t="s">
        <v>414</v>
      </c>
      <c r="D16" s="4" t="s">
        <v>661</v>
      </c>
      <c r="E16" s="4" t="s">
        <v>99</v>
      </c>
      <c r="F16" s="29">
        <f>прил7!G18</f>
        <v>19801</v>
      </c>
      <c r="G16" s="29"/>
      <c r="K16" s="26"/>
      <c r="L16" s="26"/>
      <c r="M16" s="26"/>
      <c r="N16" s="26"/>
    </row>
    <row r="17" spans="1:14" s="43" customFormat="1" ht="141" customHeight="1">
      <c r="A17" s="3" t="s">
        <v>459</v>
      </c>
      <c r="B17" s="4" t="s">
        <v>409</v>
      </c>
      <c r="C17" s="4" t="s">
        <v>414</v>
      </c>
      <c r="D17" s="4" t="s">
        <v>661</v>
      </c>
      <c r="E17" s="4" t="s">
        <v>100</v>
      </c>
      <c r="F17" s="29">
        <f>прил7!G19</f>
        <v>117376.21</v>
      </c>
      <c r="G17" s="29"/>
      <c r="K17" s="26"/>
      <c r="L17" s="26"/>
      <c r="M17" s="26"/>
      <c r="N17" s="26"/>
    </row>
    <row r="18" spans="1:14" s="43" customFormat="1" ht="141" customHeight="1">
      <c r="A18" s="3" t="s">
        <v>19</v>
      </c>
      <c r="B18" s="4" t="s">
        <v>409</v>
      </c>
      <c r="C18" s="4" t="s">
        <v>414</v>
      </c>
      <c r="D18" s="4" t="s">
        <v>20</v>
      </c>
      <c r="E18" s="4"/>
      <c r="F18" s="29">
        <f>F19</f>
        <v>45000</v>
      </c>
      <c r="G18" s="29"/>
      <c r="K18" s="26"/>
      <c r="L18" s="26"/>
      <c r="M18" s="26"/>
      <c r="N18" s="26"/>
    </row>
    <row r="19" spans="1:14" s="43" customFormat="1" ht="141" customHeight="1">
      <c r="A19" s="3" t="s">
        <v>458</v>
      </c>
      <c r="B19" s="4" t="s">
        <v>409</v>
      </c>
      <c r="C19" s="4" t="s">
        <v>414</v>
      </c>
      <c r="D19" s="4" t="s">
        <v>20</v>
      </c>
      <c r="E19" s="4" t="s">
        <v>99</v>
      </c>
      <c r="F19" s="29">
        <f>прил7!G21</f>
        <v>45000</v>
      </c>
      <c r="G19" s="29"/>
      <c r="K19" s="26"/>
      <c r="L19" s="26"/>
      <c r="M19" s="26"/>
      <c r="N19" s="26"/>
    </row>
    <row r="20" spans="1:14" s="43" customFormat="1" ht="94.5">
      <c r="A20" s="1" t="s">
        <v>107</v>
      </c>
      <c r="B20" s="2" t="s">
        <v>409</v>
      </c>
      <c r="C20" s="2" t="s">
        <v>416</v>
      </c>
      <c r="D20" s="2"/>
      <c r="E20" s="2"/>
      <c r="F20" s="33">
        <f>F21</f>
        <v>5850081.010000001</v>
      </c>
      <c r="G20" s="33"/>
      <c r="K20" s="26"/>
      <c r="L20" s="26"/>
      <c r="M20" s="26"/>
      <c r="N20" s="26"/>
    </row>
    <row r="21" spans="1:14" s="43" customFormat="1" ht="20.25">
      <c r="A21" s="27" t="s">
        <v>456</v>
      </c>
      <c r="B21" s="4" t="s">
        <v>409</v>
      </c>
      <c r="C21" s="4" t="s">
        <v>416</v>
      </c>
      <c r="D21" s="4" t="s">
        <v>457</v>
      </c>
      <c r="E21" s="4"/>
      <c r="F21" s="29">
        <f>F22+F27+F29+F34+F24+F32</f>
        <v>5850081.010000001</v>
      </c>
      <c r="G21" s="29"/>
      <c r="K21" s="26"/>
      <c r="L21" s="26"/>
      <c r="M21" s="26"/>
      <c r="N21" s="26"/>
    </row>
    <row r="22" spans="1:14" s="16" customFormat="1" ht="63">
      <c r="A22" s="3" t="s">
        <v>21</v>
      </c>
      <c r="B22" s="4" t="s">
        <v>409</v>
      </c>
      <c r="C22" s="4" t="s">
        <v>416</v>
      </c>
      <c r="D22" s="4" t="s">
        <v>22</v>
      </c>
      <c r="E22" s="4"/>
      <c r="F22" s="29">
        <f>F23</f>
        <v>1576145.02</v>
      </c>
      <c r="G22" s="33"/>
      <c r="K22" s="48"/>
      <c r="L22" s="48"/>
      <c r="M22" s="48"/>
      <c r="N22" s="48"/>
    </row>
    <row r="23" spans="1:7" ht="126">
      <c r="A23" s="3" t="s">
        <v>458</v>
      </c>
      <c r="B23" s="4" t="s">
        <v>409</v>
      </c>
      <c r="C23" s="4" t="s">
        <v>416</v>
      </c>
      <c r="D23" s="4" t="s">
        <v>22</v>
      </c>
      <c r="E23" s="4" t="s">
        <v>99</v>
      </c>
      <c r="F23" s="29">
        <f>прил7!G24</f>
        <v>1576145.02</v>
      </c>
      <c r="G23" s="29"/>
    </row>
    <row r="24" spans="1:7" ht="63">
      <c r="A24" s="3" t="s">
        <v>662</v>
      </c>
      <c r="B24" s="4" t="s">
        <v>409</v>
      </c>
      <c r="C24" s="4" t="s">
        <v>416</v>
      </c>
      <c r="D24" s="4" t="s">
        <v>663</v>
      </c>
      <c r="E24" s="4"/>
      <c r="F24" s="29">
        <f>F25+F26</f>
        <v>57772.33</v>
      </c>
      <c r="G24" s="29"/>
    </row>
    <row r="25" spans="1:7" ht="126">
      <c r="A25" s="3" t="s">
        <v>458</v>
      </c>
      <c r="B25" s="4" t="s">
        <v>409</v>
      </c>
      <c r="C25" s="4" t="s">
        <v>416</v>
      </c>
      <c r="D25" s="4" t="s">
        <v>663</v>
      </c>
      <c r="E25" s="4" t="s">
        <v>99</v>
      </c>
      <c r="F25" s="29">
        <f>прил7!G27</f>
        <v>7772.33</v>
      </c>
      <c r="G25" s="29"/>
    </row>
    <row r="26" spans="1:7" ht="47.25">
      <c r="A26" s="3" t="s">
        <v>459</v>
      </c>
      <c r="B26" s="4" t="s">
        <v>409</v>
      </c>
      <c r="C26" s="4" t="s">
        <v>416</v>
      </c>
      <c r="D26" s="4" t="s">
        <v>663</v>
      </c>
      <c r="E26" s="4" t="s">
        <v>100</v>
      </c>
      <c r="F26" s="29">
        <f>прил7!G28</f>
        <v>50000</v>
      </c>
      <c r="G26" s="29"/>
    </row>
    <row r="27" spans="1:7" ht="47.25">
      <c r="A27" s="3" t="s">
        <v>23</v>
      </c>
      <c r="B27" s="4" t="s">
        <v>409</v>
      </c>
      <c r="C27" s="4" t="s">
        <v>416</v>
      </c>
      <c r="D27" s="4" t="s">
        <v>24</v>
      </c>
      <c r="E27" s="4"/>
      <c r="F27" s="29">
        <f>F28</f>
        <v>3435634.71</v>
      </c>
      <c r="G27" s="29"/>
    </row>
    <row r="28" spans="1:7" ht="126">
      <c r="A28" s="3" t="s">
        <v>458</v>
      </c>
      <c r="B28" s="4" t="s">
        <v>409</v>
      </c>
      <c r="C28" s="4" t="s">
        <v>416</v>
      </c>
      <c r="D28" s="4" t="s">
        <v>24</v>
      </c>
      <c r="E28" s="4" t="s">
        <v>99</v>
      </c>
      <c r="F28" s="29">
        <f>прил7!G30</f>
        <v>3435634.71</v>
      </c>
      <c r="G28" s="33"/>
    </row>
    <row r="29" spans="1:7" ht="47.25">
      <c r="A29" s="3" t="s">
        <v>25</v>
      </c>
      <c r="B29" s="4" t="s">
        <v>409</v>
      </c>
      <c r="C29" s="4" t="s">
        <v>416</v>
      </c>
      <c r="D29" s="4" t="s">
        <v>26</v>
      </c>
      <c r="E29" s="4"/>
      <c r="F29" s="29">
        <f>F30+F31</f>
        <v>177428.95</v>
      </c>
      <c r="G29" s="29"/>
    </row>
    <row r="30" spans="1:7" ht="126">
      <c r="A30" s="3" t="s">
        <v>458</v>
      </c>
      <c r="B30" s="4" t="s">
        <v>409</v>
      </c>
      <c r="C30" s="4" t="s">
        <v>416</v>
      </c>
      <c r="D30" s="4" t="s">
        <v>26</v>
      </c>
      <c r="E30" s="4" t="s">
        <v>99</v>
      </c>
      <c r="F30" s="29">
        <f>прил7!G32</f>
        <v>72900</v>
      </c>
      <c r="G30" s="29"/>
    </row>
    <row r="31" spans="1:7" ht="47.25">
      <c r="A31" s="3" t="s">
        <v>459</v>
      </c>
      <c r="B31" s="4" t="s">
        <v>409</v>
      </c>
      <c r="C31" s="4" t="s">
        <v>416</v>
      </c>
      <c r="D31" s="4" t="s">
        <v>26</v>
      </c>
      <c r="E31" s="4" t="s">
        <v>100</v>
      </c>
      <c r="F31" s="29">
        <f>прил7!G33</f>
        <v>104528.95</v>
      </c>
      <c r="G31" s="29"/>
    </row>
    <row r="32" spans="1:7" ht="204.75">
      <c r="A32" s="3" t="s">
        <v>576</v>
      </c>
      <c r="B32" s="4" t="s">
        <v>409</v>
      </c>
      <c r="C32" s="4" t="s">
        <v>416</v>
      </c>
      <c r="D32" s="4" t="s">
        <v>577</v>
      </c>
      <c r="E32" s="4"/>
      <c r="F32" s="29">
        <f>F33</f>
        <v>380000</v>
      </c>
      <c r="G32" s="29"/>
    </row>
    <row r="33" spans="1:7" ht="31.5">
      <c r="A33" s="3" t="s">
        <v>394</v>
      </c>
      <c r="B33" s="4" t="s">
        <v>409</v>
      </c>
      <c r="C33" s="4" t="s">
        <v>416</v>
      </c>
      <c r="D33" s="4" t="s">
        <v>577</v>
      </c>
      <c r="E33" s="4" t="s">
        <v>395</v>
      </c>
      <c r="F33" s="29">
        <f>прил7!G35</f>
        <v>380000</v>
      </c>
      <c r="G33" s="29"/>
    </row>
    <row r="34" spans="1:7" ht="110.25">
      <c r="A34" s="3" t="s">
        <v>19</v>
      </c>
      <c r="B34" s="4" t="s">
        <v>409</v>
      </c>
      <c r="C34" s="4" t="s">
        <v>416</v>
      </c>
      <c r="D34" s="4" t="s">
        <v>20</v>
      </c>
      <c r="E34" s="4"/>
      <c r="F34" s="29">
        <f>F35</f>
        <v>223100</v>
      </c>
      <c r="G34" s="29"/>
    </row>
    <row r="35" spans="1:7" ht="126">
      <c r="A35" s="3" t="s">
        <v>27</v>
      </c>
      <c r="B35" s="4" t="s">
        <v>409</v>
      </c>
      <c r="C35" s="4" t="s">
        <v>416</v>
      </c>
      <c r="D35" s="4" t="s">
        <v>20</v>
      </c>
      <c r="E35" s="4" t="s">
        <v>99</v>
      </c>
      <c r="F35" s="29">
        <f>прил7!G37</f>
        <v>223100</v>
      </c>
      <c r="G35" s="29"/>
    </row>
    <row r="36" spans="1:7" ht="126">
      <c r="A36" s="1" t="s">
        <v>93</v>
      </c>
      <c r="B36" s="2" t="s">
        <v>409</v>
      </c>
      <c r="C36" s="2" t="s">
        <v>419</v>
      </c>
      <c r="D36" s="2"/>
      <c r="E36" s="2"/>
      <c r="F36" s="33">
        <f>F57+F48+F37</f>
        <v>77004528.66</v>
      </c>
      <c r="G36" s="33"/>
    </row>
    <row r="37" spans="1:7" ht="47.25">
      <c r="A37" s="3" t="s">
        <v>362</v>
      </c>
      <c r="B37" s="4" t="s">
        <v>409</v>
      </c>
      <c r="C37" s="4" t="s">
        <v>419</v>
      </c>
      <c r="D37" s="4" t="s">
        <v>481</v>
      </c>
      <c r="E37" s="2"/>
      <c r="F37" s="29">
        <f>F38</f>
        <v>13861682.98</v>
      </c>
      <c r="G37" s="33"/>
    </row>
    <row r="38" spans="1:7" ht="63">
      <c r="A38" s="21" t="s">
        <v>516</v>
      </c>
      <c r="B38" s="4" t="s">
        <v>409</v>
      </c>
      <c r="C38" s="4" t="s">
        <v>419</v>
      </c>
      <c r="D38" s="4" t="s">
        <v>517</v>
      </c>
      <c r="E38" s="4"/>
      <c r="F38" s="29">
        <f>F39+F41+F44+F46</f>
        <v>13861682.98</v>
      </c>
      <c r="G38" s="33"/>
    </row>
    <row r="39" spans="1:7" ht="47.25">
      <c r="A39" s="21" t="s">
        <v>23</v>
      </c>
      <c r="B39" s="4" t="s">
        <v>409</v>
      </c>
      <c r="C39" s="4" t="s">
        <v>419</v>
      </c>
      <c r="D39" s="4" t="s">
        <v>48</v>
      </c>
      <c r="E39" s="4"/>
      <c r="F39" s="29">
        <f>F40</f>
        <v>12775744.68</v>
      </c>
      <c r="G39" s="33"/>
    </row>
    <row r="40" spans="1:7" ht="126">
      <c r="A40" s="21" t="s">
        <v>27</v>
      </c>
      <c r="B40" s="4" t="s">
        <v>409</v>
      </c>
      <c r="C40" s="4" t="s">
        <v>419</v>
      </c>
      <c r="D40" s="4" t="s">
        <v>48</v>
      </c>
      <c r="E40" s="4" t="s">
        <v>99</v>
      </c>
      <c r="F40" s="29">
        <f>прил7!G481</f>
        <v>12775744.68</v>
      </c>
      <c r="G40" s="33"/>
    </row>
    <row r="41" spans="1:7" ht="47.25">
      <c r="A41" s="21" t="s">
        <v>25</v>
      </c>
      <c r="B41" s="4" t="s">
        <v>409</v>
      </c>
      <c r="C41" s="4" t="s">
        <v>419</v>
      </c>
      <c r="D41" s="4" t="s">
        <v>49</v>
      </c>
      <c r="E41" s="4"/>
      <c r="F41" s="29">
        <f>F42+F43</f>
        <v>411518.30000000005</v>
      </c>
      <c r="G41" s="33"/>
    </row>
    <row r="42" spans="1:7" ht="126">
      <c r="A42" s="21" t="s">
        <v>27</v>
      </c>
      <c r="B42" s="4" t="s">
        <v>409</v>
      </c>
      <c r="C42" s="4" t="s">
        <v>419</v>
      </c>
      <c r="D42" s="4" t="s">
        <v>49</v>
      </c>
      <c r="E42" s="4" t="s">
        <v>99</v>
      </c>
      <c r="F42" s="29">
        <f>прил7!G483</f>
        <v>900</v>
      </c>
      <c r="G42" s="33"/>
    </row>
    <row r="43" spans="1:7" ht="47.25">
      <c r="A43" s="21" t="s">
        <v>459</v>
      </c>
      <c r="B43" s="4" t="s">
        <v>409</v>
      </c>
      <c r="C43" s="4" t="s">
        <v>419</v>
      </c>
      <c r="D43" s="4" t="s">
        <v>49</v>
      </c>
      <c r="E43" s="4" t="s">
        <v>100</v>
      </c>
      <c r="F43" s="29">
        <f>прил7!G484</f>
        <v>410618.30000000005</v>
      </c>
      <c r="G43" s="33"/>
    </row>
    <row r="44" spans="1:7" ht="126">
      <c r="A44" s="21" t="s">
        <v>47</v>
      </c>
      <c r="B44" s="4" t="s">
        <v>409</v>
      </c>
      <c r="C44" s="4" t="s">
        <v>419</v>
      </c>
      <c r="D44" s="4" t="s">
        <v>50</v>
      </c>
      <c r="E44" s="4"/>
      <c r="F44" s="29">
        <f>F45</f>
        <v>400000</v>
      </c>
      <c r="G44" s="33"/>
    </row>
    <row r="45" spans="1:7" ht="126">
      <c r="A45" s="21" t="s">
        <v>27</v>
      </c>
      <c r="B45" s="4" t="s">
        <v>409</v>
      </c>
      <c r="C45" s="4" t="s">
        <v>419</v>
      </c>
      <c r="D45" s="4" t="s">
        <v>50</v>
      </c>
      <c r="E45" s="4" t="s">
        <v>99</v>
      </c>
      <c r="F45" s="29">
        <f>прил7!G486</f>
        <v>400000</v>
      </c>
      <c r="G45" s="33"/>
    </row>
    <row r="46" spans="1:7" ht="110.25">
      <c r="A46" s="21" t="s">
        <v>19</v>
      </c>
      <c r="B46" s="4" t="s">
        <v>409</v>
      </c>
      <c r="C46" s="4" t="s">
        <v>419</v>
      </c>
      <c r="D46" s="4" t="s">
        <v>51</v>
      </c>
      <c r="E46" s="4"/>
      <c r="F46" s="29">
        <f>F47</f>
        <v>274420</v>
      </c>
      <c r="G46" s="33"/>
    </row>
    <row r="47" spans="1:7" ht="126">
      <c r="A47" s="21" t="s">
        <v>27</v>
      </c>
      <c r="B47" s="4" t="s">
        <v>409</v>
      </c>
      <c r="C47" s="4" t="s">
        <v>419</v>
      </c>
      <c r="D47" s="4" t="s">
        <v>51</v>
      </c>
      <c r="E47" s="4" t="s">
        <v>99</v>
      </c>
      <c r="F47" s="29">
        <f>прил7!G488</f>
        <v>274420</v>
      </c>
      <c r="G47" s="33"/>
    </row>
    <row r="48" spans="1:7" ht="110.25">
      <c r="A48" s="103" t="s">
        <v>363</v>
      </c>
      <c r="B48" s="4" t="s">
        <v>409</v>
      </c>
      <c r="C48" s="4" t="s">
        <v>419</v>
      </c>
      <c r="D48" s="4" t="s">
        <v>88</v>
      </c>
      <c r="E48" s="4"/>
      <c r="F48" s="29">
        <f>F49</f>
        <v>11602942.72</v>
      </c>
      <c r="G48" s="33"/>
    </row>
    <row r="49" spans="1:7" ht="47.25">
      <c r="A49" s="103" t="s">
        <v>185</v>
      </c>
      <c r="B49" s="4" t="s">
        <v>409</v>
      </c>
      <c r="C49" s="4" t="s">
        <v>419</v>
      </c>
      <c r="D49" s="4" t="s">
        <v>186</v>
      </c>
      <c r="E49" s="4"/>
      <c r="F49" s="29">
        <f>F50+F52+F55</f>
        <v>11602942.72</v>
      </c>
      <c r="G49" s="33"/>
    </row>
    <row r="50" spans="1:7" ht="47.25">
      <c r="A50" s="103" t="s">
        <v>23</v>
      </c>
      <c r="B50" s="4" t="s">
        <v>409</v>
      </c>
      <c r="C50" s="4" t="s">
        <v>419</v>
      </c>
      <c r="D50" s="4" t="s">
        <v>43</v>
      </c>
      <c r="E50" s="4"/>
      <c r="F50" s="29">
        <f>F51</f>
        <v>10693956.42</v>
      </c>
      <c r="G50" s="33"/>
    </row>
    <row r="51" spans="1:7" ht="126">
      <c r="A51" s="103" t="s">
        <v>44</v>
      </c>
      <c r="B51" s="4" t="s">
        <v>409</v>
      </c>
      <c r="C51" s="4" t="s">
        <v>419</v>
      </c>
      <c r="D51" s="4" t="s">
        <v>43</v>
      </c>
      <c r="E51" s="4" t="s">
        <v>99</v>
      </c>
      <c r="F51" s="29">
        <f>прил7!G449</f>
        <v>10693956.42</v>
      </c>
      <c r="G51" s="33"/>
    </row>
    <row r="52" spans="1:7" ht="47.25">
      <c r="A52" s="103" t="s">
        <v>25</v>
      </c>
      <c r="B52" s="4" t="s">
        <v>409</v>
      </c>
      <c r="C52" s="4" t="s">
        <v>419</v>
      </c>
      <c r="D52" s="4" t="s">
        <v>45</v>
      </c>
      <c r="E52" s="4"/>
      <c r="F52" s="29">
        <f>F53+F54</f>
        <v>437366.3</v>
      </c>
      <c r="G52" s="33"/>
    </row>
    <row r="53" spans="1:7" ht="126">
      <c r="A53" s="103" t="s">
        <v>27</v>
      </c>
      <c r="B53" s="4" t="s">
        <v>409</v>
      </c>
      <c r="C53" s="4" t="s">
        <v>419</v>
      </c>
      <c r="D53" s="4" t="s">
        <v>45</v>
      </c>
      <c r="E53" s="4" t="s">
        <v>99</v>
      </c>
      <c r="F53" s="29">
        <f>прил7!G451</f>
        <v>29340</v>
      </c>
      <c r="G53" s="33"/>
    </row>
    <row r="54" spans="1:7" ht="47.25">
      <c r="A54" s="103" t="s">
        <v>459</v>
      </c>
      <c r="B54" s="4" t="s">
        <v>409</v>
      </c>
      <c r="C54" s="4" t="s">
        <v>419</v>
      </c>
      <c r="D54" s="4" t="s">
        <v>45</v>
      </c>
      <c r="E54" s="4" t="s">
        <v>100</v>
      </c>
      <c r="F54" s="29">
        <f>прил7!G452</f>
        <v>408026.3</v>
      </c>
      <c r="G54" s="33"/>
    </row>
    <row r="55" spans="1:7" ht="110.25">
      <c r="A55" s="3" t="s">
        <v>19</v>
      </c>
      <c r="B55" s="4" t="s">
        <v>409</v>
      </c>
      <c r="C55" s="4" t="s">
        <v>419</v>
      </c>
      <c r="D55" s="4" t="s">
        <v>46</v>
      </c>
      <c r="E55" s="4"/>
      <c r="F55" s="29">
        <f>F56</f>
        <v>471620</v>
      </c>
      <c r="G55" s="33"/>
    </row>
    <row r="56" spans="1:7" ht="126">
      <c r="A56" s="3" t="s">
        <v>27</v>
      </c>
      <c r="B56" s="4" t="s">
        <v>409</v>
      </c>
      <c r="C56" s="4" t="s">
        <v>419</v>
      </c>
      <c r="D56" s="4" t="s">
        <v>46</v>
      </c>
      <c r="E56" s="4" t="s">
        <v>99</v>
      </c>
      <c r="F56" s="29">
        <f>прил7!G454</f>
        <v>471620</v>
      </c>
      <c r="G56" s="33"/>
    </row>
    <row r="57" spans="1:14" s="16" customFormat="1" ht="63">
      <c r="A57" s="27" t="s">
        <v>364</v>
      </c>
      <c r="B57" s="4" t="s">
        <v>409</v>
      </c>
      <c r="C57" s="4" t="s">
        <v>419</v>
      </c>
      <c r="D57" s="4" t="s">
        <v>465</v>
      </c>
      <c r="E57" s="4"/>
      <c r="F57" s="29">
        <f>F58+F73+F81</f>
        <v>51539902.95999999</v>
      </c>
      <c r="G57" s="33"/>
      <c r="K57" s="48"/>
      <c r="L57" s="48"/>
      <c r="M57" s="48"/>
      <c r="N57" s="48"/>
    </row>
    <row r="58" spans="1:14" s="16" customFormat="1" ht="47.25">
      <c r="A58" s="27" t="s">
        <v>466</v>
      </c>
      <c r="B58" s="4" t="s">
        <v>409</v>
      </c>
      <c r="C58" s="4" t="s">
        <v>419</v>
      </c>
      <c r="D58" s="4" t="s">
        <v>467</v>
      </c>
      <c r="E58" s="4"/>
      <c r="F58" s="29">
        <f>F59+F64+F66+F71+F61+F69</f>
        <v>31399962.37</v>
      </c>
      <c r="G58" s="29"/>
      <c r="K58" s="48"/>
      <c r="L58" s="48"/>
      <c r="M58" s="48"/>
      <c r="N58" s="48"/>
    </row>
    <row r="59" spans="1:14" s="16" customFormat="1" ht="47.25">
      <c r="A59" s="27" t="s">
        <v>28</v>
      </c>
      <c r="B59" s="4" t="s">
        <v>409</v>
      </c>
      <c r="C59" s="4" t="s">
        <v>419</v>
      </c>
      <c r="D59" s="4" t="s">
        <v>29</v>
      </c>
      <c r="E59" s="4"/>
      <c r="F59" s="29">
        <f>F60</f>
        <v>2101023.34</v>
      </c>
      <c r="G59" s="29"/>
      <c r="K59" s="48"/>
      <c r="L59" s="48"/>
      <c r="M59" s="48"/>
      <c r="N59" s="48"/>
    </row>
    <row r="60" spans="1:7" ht="126">
      <c r="A60" s="27" t="s">
        <v>27</v>
      </c>
      <c r="B60" s="4" t="s">
        <v>409</v>
      </c>
      <c r="C60" s="4" t="s">
        <v>419</v>
      </c>
      <c r="D60" s="4" t="s">
        <v>29</v>
      </c>
      <c r="E60" s="4" t="s">
        <v>99</v>
      </c>
      <c r="F60" s="29">
        <f>прил7!G59</f>
        <v>2101023.34</v>
      </c>
      <c r="G60" s="29"/>
    </row>
    <row r="61" spans="1:7" ht="31.5">
      <c r="A61" s="27" t="s">
        <v>664</v>
      </c>
      <c r="B61" s="4" t="s">
        <v>409</v>
      </c>
      <c r="C61" s="4" t="s">
        <v>419</v>
      </c>
      <c r="D61" s="4" t="s">
        <v>665</v>
      </c>
      <c r="E61" s="4"/>
      <c r="F61" s="29">
        <f>F62+F63</f>
        <v>178586.98</v>
      </c>
      <c r="G61" s="29"/>
    </row>
    <row r="62" spans="1:7" ht="126">
      <c r="A62" s="27" t="s">
        <v>27</v>
      </c>
      <c r="B62" s="4" t="s">
        <v>409</v>
      </c>
      <c r="C62" s="4" t="s">
        <v>419</v>
      </c>
      <c r="D62" s="4" t="s">
        <v>665</v>
      </c>
      <c r="E62" s="4" t="s">
        <v>99</v>
      </c>
      <c r="F62" s="29">
        <f>прил7!G61</f>
        <v>59000</v>
      </c>
      <c r="G62" s="29"/>
    </row>
    <row r="63" spans="1:7" ht="47.25">
      <c r="A63" s="27" t="s">
        <v>459</v>
      </c>
      <c r="B63" s="4" t="s">
        <v>409</v>
      </c>
      <c r="C63" s="4" t="s">
        <v>419</v>
      </c>
      <c r="D63" s="4" t="s">
        <v>665</v>
      </c>
      <c r="E63" s="4" t="s">
        <v>100</v>
      </c>
      <c r="F63" s="29">
        <f>прил7!G62</f>
        <v>119586.98000000001</v>
      </c>
      <c r="G63" s="29"/>
    </row>
    <row r="64" spans="1:7" ht="47.25">
      <c r="A64" s="27" t="s">
        <v>23</v>
      </c>
      <c r="B64" s="4" t="s">
        <v>409</v>
      </c>
      <c r="C64" s="4" t="s">
        <v>419</v>
      </c>
      <c r="D64" s="4" t="s">
        <v>30</v>
      </c>
      <c r="E64" s="4"/>
      <c r="F64" s="29">
        <f>F65</f>
        <v>26536901.43</v>
      </c>
      <c r="G64" s="29"/>
    </row>
    <row r="65" spans="1:7" ht="126">
      <c r="A65" s="27" t="s">
        <v>27</v>
      </c>
      <c r="B65" s="4" t="s">
        <v>409</v>
      </c>
      <c r="C65" s="4" t="s">
        <v>419</v>
      </c>
      <c r="D65" s="4" t="s">
        <v>30</v>
      </c>
      <c r="E65" s="4" t="s">
        <v>99</v>
      </c>
      <c r="F65" s="29">
        <f>прил7!G64</f>
        <v>26536901.43</v>
      </c>
      <c r="G65" s="29"/>
    </row>
    <row r="66" spans="1:7" ht="47.25">
      <c r="A66" s="27" t="s">
        <v>25</v>
      </c>
      <c r="B66" s="4" t="s">
        <v>409</v>
      </c>
      <c r="C66" s="4" t="s">
        <v>419</v>
      </c>
      <c r="D66" s="4" t="s">
        <v>31</v>
      </c>
      <c r="E66" s="4"/>
      <c r="F66" s="29">
        <f>F67+F68</f>
        <v>1692966.62</v>
      </c>
      <c r="G66" s="29"/>
    </row>
    <row r="67" spans="1:7" ht="126">
      <c r="A67" s="27" t="s">
        <v>27</v>
      </c>
      <c r="B67" s="4" t="s">
        <v>409</v>
      </c>
      <c r="C67" s="4" t="s">
        <v>419</v>
      </c>
      <c r="D67" s="4" t="s">
        <v>31</v>
      </c>
      <c r="E67" s="4" t="s">
        <v>99</v>
      </c>
      <c r="F67" s="29">
        <f>прил7!G66</f>
        <v>232860</v>
      </c>
      <c r="G67" s="29"/>
    </row>
    <row r="68" spans="1:7" ht="47.25">
      <c r="A68" s="27" t="s">
        <v>459</v>
      </c>
      <c r="B68" s="4" t="s">
        <v>409</v>
      </c>
      <c r="C68" s="4" t="s">
        <v>419</v>
      </c>
      <c r="D68" s="4" t="s">
        <v>31</v>
      </c>
      <c r="E68" s="4" t="s">
        <v>100</v>
      </c>
      <c r="F68" s="29">
        <f>прил7!G67</f>
        <v>1460106.62</v>
      </c>
      <c r="G68" s="29"/>
    </row>
    <row r="69" spans="1:7" ht="126">
      <c r="A69" s="27" t="s">
        <v>47</v>
      </c>
      <c r="B69" s="4" t="s">
        <v>409</v>
      </c>
      <c r="C69" s="4" t="s">
        <v>419</v>
      </c>
      <c r="D69" s="4" t="s">
        <v>579</v>
      </c>
      <c r="E69" s="4"/>
      <c r="F69" s="29">
        <f>F70</f>
        <v>327814</v>
      </c>
      <c r="G69" s="29"/>
    </row>
    <row r="70" spans="1:7" ht="126">
      <c r="A70" s="27" t="s">
        <v>27</v>
      </c>
      <c r="B70" s="4" t="s">
        <v>409</v>
      </c>
      <c r="C70" s="4" t="s">
        <v>419</v>
      </c>
      <c r="D70" s="4" t="s">
        <v>579</v>
      </c>
      <c r="E70" s="4" t="s">
        <v>99</v>
      </c>
      <c r="F70" s="29">
        <f>прил7!G69</f>
        <v>327814</v>
      </c>
      <c r="G70" s="29"/>
    </row>
    <row r="71" spans="1:7" ht="110.25">
      <c r="A71" s="27" t="s">
        <v>19</v>
      </c>
      <c r="B71" s="4" t="s">
        <v>409</v>
      </c>
      <c r="C71" s="4" t="s">
        <v>419</v>
      </c>
      <c r="D71" s="4" t="s">
        <v>32</v>
      </c>
      <c r="E71" s="4"/>
      <c r="F71" s="29">
        <f>F72</f>
        <v>562670</v>
      </c>
      <c r="G71" s="29"/>
    </row>
    <row r="72" spans="1:7" ht="126">
      <c r="A72" s="27" t="s">
        <v>27</v>
      </c>
      <c r="B72" s="4" t="s">
        <v>409</v>
      </c>
      <c r="C72" s="4" t="s">
        <v>419</v>
      </c>
      <c r="D72" s="4" t="s">
        <v>32</v>
      </c>
      <c r="E72" s="4" t="s">
        <v>99</v>
      </c>
      <c r="F72" s="29">
        <f>прил7!G71</f>
        <v>562670</v>
      </c>
      <c r="G72" s="29"/>
    </row>
    <row r="73" spans="1:7" ht="78.75">
      <c r="A73" s="27" t="s">
        <v>169</v>
      </c>
      <c r="B73" s="4" t="s">
        <v>409</v>
      </c>
      <c r="C73" s="4" t="s">
        <v>419</v>
      </c>
      <c r="D73" s="4" t="s">
        <v>182</v>
      </c>
      <c r="E73" s="4"/>
      <c r="F73" s="29">
        <f>F74+F76+F79</f>
        <v>12059754.32</v>
      </c>
      <c r="G73" s="29"/>
    </row>
    <row r="74" spans="1:7" ht="47.25">
      <c r="A74" s="27" t="s">
        <v>23</v>
      </c>
      <c r="B74" s="4" t="s">
        <v>409</v>
      </c>
      <c r="C74" s="4" t="s">
        <v>419</v>
      </c>
      <c r="D74" s="4" t="s">
        <v>37</v>
      </c>
      <c r="E74" s="4"/>
      <c r="F74" s="29">
        <f>F75</f>
        <v>11114980.94</v>
      </c>
      <c r="G74" s="29"/>
    </row>
    <row r="75" spans="1:7" ht="126">
      <c r="A75" s="27" t="s">
        <v>27</v>
      </c>
      <c r="B75" s="4" t="s">
        <v>409</v>
      </c>
      <c r="C75" s="4" t="s">
        <v>419</v>
      </c>
      <c r="D75" s="4" t="s">
        <v>37</v>
      </c>
      <c r="E75" s="4" t="s">
        <v>99</v>
      </c>
      <c r="F75" s="29">
        <f>прил7!G210</f>
        <v>11114980.94</v>
      </c>
      <c r="G75" s="29"/>
    </row>
    <row r="76" spans="1:7" ht="47.25">
      <c r="A76" s="27" t="s">
        <v>25</v>
      </c>
      <c r="B76" s="4" t="s">
        <v>409</v>
      </c>
      <c r="C76" s="4" t="s">
        <v>419</v>
      </c>
      <c r="D76" s="4" t="s">
        <v>38</v>
      </c>
      <c r="E76" s="4"/>
      <c r="F76" s="29">
        <f>F77+F78</f>
        <v>673603.38</v>
      </c>
      <c r="G76" s="29"/>
    </row>
    <row r="77" spans="1:7" ht="126">
      <c r="A77" s="27" t="s">
        <v>27</v>
      </c>
      <c r="B77" s="4" t="s">
        <v>409</v>
      </c>
      <c r="C77" s="4" t="s">
        <v>419</v>
      </c>
      <c r="D77" s="4" t="s">
        <v>38</v>
      </c>
      <c r="E77" s="4" t="s">
        <v>99</v>
      </c>
      <c r="F77" s="29">
        <f>прил7!G212</f>
        <v>5250</v>
      </c>
      <c r="G77" s="29"/>
    </row>
    <row r="78" spans="1:7" ht="47.25">
      <c r="A78" s="27" t="s">
        <v>459</v>
      </c>
      <c r="B78" s="4" t="s">
        <v>409</v>
      </c>
      <c r="C78" s="4" t="s">
        <v>419</v>
      </c>
      <c r="D78" s="4" t="s">
        <v>38</v>
      </c>
      <c r="E78" s="4" t="s">
        <v>100</v>
      </c>
      <c r="F78" s="29">
        <f>прил7!G213</f>
        <v>668353.38</v>
      </c>
      <c r="G78" s="29"/>
    </row>
    <row r="79" spans="1:7" ht="110.25">
      <c r="A79" s="27" t="s">
        <v>19</v>
      </c>
      <c r="B79" s="4" t="s">
        <v>409</v>
      </c>
      <c r="C79" s="4" t="s">
        <v>419</v>
      </c>
      <c r="D79" s="4" t="s">
        <v>39</v>
      </c>
      <c r="E79" s="4"/>
      <c r="F79" s="29">
        <f>F80</f>
        <v>271170</v>
      </c>
      <c r="G79" s="29"/>
    </row>
    <row r="80" spans="1:7" ht="126">
      <c r="A80" s="27" t="s">
        <v>27</v>
      </c>
      <c r="B80" s="4" t="s">
        <v>409</v>
      </c>
      <c r="C80" s="4" t="s">
        <v>419</v>
      </c>
      <c r="D80" s="4" t="s">
        <v>39</v>
      </c>
      <c r="E80" s="4" t="s">
        <v>99</v>
      </c>
      <c r="F80" s="29">
        <f>прил7!G215</f>
        <v>271170</v>
      </c>
      <c r="G80" s="29"/>
    </row>
    <row r="81" spans="1:7" ht="78.75">
      <c r="A81" s="21" t="s">
        <v>244</v>
      </c>
      <c r="B81" s="4" t="s">
        <v>409</v>
      </c>
      <c r="C81" s="4" t="s">
        <v>419</v>
      </c>
      <c r="D81" s="4" t="s">
        <v>245</v>
      </c>
      <c r="E81" s="4"/>
      <c r="F81" s="29">
        <f>F82+F84+F87</f>
        <v>8080186.27</v>
      </c>
      <c r="G81" s="29"/>
    </row>
    <row r="82" spans="1:7" ht="47.25">
      <c r="A82" s="21" t="s">
        <v>23</v>
      </c>
      <c r="B82" s="4" t="s">
        <v>409</v>
      </c>
      <c r="C82" s="4" t="s">
        <v>419</v>
      </c>
      <c r="D82" s="4" t="s">
        <v>52</v>
      </c>
      <c r="E82" s="4"/>
      <c r="F82" s="29">
        <f>F83</f>
        <v>7447176.29</v>
      </c>
      <c r="G82" s="29"/>
    </row>
    <row r="83" spans="1:7" ht="126">
      <c r="A83" s="21" t="s">
        <v>27</v>
      </c>
      <c r="B83" s="4" t="s">
        <v>409</v>
      </c>
      <c r="C83" s="4" t="s">
        <v>419</v>
      </c>
      <c r="D83" s="4" t="s">
        <v>52</v>
      </c>
      <c r="E83" s="4" t="s">
        <v>99</v>
      </c>
      <c r="F83" s="29">
        <f>прил7!G637</f>
        <v>7447176.29</v>
      </c>
      <c r="G83" s="29"/>
    </row>
    <row r="84" spans="1:7" ht="47.25">
      <c r="A84" s="21" t="s">
        <v>25</v>
      </c>
      <c r="B84" s="4" t="s">
        <v>409</v>
      </c>
      <c r="C84" s="4" t="s">
        <v>419</v>
      </c>
      <c r="D84" s="4" t="s">
        <v>53</v>
      </c>
      <c r="E84" s="4"/>
      <c r="F84" s="29">
        <f>F85+F86</f>
        <v>483009.98</v>
      </c>
      <c r="G84" s="29"/>
    </row>
    <row r="85" spans="1:7" ht="126">
      <c r="A85" s="21" t="s">
        <v>27</v>
      </c>
      <c r="B85" s="4" t="s">
        <v>409</v>
      </c>
      <c r="C85" s="4" t="s">
        <v>419</v>
      </c>
      <c r="D85" s="4" t="s">
        <v>53</v>
      </c>
      <c r="E85" s="4" t="s">
        <v>99</v>
      </c>
      <c r="F85" s="29">
        <f>прил7!G639</f>
        <v>27540</v>
      </c>
      <c r="G85" s="29"/>
    </row>
    <row r="86" spans="1:7" ht="47.25">
      <c r="A86" s="21" t="s">
        <v>459</v>
      </c>
      <c r="B86" s="4" t="s">
        <v>409</v>
      </c>
      <c r="C86" s="4" t="s">
        <v>419</v>
      </c>
      <c r="D86" s="4" t="s">
        <v>53</v>
      </c>
      <c r="E86" s="4" t="s">
        <v>100</v>
      </c>
      <c r="F86" s="29">
        <f>прил7!G640</f>
        <v>455469.98</v>
      </c>
      <c r="G86" s="29"/>
    </row>
    <row r="87" spans="1:7" ht="110.25">
      <c r="A87" s="21" t="s">
        <v>19</v>
      </c>
      <c r="B87" s="4" t="s">
        <v>409</v>
      </c>
      <c r="C87" s="4" t="s">
        <v>419</v>
      </c>
      <c r="D87" s="4" t="s">
        <v>54</v>
      </c>
      <c r="E87" s="4"/>
      <c r="F87" s="29">
        <f>F88</f>
        <v>150000</v>
      </c>
      <c r="G87" s="29"/>
    </row>
    <row r="88" spans="1:7" ht="126">
      <c r="A88" s="21" t="s">
        <v>27</v>
      </c>
      <c r="B88" s="4" t="s">
        <v>409</v>
      </c>
      <c r="C88" s="4" t="s">
        <v>419</v>
      </c>
      <c r="D88" s="4" t="s">
        <v>54</v>
      </c>
      <c r="E88" s="4" t="s">
        <v>99</v>
      </c>
      <c r="F88" s="29">
        <f>прил7!G642</f>
        <v>150000</v>
      </c>
      <c r="G88" s="29"/>
    </row>
    <row r="89" spans="1:7" ht="15.75" hidden="1">
      <c r="A89" s="13" t="s">
        <v>341</v>
      </c>
      <c r="B89" s="5" t="s">
        <v>409</v>
      </c>
      <c r="C89" s="5" t="s">
        <v>411</v>
      </c>
      <c r="D89" s="5"/>
      <c r="E89" s="5"/>
      <c r="F89" s="28">
        <f aca="true" t="shared" si="0" ref="F89:G91">F90</f>
        <v>0</v>
      </c>
      <c r="G89" s="28">
        <f t="shared" si="0"/>
        <v>0</v>
      </c>
    </row>
    <row r="90" spans="1:7" ht="24" customHeight="1" hidden="1">
      <c r="A90" s="3" t="s">
        <v>468</v>
      </c>
      <c r="B90" s="4" t="s">
        <v>409</v>
      </c>
      <c r="C90" s="4" t="s">
        <v>411</v>
      </c>
      <c r="D90" s="4" t="s">
        <v>457</v>
      </c>
      <c r="E90" s="4"/>
      <c r="F90" s="29">
        <f t="shared" si="0"/>
        <v>0</v>
      </c>
      <c r="G90" s="29">
        <f t="shared" si="0"/>
        <v>0</v>
      </c>
    </row>
    <row r="91" spans="1:7" ht="94.5" hidden="1">
      <c r="A91" s="3" t="s">
        <v>342</v>
      </c>
      <c r="B91" s="4" t="s">
        <v>409</v>
      </c>
      <c r="C91" s="4" t="s">
        <v>411</v>
      </c>
      <c r="D91" s="4" t="s">
        <v>343</v>
      </c>
      <c r="E91" s="4"/>
      <c r="F91" s="29">
        <f t="shared" si="0"/>
        <v>0</v>
      </c>
      <c r="G91" s="29">
        <f t="shared" si="0"/>
        <v>0</v>
      </c>
    </row>
    <row r="92" spans="1:7" ht="47.25" hidden="1">
      <c r="A92" s="6" t="s">
        <v>459</v>
      </c>
      <c r="B92" s="7" t="s">
        <v>409</v>
      </c>
      <c r="C92" s="7" t="s">
        <v>411</v>
      </c>
      <c r="D92" s="7" t="s">
        <v>343</v>
      </c>
      <c r="E92" s="7" t="s">
        <v>100</v>
      </c>
      <c r="F92" s="31"/>
      <c r="G92" s="31">
        <f>F92</f>
        <v>0</v>
      </c>
    </row>
    <row r="93" spans="1:7" ht="78.75">
      <c r="A93" s="1" t="s">
        <v>454</v>
      </c>
      <c r="B93" s="2" t="s">
        <v>409</v>
      </c>
      <c r="C93" s="2" t="s">
        <v>410</v>
      </c>
      <c r="D93" s="2"/>
      <c r="E93" s="2"/>
      <c r="F93" s="33">
        <f>F94</f>
        <v>3509304.8200000003</v>
      </c>
      <c r="G93" s="29"/>
    </row>
    <row r="94" spans="1:7" ht="15.75">
      <c r="A94" s="27" t="s">
        <v>456</v>
      </c>
      <c r="B94" s="4" t="s">
        <v>409</v>
      </c>
      <c r="C94" s="4" t="s">
        <v>410</v>
      </c>
      <c r="D94" s="4" t="s">
        <v>457</v>
      </c>
      <c r="E94" s="4"/>
      <c r="F94" s="29">
        <f>F95+F99+F101+F104+F97</f>
        <v>3509304.8200000003</v>
      </c>
      <c r="G94" s="29"/>
    </row>
    <row r="95" spans="1:7" ht="63">
      <c r="A95" s="27" t="s">
        <v>55</v>
      </c>
      <c r="B95" s="4" t="s">
        <v>409</v>
      </c>
      <c r="C95" s="4" t="s">
        <v>410</v>
      </c>
      <c r="D95" s="4" t="s">
        <v>56</v>
      </c>
      <c r="E95" s="4"/>
      <c r="F95" s="29">
        <f>F96</f>
        <v>1248234.08</v>
      </c>
      <c r="G95" s="29"/>
    </row>
    <row r="96" spans="1:7" ht="126">
      <c r="A96" s="27" t="s">
        <v>27</v>
      </c>
      <c r="B96" s="4" t="s">
        <v>409</v>
      </c>
      <c r="C96" s="4" t="s">
        <v>410</v>
      </c>
      <c r="D96" s="4" t="s">
        <v>56</v>
      </c>
      <c r="E96" s="4" t="s">
        <v>99</v>
      </c>
      <c r="F96" s="29">
        <f>прил7!G785</f>
        <v>1248234.08</v>
      </c>
      <c r="G96" s="29"/>
    </row>
    <row r="97" spans="1:7" ht="75" customHeight="1">
      <c r="A97" s="27" t="s">
        <v>671</v>
      </c>
      <c r="B97" s="4" t="s">
        <v>409</v>
      </c>
      <c r="C97" s="4" t="s">
        <v>410</v>
      </c>
      <c r="D97" s="4" t="s">
        <v>672</v>
      </c>
      <c r="E97" s="4"/>
      <c r="F97" s="29">
        <f>F98</f>
        <v>106099.9</v>
      </c>
      <c r="G97" s="29"/>
    </row>
    <row r="98" spans="1:7" ht="57.75" customHeight="1">
      <c r="A98" s="27" t="s">
        <v>459</v>
      </c>
      <c r="B98" s="4" t="s">
        <v>409</v>
      </c>
      <c r="C98" s="4" t="s">
        <v>410</v>
      </c>
      <c r="D98" s="4" t="s">
        <v>672</v>
      </c>
      <c r="E98" s="4" t="s">
        <v>100</v>
      </c>
      <c r="F98" s="29">
        <f>прил7!G787</f>
        <v>106099.9</v>
      </c>
      <c r="G98" s="29"/>
    </row>
    <row r="99" spans="1:7" ht="47.25">
      <c r="A99" s="27" t="s">
        <v>23</v>
      </c>
      <c r="B99" s="4" t="s">
        <v>409</v>
      </c>
      <c r="C99" s="4" t="s">
        <v>410</v>
      </c>
      <c r="D99" s="4" t="s">
        <v>24</v>
      </c>
      <c r="E99" s="4"/>
      <c r="F99" s="29">
        <f>F100</f>
        <v>1986148.24</v>
      </c>
      <c r="G99" s="29"/>
    </row>
    <row r="100" spans="1:7" ht="126">
      <c r="A100" s="27" t="s">
        <v>27</v>
      </c>
      <c r="B100" s="4" t="s">
        <v>409</v>
      </c>
      <c r="C100" s="4" t="s">
        <v>410</v>
      </c>
      <c r="D100" s="4" t="s">
        <v>24</v>
      </c>
      <c r="E100" s="4" t="s">
        <v>99</v>
      </c>
      <c r="F100" s="29">
        <f>прил7!G789</f>
        <v>1986148.24</v>
      </c>
      <c r="G100" s="29"/>
    </row>
    <row r="101" spans="1:7" ht="47.25">
      <c r="A101" s="27" t="s">
        <v>25</v>
      </c>
      <c r="B101" s="4" t="s">
        <v>409</v>
      </c>
      <c r="C101" s="4" t="s">
        <v>410</v>
      </c>
      <c r="D101" s="4" t="s">
        <v>26</v>
      </c>
      <c r="E101" s="4"/>
      <c r="F101" s="29">
        <f>F102+F103</f>
        <v>54422.6</v>
      </c>
      <c r="G101" s="29"/>
    </row>
    <row r="102" spans="1:7" ht="126" hidden="1">
      <c r="A102" s="27" t="s">
        <v>27</v>
      </c>
      <c r="B102" s="4" t="s">
        <v>409</v>
      </c>
      <c r="C102" s="4" t="s">
        <v>410</v>
      </c>
      <c r="D102" s="4" t="s">
        <v>26</v>
      </c>
      <c r="E102" s="4" t="s">
        <v>99</v>
      </c>
      <c r="F102" s="29">
        <f>прил7!G791</f>
        <v>0</v>
      </c>
      <c r="G102" s="29"/>
    </row>
    <row r="103" spans="1:7" ht="47.25">
      <c r="A103" s="27" t="s">
        <v>459</v>
      </c>
      <c r="B103" s="4" t="s">
        <v>409</v>
      </c>
      <c r="C103" s="4" t="s">
        <v>410</v>
      </c>
      <c r="D103" s="4" t="s">
        <v>26</v>
      </c>
      <c r="E103" s="4" t="s">
        <v>100</v>
      </c>
      <c r="F103" s="29">
        <f>прил7!G792</f>
        <v>54422.6</v>
      </c>
      <c r="G103" s="29"/>
    </row>
    <row r="104" spans="1:7" ht="114" customHeight="1">
      <c r="A104" s="3" t="s">
        <v>19</v>
      </c>
      <c r="B104" s="4" t="s">
        <v>409</v>
      </c>
      <c r="C104" s="4" t="s">
        <v>410</v>
      </c>
      <c r="D104" s="4" t="s">
        <v>20</v>
      </c>
      <c r="E104" s="4"/>
      <c r="F104" s="29">
        <f>F105</f>
        <v>114400</v>
      </c>
      <c r="G104" s="29"/>
    </row>
    <row r="105" spans="1:7" ht="153.75" customHeight="1">
      <c r="A105" s="3" t="s">
        <v>27</v>
      </c>
      <c r="B105" s="4" t="s">
        <v>409</v>
      </c>
      <c r="C105" s="4" t="s">
        <v>410</v>
      </c>
      <c r="D105" s="4" t="s">
        <v>20</v>
      </c>
      <c r="E105" s="4" t="s">
        <v>99</v>
      </c>
      <c r="F105" s="29">
        <f>прил7!G794</f>
        <v>114400</v>
      </c>
      <c r="G105" s="29"/>
    </row>
    <row r="106" spans="1:7" ht="22.5" customHeight="1">
      <c r="A106" s="13" t="s">
        <v>437</v>
      </c>
      <c r="B106" s="5" t="s">
        <v>409</v>
      </c>
      <c r="C106" s="5" t="s">
        <v>251</v>
      </c>
      <c r="D106" s="5"/>
      <c r="E106" s="5"/>
      <c r="F106" s="28">
        <f>F107</f>
        <v>500000</v>
      </c>
      <c r="G106" s="28"/>
    </row>
    <row r="107" spans="1:7" ht="31.5" customHeight="1">
      <c r="A107" s="3" t="s">
        <v>468</v>
      </c>
      <c r="B107" s="4" t="s">
        <v>409</v>
      </c>
      <c r="C107" s="4" t="s">
        <v>251</v>
      </c>
      <c r="D107" s="4" t="s">
        <v>457</v>
      </c>
      <c r="E107" s="4"/>
      <c r="F107" s="29">
        <f>F108</f>
        <v>500000</v>
      </c>
      <c r="G107" s="29"/>
    </row>
    <row r="108" spans="1:7" ht="31.5" customHeight="1">
      <c r="A108" s="3" t="s">
        <v>469</v>
      </c>
      <c r="B108" s="4" t="s">
        <v>409</v>
      </c>
      <c r="C108" s="4" t="s">
        <v>251</v>
      </c>
      <c r="D108" s="4" t="s">
        <v>581</v>
      </c>
      <c r="E108" s="4"/>
      <c r="F108" s="29">
        <f>F109</f>
        <v>500000</v>
      </c>
      <c r="G108" s="29"/>
    </row>
    <row r="109" spans="1:7" ht="31.5" customHeight="1">
      <c r="A109" s="3" t="s">
        <v>390</v>
      </c>
      <c r="B109" s="4" t="s">
        <v>409</v>
      </c>
      <c r="C109" s="4" t="s">
        <v>251</v>
      </c>
      <c r="D109" s="4" t="s">
        <v>581</v>
      </c>
      <c r="E109" s="4" t="s">
        <v>103</v>
      </c>
      <c r="F109" s="29">
        <f>прил7!G75</f>
        <v>500000</v>
      </c>
      <c r="G109" s="29"/>
    </row>
    <row r="110" spans="1:7" ht="31.5">
      <c r="A110" s="13" t="s">
        <v>438</v>
      </c>
      <c r="B110" s="5" t="s">
        <v>409</v>
      </c>
      <c r="C110" s="5" t="s">
        <v>97</v>
      </c>
      <c r="D110" s="23"/>
      <c r="E110" s="23"/>
      <c r="F110" s="28">
        <f>F111+F142+F118+F192+F122+F138+F154+F135+F128</f>
        <v>100197451.21000001</v>
      </c>
      <c r="G110" s="28">
        <f>G111+G142+G118+G192+G122+G138+G154+G135+G128</f>
        <v>1832800</v>
      </c>
    </row>
    <row r="111" spans="1:7" ht="78.75">
      <c r="A111" s="3" t="s">
        <v>365</v>
      </c>
      <c r="B111" s="4" t="s">
        <v>409</v>
      </c>
      <c r="C111" s="4" t="s">
        <v>97</v>
      </c>
      <c r="D111" s="4" t="s">
        <v>475</v>
      </c>
      <c r="E111" s="4"/>
      <c r="F111" s="29">
        <f>F114+F116+F112</f>
        <v>1270000</v>
      </c>
      <c r="G111" s="29"/>
    </row>
    <row r="112" spans="1:7" ht="47.25">
      <c r="A112" s="3" t="s">
        <v>308</v>
      </c>
      <c r="B112" s="4" t="s">
        <v>409</v>
      </c>
      <c r="C112" s="4" t="s">
        <v>97</v>
      </c>
      <c r="D112" s="4" t="s">
        <v>192</v>
      </c>
      <c r="E112" s="4"/>
      <c r="F112" s="29">
        <f>F113</f>
        <v>300000</v>
      </c>
      <c r="G112" s="29"/>
    </row>
    <row r="113" spans="1:7" ht="47.25">
      <c r="A113" s="3" t="s">
        <v>459</v>
      </c>
      <c r="B113" s="4" t="s">
        <v>409</v>
      </c>
      <c r="C113" s="4" t="s">
        <v>97</v>
      </c>
      <c r="D113" s="4" t="s">
        <v>192</v>
      </c>
      <c r="E113" s="4" t="s">
        <v>100</v>
      </c>
      <c r="F113" s="29">
        <f>прил7!G225</f>
        <v>300000</v>
      </c>
      <c r="G113" s="29"/>
    </row>
    <row r="114" spans="1:7" ht="31.5">
      <c r="A114" s="3" t="s">
        <v>476</v>
      </c>
      <c r="B114" s="4" t="s">
        <v>409</v>
      </c>
      <c r="C114" s="4" t="s">
        <v>97</v>
      </c>
      <c r="D114" s="4" t="s">
        <v>477</v>
      </c>
      <c r="E114" s="4"/>
      <c r="F114" s="29">
        <f>F115</f>
        <v>670000</v>
      </c>
      <c r="G114" s="29"/>
    </row>
    <row r="115" spans="1:14" s="16" customFormat="1" ht="31.5">
      <c r="A115" s="3" t="s">
        <v>394</v>
      </c>
      <c r="B115" s="4" t="s">
        <v>409</v>
      </c>
      <c r="C115" s="4" t="s">
        <v>97</v>
      </c>
      <c r="D115" s="4" t="s">
        <v>477</v>
      </c>
      <c r="E115" s="4" t="s">
        <v>395</v>
      </c>
      <c r="F115" s="29">
        <f>прил7!G93</f>
        <v>670000</v>
      </c>
      <c r="G115" s="29"/>
      <c r="K115" s="48"/>
      <c r="L115" s="48"/>
      <c r="M115" s="48"/>
      <c r="N115" s="48"/>
    </row>
    <row r="116" spans="1:7" ht="47.25">
      <c r="A116" s="3" t="s">
        <v>478</v>
      </c>
      <c r="B116" s="4" t="s">
        <v>409</v>
      </c>
      <c r="C116" s="4" t="s">
        <v>97</v>
      </c>
      <c r="D116" s="4" t="s">
        <v>479</v>
      </c>
      <c r="E116" s="4"/>
      <c r="F116" s="29">
        <f>F117</f>
        <v>300000</v>
      </c>
      <c r="G116" s="29"/>
    </row>
    <row r="117" spans="1:7" ht="63">
      <c r="A117" s="103" t="s">
        <v>480</v>
      </c>
      <c r="B117" s="4" t="s">
        <v>409</v>
      </c>
      <c r="C117" s="4" t="s">
        <v>97</v>
      </c>
      <c r="D117" s="4" t="s">
        <v>479</v>
      </c>
      <c r="E117" s="4" t="s">
        <v>105</v>
      </c>
      <c r="F117" s="29">
        <f>прил7!G95</f>
        <v>300000</v>
      </c>
      <c r="G117" s="29"/>
    </row>
    <row r="118" spans="1:7" ht="78.75">
      <c r="A118" s="27" t="s">
        <v>366</v>
      </c>
      <c r="B118" s="4" t="s">
        <v>409</v>
      </c>
      <c r="C118" s="4" t="s">
        <v>97</v>
      </c>
      <c r="D118" s="4" t="s">
        <v>492</v>
      </c>
      <c r="E118" s="4"/>
      <c r="F118" s="29">
        <f>F119</f>
        <v>5000</v>
      </c>
      <c r="G118" s="29"/>
    </row>
    <row r="119" spans="1:7" ht="15.75">
      <c r="A119" s="103" t="s">
        <v>241</v>
      </c>
      <c r="B119" s="4" t="s">
        <v>409</v>
      </c>
      <c r="C119" s="4" t="s">
        <v>97</v>
      </c>
      <c r="D119" s="4" t="s">
        <v>242</v>
      </c>
      <c r="E119" s="4"/>
      <c r="F119" s="29">
        <f>F120</f>
        <v>5000</v>
      </c>
      <c r="G119" s="29"/>
    </row>
    <row r="120" spans="1:7" ht="31.5">
      <c r="A120" s="3" t="s">
        <v>476</v>
      </c>
      <c r="B120" s="4" t="s">
        <v>409</v>
      </c>
      <c r="C120" s="4" t="s">
        <v>97</v>
      </c>
      <c r="D120" s="4" t="s">
        <v>243</v>
      </c>
      <c r="E120" s="4"/>
      <c r="F120" s="29">
        <f>F121</f>
        <v>5000</v>
      </c>
      <c r="G120" s="29"/>
    </row>
    <row r="121" spans="1:7" ht="47.25">
      <c r="A121" s="3" t="s">
        <v>459</v>
      </c>
      <c r="B121" s="4" t="s">
        <v>409</v>
      </c>
      <c r="C121" s="4" t="s">
        <v>97</v>
      </c>
      <c r="D121" s="4" t="s">
        <v>243</v>
      </c>
      <c r="E121" s="4" t="s">
        <v>100</v>
      </c>
      <c r="F121" s="29">
        <f>прил7!G99</f>
        <v>5000</v>
      </c>
      <c r="G121" s="29"/>
    </row>
    <row r="122" spans="1:7" ht="78.75" hidden="1">
      <c r="A122" s="3" t="s">
        <v>367</v>
      </c>
      <c r="B122" s="4" t="s">
        <v>409</v>
      </c>
      <c r="C122" s="4" t="s">
        <v>97</v>
      </c>
      <c r="D122" s="4" t="s">
        <v>133</v>
      </c>
      <c r="E122" s="2"/>
      <c r="F122" s="29">
        <f>F123</f>
        <v>0</v>
      </c>
      <c r="G122" s="29"/>
    </row>
    <row r="123" spans="1:7" ht="63" hidden="1">
      <c r="A123" s="3" t="s">
        <v>224</v>
      </c>
      <c r="B123" s="4" t="s">
        <v>409</v>
      </c>
      <c r="C123" s="4" t="s">
        <v>97</v>
      </c>
      <c r="D123" s="4" t="s">
        <v>225</v>
      </c>
      <c r="E123" s="4"/>
      <c r="F123" s="29">
        <f>F124+F126</f>
        <v>0</v>
      </c>
      <c r="G123" s="29"/>
    </row>
    <row r="124" spans="1:7" ht="47.25" hidden="1">
      <c r="A124" s="3" t="s">
        <v>308</v>
      </c>
      <c r="B124" s="4" t="s">
        <v>409</v>
      </c>
      <c r="C124" s="4" t="s">
        <v>97</v>
      </c>
      <c r="D124" s="4" t="s">
        <v>226</v>
      </c>
      <c r="E124" s="4"/>
      <c r="F124" s="29">
        <f>F125</f>
        <v>0</v>
      </c>
      <c r="G124" s="29"/>
    </row>
    <row r="125" spans="1:7" ht="47.25" hidden="1">
      <c r="A125" s="3" t="s">
        <v>459</v>
      </c>
      <c r="B125" s="4" t="s">
        <v>409</v>
      </c>
      <c r="C125" s="4" t="s">
        <v>97</v>
      </c>
      <c r="D125" s="4" t="s">
        <v>226</v>
      </c>
      <c r="E125" s="4" t="s">
        <v>100</v>
      </c>
      <c r="F125" s="29">
        <f>прил7!G220</f>
        <v>0</v>
      </c>
      <c r="G125" s="29"/>
    </row>
    <row r="126" spans="1:7" ht="31.5" hidden="1">
      <c r="A126" s="3" t="s">
        <v>476</v>
      </c>
      <c r="B126" s="4" t="s">
        <v>409</v>
      </c>
      <c r="C126" s="4" t="s">
        <v>97</v>
      </c>
      <c r="D126" s="4" t="s">
        <v>227</v>
      </c>
      <c r="E126" s="4"/>
      <c r="F126" s="29">
        <f>F127</f>
        <v>0</v>
      </c>
      <c r="G126" s="29"/>
    </row>
    <row r="127" spans="1:7" ht="47.25" hidden="1">
      <c r="A127" s="3" t="s">
        <v>459</v>
      </c>
      <c r="B127" s="4" t="s">
        <v>409</v>
      </c>
      <c r="C127" s="4" t="s">
        <v>97</v>
      </c>
      <c r="D127" s="4" t="s">
        <v>227</v>
      </c>
      <c r="E127" s="4" t="s">
        <v>100</v>
      </c>
      <c r="F127" s="29">
        <f>прил7!G222</f>
        <v>0</v>
      </c>
      <c r="G127" s="29"/>
    </row>
    <row r="128" spans="1:7" ht="78.75">
      <c r="A128" s="3" t="s">
        <v>368</v>
      </c>
      <c r="B128" s="4" t="s">
        <v>409</v>
      </c>
      <c r="C128" s="4" t="s">
        <v>97</v>
      </c>
      <c r="D128" s="4" t="s">
        <v>199</v>
      </c>
      <c r="E128" s="4"/>
      <c r="F128" s="29">
        <f>F129+F132</f>
        <v>5299290</v>
      </c>
      <c r="G128" s="29"/>
    </row>
    <row r="129" spans="1:7" ht="63">
      <c r="A129" s="3" t="s">
        <v>200</v>
      </c>
      <c r="B129" s="4" t="s">
        <v>409</v>
      </c>
      <c r="C129" s="4" t="s">
        <v>97</v>
      </c>
      <c r="D129" s="4" t="s">
        <v>201</v>
      </c>
      <c r="E129" s="4"/>
      <c r="F129" s="29">
        <f>F130</f>
        <v>3000000</v>
      </c>
      <c r="G129" s="29"/>
    </row>
    <row r="130" spans="1:7" ht="31.5">
      <c r="A130" s="3" t="s">
        <v>476</v>
      </c>
      <c r="B130" s="4" t="s">
        <v>409</v>
      </c>
      <c r="C130" s="4" t="s">
        <v>97</v>
      </c>
      <c r="D130" s="4" t="s">
        <v>360</v>
      </c>
      <c r="E130" s="4"/>
      <c r="F130" s="29">
        <f>F131</f>
        <v>3000000</v>
      </c>
      <c r="G130" s="29"/>
    </row>
    <row r="131" spans="1:7" ht="47.25">
      <c r="A131" s="3" t="s">
        <v>459</v>
      </c>
      <c r="B131" s="4" t="s">
        <v>409</v>
      </c>
      <c r="C131" s="4" t="s">
        <v>97</v>
      </c>
      <c r="D131" s="4" t="s">
        <v>360</v>
      </c>
      <c r="E131" s="4" t="s">
        <v>100</v>
      </c>
      <c r="F131" s="29">
        <f>прил7!G229</f>
        <v>3000000</v>
      </c>
      <c r="G131" s="29"/>
    </row>
    <row r="132" spans="1:7" ht="78.75">
      <c r="A132" s="3" t="s">
        <v>204</v>
      </c>
      <c r="B132" s="4" t="s">
        <v>409</v>
      </c>
      <c r="C132" s="4" t="s">
        <v>97</v>
      </c>
      <c r="D132" s="4" t="s">
        <v>205</v>
      </c>
      <c r="E132" s="4"/>
      <c r="F132" s="29">
        <f>F133</f>
        <v>2299290</v>
      </c>
      <c r="G132" s="29"/>
    </row>
    <row r="133" spans="1:7" ht="47.25" customHeight="1">
      <c r="A133" s="3" t="s">
        <v>476</v>
      </c>
      <c r="B133" s="4" t="s">
        <v>409</v>
      </c>
      <c r="C133" s="4" t="s">
        <v>97</v>
      </c>
      <c r="D133" s="4" t="s">
        <v>206</v>
      </c>
      <c r="E133" s="4"/>
      <c r="F133" s="29">
        <f>F134</f>
        <v>2299290</v>
      </c>
      <c r="G133" s="29"/>
    </row>
    <row r="134" spans="1:7" ht="47.25">
      <c r="A134" s="3" t="s">
        <v>459</v>
      </c>
      <c r="B134" s="4" t="s">
        <v>409</v>
      </c>
      <c r="C134" s="4" t="s">
        <v>97</v>
      </c>
      <c r="D134" s="4" t="s">
        <v>206</v>
      </c>
      <c r="E134" s="4" t="s">
        <v>100</v>
      </c>
      <c r="F134" s="29">
        <f>прил7!G232</f>
        <v>2299290</v>
      </c>
      <c r="G134" s="29"/>
    </row>
    <row r="135" spans="1:7" ht="63" hidden="1">
      <c r="A135" s="3" t="s">
        <v>369</v>
      </c>
      <c r="B135" s="4" t="s">
        <v>409</v>
      </c>
      <c r="C135" s="4" t="s">
        <v>97</v>
      </c>
      <c r="D135" s="4" t="s">
        <v>156</v>
      </c>
      <c r="E135" s="4"/>
      <c r="F135" s="29">
        <f>F136</f>
        <v>0</v>
      </c>
      <c r="G135" s="29"/>
    </row>
    <row r="136" spans="1:7" ht="47.25" hidden="1">
      <c r="A136" s="3" t="s">
        <v>308</v>
      </c>
      <c r="B136" s="4" t="s">
        <v>409</v>
      </c>
      <c r="C136" s="4" t="s">
        <v>97</v>
      </c>
      <c r="D136" s="4" t="s">
        <v>157</v>
      </c>
      <c r="E136" s="4"/>
      <c r="F136" s="29">
        <f>F137</f>
        <v>0</v>
      </c>
      <c r="G136" s="29"/>
    </row>
    <row r="137" spans="1:7" ht="47.25" hidden="1">
      <c r="A137" s="3" t="s">
        <v>459</v>
      </c>
      <c r="B137" s="4" t="s">
        <v>409</v>
      </c>
      <c r="C137" s="4" t="s">
        <v>97</v>
      </c>
      <c r="D137" s="4" t="s">
        <v>157</v>
      </c>
      <c r="E137" s="4" t="s">
        <v>100</v>
      </c>
      <c r="F137" s="29">
        <f>прил7!G235</f>
        <v>0</v>
      </c>
      <c r="G137" s="29"/>
    </row>
    <row r="138" spans="1:7" ht="94.5">
      <c r="A138" s="3" t="s">
        <v>370</v>
      </c>
      <c r="B138" s="4" t="s">
        <v>409</v>
      </c>
      <c r="C138" s="4" t="s">
        <v>97</v>
      </c>
      <c r="D138" s="4" t="s">
        <v>86</v>
      </c>
      <c r="E138" s="4"/>
      <c r="F138" s="29">
        <f>F139</f>
        <v>200000</v>
      </c>
      <c r="G138" s="29"/>
    </row>
    <row r="139" spans="1:7" ht="31.5">
      <c r="A139" s="3" t="s">
        <v>476</v>
      </c>
      <c r="B139" s="4" t="s">
        <v>409</v>
      </c>
      <c r="C139" s="4" t="s">
        <v>97</v>
      </c>
      <c r="D139" s="4" t="s">
        <v>87</v>
      </c>
      <c r="E139" s="4"/>
      <c r="F139" s="29">
        <f>F140+F141</f>
        <v>200000</v>
      </c>
      <c r="G139" s="29"/>
    </row>
    <row r="140" spans="1:7" ht="47.25">
      <c r="A140" s="3" t="s">
        <v>459</v>
      </c>
      <c r="B140" s="4" t="s">
        <v>409</v>
      </c>
      <c r="C140" s="4" t="s">
        <v>97</v>
      </c>
      <c r="D140" s="4" t="s">
        <v>87</v>
      </c>
      <c r="E140" s="4" t="s">
        <v>100</v>
      </c>
      <c r="F140" s="29">
        <f>прил7!G238</f>
        <v>150000</v>
      </c>
      <c r="G140" s="29"/>
    </row>
    <row r="141" spans="1:7" ht="31.5" customHeight="1">
      <c r="A141" s="3" t="s">
        <v>390</v>
      </c>
      <c r="B141" s="4" t="s">
        <v>409</v>
      </c>
      <c r="C141" s="4" t="s">
        <v>97</v>
      </c>
      <c r="D141" s="4" t="s">
        <v>87</v>
      </c>
      <c r="E141" s="4" t="s">
        <v>103</v>
      </c>
      <c r="F141" s="29">
        <f>прил7!G239</f>
        <v>50000</v>
      </c>
      <c r="G141" s="29"/>
    </row>
    <row r="142" spans="1:7" ht="47.25">
      <c r="A142" s="3" t="s">
        <v>371</v>
      </c>
      <c r="B142" s="4" t="s">
        <v>409</v>
      </c>
      <c r="C142" s="4" t="s">
        <v>97</v>
      </c>
      <c r="D142" s="4" t="s">
        <v>460</v>
      </c>
      <c r="E142" s="4"/>
      <c r="F142" s="29">
        <f>F143</f>
        <v>23624998.05</v>
      </c>
      <c r="G142" s="29">
        <f>G143</f>
        <v>767800</v>
      </c>
    </row>
    <row r="143" spans="1:7" ht="94.5">
      <c r="A143" s="103" t="s">
        <v>487</v>
      </c>
      <c r="B143" s="4" t="s">
        <v>409</v>
      </c>
      <c r="C143" s="4" t="s">
        <v>97</v>
      </c>
      <c r="D143" s="4" t="s">
        <v>488</v>
      </c>
      <c r="E143" s="4"/>
      <c r="F143" s="29">
        <f>F150+F144+F148+F146+F152</f>
        <v>23624998.05</v>
      </c>
      <c r="G143" s="29">
        <f>G150+G144+G148+G146+G152</f>
        <v>767800</v>
      </c>
    </row>
    <row r="144" spans="1:7" ht="110.25">
      <c r="A144" s="3" t="s">
        <v>289</v>
      </c>
      <c r="B144" s="4" t="s">
        <v>409</v>
      </c>
      <c r="C144" s="4" t="s">
        <v>97</v>
      </c>
      <c r="D144" s="4" t="s">
        <v>167</v>
      </c>
      <c r="E144" s="4"/>
      <c r="F144" s="29">
        <f>F145</f>
        <v>21234008.05</v>
      </c>
      <c r="G144" s="29"/>
    </row>
    <row r="145" spans="1:7" ht="77.25" customHeight="1">
      <c r="A145" s="3" t="s">
        <v>480</v>
      </c>
      <c r="B145" s="4" t="s">
        <v>409</v>
      </c>
      <c r="C145" s="4" t="s">
        <v>97</v>
      </c>
      <c r="D145" s="4" t="s">
        <v>167</v>
      </c>
      <c r="E145" s="4" t="s">
        <v>105</v>
      </c>
      <c r="F145" s="29">
        <f>прил7!G103</f>
        <v>21234008.05</v>
      </c>
      <c r="G145" s="29"/>
    </row>
    <row r="146" spans="1:7" ht="31.5" hidden="1">
      <c r="A146" s="3" t="s">
        <v>476</v>
      </c>
      <c r="B146" s="4" t="s">
        <v>409</v>
      </c>
      <c r="C146" s="4" t="s">
        <v>97</v>
      </c>
      <c r="D146" s="4" t="s">
        <v>211</v>
      </c>
      <c r="E146" s="4"/>
      <c r="F146" s="29">
        <f>F147</f>
        <v>0</v>
      </c>
      <c r="G146" s="29"/>
    </row>
    <row r="147" spans="1:7" ht="47.25" hidden="1">
      <c r="A147" s="3" t="s">
        <v>459</v>
      </c>
      <c r="B147" s="4" t="s">
        <v>409</v>
      </c>
      <c r="C147" s="4" t="s">
        <v>97</v>
      </c>
      <c r="D147" s="4" t="s">
        <v>211</v>
      </c>
      <c r="E147" s="4" t="s">
        <v>100</v>
      </c>
      <c r="F147" s="29">
        <f>прил7!G245</f>
        <v>0</v>
      </c>
      <c r="G147" s="29"/>
    </row>
    <row r="148" spans="1:7" ht="47.25">
      <c r="A148" s="3" t="s">
        <v>308</v>
      </c>
      <c r="B148" s="4" t="s">
        <v>409</v>
      </c>
      <c r="C148" s="4" t="s">
        <v>97</v>
      </c>
      <c r="D148" s="4" t="s">
        <v>666</v>
      </c>
      <c r="E148" s="4"/>
      <c r="F148" s="29">
        <f>F149</f>
        <v>1623190</v>
      </c>
      <c r="G148" s="29"/>
    </row>
    <row r="149" spans="1:7" ht="47.25">
      <c r="A149" s="3" t="s">
        <v>459</v>
      </c>
      <c r="B149" s="4" t="s">
        <v>409</v>
      </c>
      <c r="C149" s="4" t="s">
        <v>97</v>
      </c>
      <c r="D149" s="4" t="s">
        <v>666</v>
      </c>
      <c r="E149" s="4" t="s">
        <v>100</v>
      </c>
      <c r="F149" s="29">
        <f>прил7!G246</f>
        <v>1623190</v>
      </c>
      <c r="G149" s="29"/>
    </row>
    <row r="150" spans="1:7" ht="47.25" hidden="1">
      <c r="A150" s="103" t="s">
        <v>489</v>
      </c>
      <c r="B150" s="4" t="s">
        <v>409</v>
      </c>
      <c r="C150" s="4" t="s">
        <v>97</v>
      </c>
      <c r="D150" s="4" t="s">
        <v>490</v>
      </c>
      <c r="E150" s="4"/>
      <c r="F150" s="29">
        <f>F151</f>
        <v>0</v>
      </c>
      <c r="G150" s="29">
        <f>G151</f>
        <v>0</v>
      </c>
    </row>
    <row r="151" spans="1:7" ht="47.25" hidden="1">
      <c r="A151" s="3" t="s">
        <v>459</v>
      </c>
      <c r="B151" s="4" t="s">
        <v>409</v>
      </c>
      <c r="C151" s="4" t="s">
        <v>97</v>
      </c>
      <c r="D151" s="4" t="s">
        <v>490</v>
      </c>
      <c r="E151" s="4" t="s">
        <v>100</v>
      </c>
      <c r="F151" s="29">
        <f>прил7!G249</f>
        <v>0</v>
      </c>
      <c r="G151" s="29">
        <f>F151</f>
        <v>0</v>
      </c>
    </row>
    <row r="152" spans="1:7" ht="47.25">
      <c r="A152" s="3" t="s">
        <v>489</v>
      </c>
      <c r="B152" s="4" t="s">
        <v>409</v>
      </c>
      <c r="C152" s="4" t="s">
        <v>97</v>
      </c>
      <c r="D152" s="4" t="s">
        <v>578</v>
      </c>
      <c r="E152" s="4"/>
      <c r="F152" s="29">
        <f>F153</f>
        <v>767800</v>
      </c>
      <c r="G152" s="29">
        <f>G153</f>
        <v>767800</v>
      </c>
    </row>
    <row r="153" spans="1:7" ht="47.25">
      <c r="A153" s="3" t="s">
        <v>459</v>
      </c>
      <c r="B153" s="4" t="s">
        <v>409</v>
      </c>
      <c r="C153" s="4" t="s">
        <v>97</v>
      </c>
      <c r="D153" s="4" t="s">
        <v>578</v>
      </c>
      <c r="E153" s="4" t="s">
        <v>100</v>
      </c>
      <c r="F153" s="29">
        <f>прил7!G251</f>
        <v>767800</v>
      </c>
      <c r="G153" s="29">
        <f>F153</f>
        <v>767800</v>
      </c>
    </row>
    <row r="154" spans="1:7" ht="63">
      <c r="A154" s="27" t="s">
        <v>364</v>
      </c>
      <c r="B154" s="4" t="s">
        <v>409</v>
      </c>
      <c r="C154" s="4" t="s">
        <v>97</v>
      </c>
      <c r="D154" s="4" t="s">
        <v>465</v>
      </c>
      <c r="E154" s="4"/>
      <c r="F154" s="29">
        <f>F155+F166+F179+F161+F172+F188</f>
        <v>67141015</v>
      </c>
      <c r="G154" s="29">
        <f>G155+G166+G179+G161+G172</f>
        <v>1065000</v>
      </c>
    </row>
    <row r="155" spans="1:7" ht="47.25">
      <c r="A155" s="27" t="s">
        <v>466</v>
      </c>
      <c r="B155" s="4" t="s">
        <v>409</v>
      </c>
      <c r="C155" s="4" t="s">
        <v>97</v>
      </c>
      <c r="D155" s="4" t="s">
        <v>467</v>
      </c>
      <c r="E155" s="4"/>
      <c r="F155" s="29">
        <f>F156+F158</f>
        <v>1065000</v>
      </c>
      <c r="G155" s="29">
        <f>G156+G158</f>
        <v>1065000</v>
      </c>
    </row>
    <row r="156" spans="1:7" ht="220.5">
      <c r="A156" s="3" t="s">
        <v>113</v>
      </c>
      <c r="B156" s="4" t="s">
        <v>409</v>
      </c>
      <c r="C156" s="4" t="s">
        <v>97</v>
      </c>
      <c r="D156" s="4" t="s">
        <v>471</v>
      </c>
      <c r="E156" s="4"/>
      <c r="F156" s="29">
        <f>F157</f>
        <v>6000</v>
      </c>
      <c r="G156" s="29">
        <f>G157</f>
        <v>6000</v>
      </c>
    </row>
    <row r="157" spans="1:7" ht="47.25">
      <c r="A157" s="3" t="s">
        <v>459</v>
      </c>
      <c r="B157" s="4" t="s">
        <v>409</v>
      </c>
      <c r="C157" s="4" t="s">
        <v>97</v>
      </c>
      <c r="D157" s="4" t="s">
        <v>471</v>
      </c>
      <c r="E157" s="4" t="s">
        <v>100</v>
      </c>
      <c r="F157" s="29">
        <f>прил7!G107</f>
        <v>6000</v>
      </c>
      <c r="G157" s="29">
        <f>F157</f>
        <v>6000</v>
      </c>
    </row>
    <row r="158" spans="1:7" ht="47.25">
      <c r="A158" s="3" t="s">
        <v>472</v>
      </c>
      <c r="B158" s="4" t="s">
        <v>409</v>
      </c>
      <c r="C158" s="4" t="s">
        <v>97</v>
      </c>
      <c r="D158" s="4" t="s">
        <v>473</v>
      </c>
      <c r="E158" s="4"/>
      <c r="F158" s="29">
        <f>F159+F160</f>
        <v>1059000</v>
      </c>
      <c r="G158" s="29">
        <f>G159+G160</f>
        <v>1059000</v>
      </c>
    </row>
    <row r="159" spans="1:7" ht="126">
      <c r="A159" s="3" t="s">
        <v>458</v>
      </c>
      <c r="B159" s="4" t="s">
        <v>409</v>
      </c>
      <c r="C159" s="4" t="s">
        <v>97</v>
      </c>
      <c r="D159" s="4" t="s">
        <v>473</v>
      </c>
      <c r="E159" s="4" t="s">
        <v>99</v>
      </c>
      <c r="F159" s="29">
        <f>прил7!G109</f>
        <v>879260</v>
      </c>
      <c r="G159" s="29">
        <f>F159</f>
        <v>879260</v>
      </c>
    </row>
    <row r="160" spans="1:7" ht="47.25">
      <c r="A160" s="3" t="s">
        <v>459</v>
      </c>
      <c r="B160" s="4" t="s">
        <v>409</v>
      </c>
      <c r="C160" s="4" t="s">
        <v>97</v>
      </c>
      <c r="D160" s="4" t="s">
        <v>473</v>
      </c>
      <c r="E160" s="4" t="s">
        <v>100</v>
      </c>
      <c r="F160" s="29">
        <f>прил7!G110</f>
        <v>179740</v>
      </c>
      <c r="G160" s="29">
        <f>F160</f>
        <v>179740</v>
      </c>
    </row>
    <row r="161" spans="1:7" ht="78.75">
      <c r="A161" s="27" t="s">
        <v>169</v>
      </c>
      <c r="B161" s="4" t="s">
        <v>409</v>
      </c>
      <c r="C161" s="4" t="s">
        <v>97</v>
      </c>
      <c r="D161" s="4" t="s">
        <v>182</v>
      </c>
      <c r="E161" s="4"/>
      <c r="F161" s="29">
        <f>F162+F164</f>
        <v>1785250</v>
      </c>
      <c r="G161" s="29"/>
    </row>
    <row r="162" spans="1:7" ht="63">
      <c r="A162" s="27" t="s">
        <v>406</v>
      </c>
      <c r="B162" s="4" t="s">
        <v>409</v>
      </c>
      <c r="C162" s="4" t="s">
        <v>97</v>
      </c>
      <c r="D162" s="4" t="s">
        <v>181</v>
      </c>
      <c r="E162" s="4"/>
      <c r="F162" s="29">
        <f>F163</f>
        <v>785250</v>
      </c>
      <c r="G162" s="29"/>
    </row>
    <row r="163" spans="1:7" ht="47.25">
      <c r="A163" s="3" t="s">
        <v>459</v>
      </c>
      <c r="B163" s="4" t="s">
        <v>409</v>
      </c>
      <c r="C163" s="4" t="s">
        <v>97</v>
      </c>
      <c r="D163" s="4" t="s">
        <v>181</v>
      </c>
      <c r="E163" s="4" t="s">
        <v>100</v>
      </c>
      <c r="F163" s="29">
        <f>прил7!G255</f>
        <v>785250</v>
      </c>
      <c r="G163" s="29"/>
    </row>
    <row r="164" spans="1:7" ht="31.5">
      <c r="A164" s="3" t="s">
        <v>476</v>
      </c>
      <c r="B164" s="4" t="s">
        <v>409</v>
      </c>
      <c r="C164" s="4" t="s">
        <v>97</v>
      </c>
      <c r="D164" s="4" t="s">
        <v>667</v>
      </c>
      <c r="E164" s="4"/>
      <c r="F164" s="29">
        <f>F165</f>
        <v>1000000</v>
      </c>
      <c r="G164" s="29"/>
    </row>
    <row r="165" spans="1:7" ht="47.25">
      <c r="A165" s="3" t="s">
        <v>459</v>
      </c>
      <c r="B165" s="4" t="s">
        <v>409</v>
      </c>
      <c r="C165" s="4" t="s">
        <v>97</v>
      </c>
      <c r="D165" s="4" t="s">
        <v>667</v>
      </c>
      <c r="E165" s="4" t="s">
        <v>100</v>
      </c>
      <c r="F165" s="29">
        <f>прил7!G257</f>
        <v>1000000</v>
      </c>
      <c r="G165" s="29"/>
    </row>
    <row r="166" spans="1:7" ht="31.5">
      <c r="A166" s="3" t="s">
        <v>170</v>
      </c>
      <c r="B166" s="4" t="s">
        <v>409</v>
      </c>
      <c r="C166" s="4" t="s">
        <v>97</v>
      </c>
      <c r="D166" s="4" t="s">
        <v>171</v>
      </c>
      <c r="E166" s="4"/>
      <c r="F166" s="29">
        <f>F167+F170</f>
        <v>6809450</v>
      </c>
      <c r="G166" s="29"/>
    </row>
    <row r="167" spans="1:7" ht="110.25">
      <c r="A167" s="3" t="s">
        <v>289</v>
      </c>
      <c r="B167" s="4" t="s">
        <v>409</v>
      </c>
      <c r="C167" s="4" t="s">
        <v>97</v>
      </c>
      <c r="D167" s="4" t="s">
        <v>172</v>
      </c>
      <c r="E167" s="4"/>
      <c r="F167" s="29">
        <f>F168+F169</f>
        <v>6690810</v>
      </c>
      <c r="G167" s="29"/>
    </row>
    <row r="168" spans="1:7" ht="126">
      <c r="A168" s="3" t="s">
        <v>458</v>
      </c>
      <c r="B168" s="4" t="s">
        <v>409</v>
      </c>
      <c r="C168" s="4" t="s">
        <v>97</v>
      </c>
      <c r="D168" s="4" t="s">
        <v>172</v>
      </c>
      <c r="E168" s="4" t="s">
        <v>99</v>
      </c>
      <c r="F168" s="29">
        <f>прил7!G113</f>
        <v>5379980</v>
      </c>
      <c r="G168" s="29"/>
    </row>
    <row r="169" spans="1:7" ht="47.25">
      <c r="A169" s="3" t="s">
        <v>459</v>
      </c>
      <c r="B169" s="4" t="s">
        <v>409</v>
      </c>
      <c r="C169" s="4" t="s">
        <v>97</v>
      </c>
      <c r="D169" s="4" t="s">
        <v>172</v>
      </c>
      <c r="E169" s="4" t="s">
        <v>100</v>
      </c>
      <c r="F169" s="29">
        <f>прил7!G114</f>
        <v>1310830</v>
      </c>
      <c r="G169" s="29"/>
    </row>
    <row r="170" spans="1:7" ht="110.25">
      <c r="A170" s="3" t="s">
        <v>19</v>
      </c>
      <c r="B170" s="4" t="s">
        <v>409</v>
      </c>
      <c r="C170" s="4" t="s">
        <v>97</v>
      </c>
      <c r="D170" s="4" t="s">
        <v>33</v>
      </c>
      <c r="E170" s="4"/>
      <c r="F170" s="29">
        <f>F171</f>
        <v>118640</v>
      </c>
      <c r="G170" s="29"/>
    </row>
    <row r="171" spans="1:7" ht="126">
      <c r="A171" s="3" t="s">
        <v>27</v>
      </c>
      <c r="B171" s="4" t="s">
        <v>409</v>
      </c>
      <c r="C171" s="4" t="s">
        <v>97</v>
      </c>
      <c r="D171" s="4" t="s">
        <v>33</v>
      </c>
      <c r="E171" s="4" t="s">
        <v>99</v>
      </c>
      <c r="F171" s="29">
        <f>прил7!G116</f>
        <v>118640</v>
      </c>
      <c r="G171" s="29"/>
    </row>
    <row r="172" spans="1:7" ht="78.75">
      <c r="A172" s="3" t="s">
        <v>130</v>
      </c>
      <c r="B172" s="4" t="s">
        <v>409</v>
      </c>
      <c r="C172" s="4" t="s">
        <v>97</v>
      </c>
      <c r="D172" s="4" t="s">
        <v>131</v>
      </c>
      <c r="E172" s="4"/>
      <c r="F172" s="29">
        <f>F173+F177</f>
        <v>21799920</v>
      </c>
      <c r="G172" s="29"/>
    </row>
    <row r="173" spans="1:7" ht="110.25">
      <c r="A173" s="3" t="s">
        <v>289</v>
      </c>
      <c r="B173" s="4" t="s">
        <v>409</v>
      </c>
      <c r="C173" s="4" t="s">
        <v>97</v>
      </c>
      <c r="D173" s="4" t="s">
        <v>173</v>
      </c>
      <c r="E173" s="4"/>
      <c r="F173" s="29">
        <f>F174+F175+F176</f>
        <v>21529920</v>
      </c>
      <c r="G173" s="29"/>
    </row>
    <row r="174" spans="1:7" ht="126">
      <c r="A174" s="3" t="s">
        <v>458</v>
      </c>
      <c r="B174" s="4" t="s">
        <v>409</v>
      </c>
      <c r="C174" s="4" t="s">
        <v>97</v>
      </c>
      <c r="D174" s="4" t="s">
        <v>173</v>
      </c>
      <c r="E174" s="4" t="s">
        <v>99</v>
      </c>
      <c r="F174" s="29">
        <f>прил7!G260</f>
        <v>20256120</v>
      </c>
      <c r="G174" s="29"/>
    </row>
    <row r="175" spans="1:7" ht="47.25">
      <c r="A175" s="3" t="s">
        <v>459</v>
      </c>
      <c r="B175" s="4" t="s">
        <v>409</v>
      </c>
      <c r="C175" s="4" t="s">
        <v>97</v>
      </c>
      <c r="D175" s="4" t="s">
        <v>173</v>
      </c>
      <c r="E175" s="4" t="s">
        <v>100</v>
      </c>
      <c r="F175" s="29">
        <f>прил7!G261</f>
        <v>1270800</v>
      </c>
      <c r="G175" s="29"/>
    </row>
    <row r="176" spans="1:7" ht="15.75">
      <c r="A176" s="3" t="s">
        <v>390</v>
      </c>
      <c r="B176" s="4" t="s">
        <v>409</v>
      </c>
      <c r="C176" s="4" t="s">
        <v>97</v>
      </c>
      <c r="D176" s="4" t="s">
        <v>173</v>
      </c>
      <c r="E176" s="4" t="s">
        <v>103</v>
      </c>
      <c r="F176" s="29">
        <f>прил7!G262</f>
        <v>3000</v>
      </c>
      <c r="G176" s="29"/>
    </row>
    <row r="177" spans="1:7" ht="110.25">
      <c r="A177" s="3" t="s">
        <v>19</v>
      </c>
      <c r="B177" s="4" t="s">
        <v>409</v>
      </c>
      <c r="C177" s="4" t="s">
        <v>97</v>
      </c>
      <c r="D177" s="4" t="s">
        <v>40</v>
      </c>
      <c r="E177" s="4"/>
      <c r="F177" s="29">
        <f>F178</f>
        <v>270000</v>
      </c>
      <c r="G177" s="29"/>
    </row>
    <row r="178" spans="1:7" ht="126">
      <c r="A178" s="3" t="s">
        <v>27</v>
      </c>
      <c r="B178" s="4" t="s">
        <v>409</v>
      </c>
      <c r="C178" s="4" t="s">
        <v>97</v>
      </c>
      <c r="D178" s="4" t="s">
        <v>40</v>
      </c>
      <c r="E178" s="4" t="s">
        <v>99</v>
      </c>
      <c r="F178" s="29">
        <f>прил7!G264</f>
        <v>270000</v>
      </c>
      <c r="G178" s="29"/>
    </row>
    <row r="179" spans="1:7" ht="47.25">
      <c r="A179" s="3" t="s">
        <v>174</v>
      </c>
      <c r="B179" s="4" t="s">
        <v>409</v>
      </c>
      <c r="C179" s="4" t="s">
        <v>97</v>
      </c>
      <c r="D179" s="4" t="s">
        <v>175</v>
      </c>
      <c r="E179" s="4"/>
      <c r="F179" s="29">
        <f>F180+F186+F184</f>
        <v>34718740</v>
      </c>
      <c r="G179" s="29"/>
    </row>
    <row r="180" spans="1:7" ht="110.25">
      <c r="A180" s="3" t="s">
        <v>289</v>
      </c>
      <c r="B180" s="4" t="s">
        <v>409</v>
      </c>
      <c r="C180" s="4" t="s">
        <v>97</v>
      </c>
      <c r="D180" s="4" t="s">
        <v>176</v>
      </c>
      <c r="E180" s="4"/>
      <c r="F180" s="29">
        <f>F181+F182+F183</f>
        <v>34012710</v>
      </c>
      <c r="G180" s="29"/>
    </row>
    <row r="181" spans="1:7" ht="126">
      <c r="A181" s="3" t="s">
        <v>458</v>
      </c>
      <c r="B181" s="4" t="s">
        <v>409</v>
      </c>
      <c r="C181" s="4" t="s">
        <v>97</v>
      </c>
      <c r="D181" s="4" t="s">
        <v>176</v>
      </c>
      <c r="E181" s="4" t="s">
        <v>99</v>
      </c>
      <c r="F181" s="29">
        <f>прил7!G119</f>
        <v>18748770</v>
      </c>
      <c r="G181" s="29"/>
    </row>
    <row r="182" spans="1:7" ht="47.25">
      <c r="A182" s="3" t="s">
        <v>459</v>
      </c>
      <c r="B182" s="4" t="s">
        <v>409</v>
      </c>
      <c r="C182" s="4" t="s">
        <v>97</v>
      </c>
      <c r="D182" s="4" t="s">
        <v>176</v>
      </c>
      <c r="E182" s="4" t="s">
        <v>100</v>
      </c>
      <c r="F182" s="118">
        <f>прил7!G120</f>
        <v>15185290</v>
      </c>
      <c r="G182" s="29"/>
    </row>
    <row r="183" spans="1:7" ht="15.75">
      <c r="A183" s="3" t="s">
        <v>390</v>
      </c>
      <c r="B183" s="4" t="s">
        <v>409</v>
      </c>
      <c r="C183" s="4" t="s">
        <v>97</v>
      </c>
      <c r="D183" s="4" t="s">
        <v>176</v>
      </c>
      <c r="E183" s="104">
        <v>800</v>
      </c>
      <c r="F183" s="118">
        <f>прил7!G121</f>
        <v>78650</v>
      </c>
      <c r="G183" s="29"/>
    </row>
    <row r="184" spans="1:7" ht="31.5">
      <c r="A184" s="3" t="s">
        <v>476</v>
      </c>
      <c r="B184" s="4" t="s">
        <v>409</v>
      </c>
      <c r="C184" s="4" t="s">
        <v>97</v>
      </c>
      <c r="D184" s="4" t="s">
        <v>60</v>
      </c>
      <c r="E184" s="104"/>
      <c r="F184" s="118">
        <f>F185</f>
        <v>222000</v>
      </c>
      <c r="G184" s="29"/>
    </row>
    <row r="185" spans="1:7" ht="47.25">
      <c r="A185" s="3" t="s">
        <v>459</v>
      </c>
      <c r="B185" s="4" t="s">
        <v>409</v>
      </c>
      <c r="C185" s="4" t="s">
        <v>97</v>
      </c>
      <c r="D185" s="4" t="s">
        <v>60</v>
      </c>
      <c r="E185" s="104">
        <v>200</v>
      </c>
      <c r="F185" s="118">
        <f>прил7!G42</f>
        <v>222000</v>
      </c>
      <c r="G185" s="29"/>
    </row>
    <row r="186" spans="1:7" ht="110.25">
      <c r="A186" s="3" t="s">
        <v>19</v>
      </c>
      <c r="B186" s="4" t="s">
        <v>409</v>
      </c>
      <c r="C186" s="4" t="s">
        <v>97</v>
      </c>
      <c r="D186" s="4" t="s">
        <v>34</v>
      </c>
      <c r="E186" s="4"/>
      <c r="F186" s="118">
        <f>F187</f>
        <v>484030</v>
      </c>
      <c r="G186" s="29"/>
    </row>
    <row r="187" spans="1:7" ht="126">
      <c r="A187" s="3" t="s">
        <v>27</v>
      </c>
      <c r="B187" s="4" t="s">
        <v>409</v>
      </c>
      <c r="C187" s="4" t="s">
        <v>97</v>
      </c>
      <c r="D187" s="4" t="s">
        <v>34</v>
      </c>
      <c r="E187" s="4" t="s">
        <v>99</v>
      </c>
      <c r="F187" s="118">
        <f>прил7!G123</f>
        <v>484030</v>
      </c>
      <c r="G187" s="29"/>
    </row>
    <row r="188" spans="1:7" ht="47.25">
      <c r="A188" s="3" t="s">
        <v>212</v>
      </c>
      <c r="B188" s="4" t="s">
        <v>409</v>
      </c>
      <c r="C188" s="4" t="s">
        <v>97</v>
      </c>
      <c r="D188" s="4" t="s">
        <v>213</v>
      </c>
      <c r="E188" s="104"/>
      <c r="F188" s="29">
        <f>F189</f>
        <v>962655</v>
      </c>
      <c r="G188" s="29"/>
    </row>
    <row r="189" spans="1:7" ht="31.5">
      <c r="A189" s="3" t="s">
        <v>476</v>
      </c>
      <c r="B189" s="4" t="s">
        <v>409</v>
      </c>
      <c r="C189" s="4" t="s">
        <v>97</v>
      </c>
      <c r="D189" s="4" t="s">
        <v>214</v>
      </c>
      <c r="E189" s="104"/>
      <c r="F189" s="29">
        <f>F190+F191</f>
        <v>962655</v>
      </c>
      <c r="G189" s="29"/>
    </row>
    <row r="190" spans="1:7" ht="126">
      <c r="A190" s="3" t="s">
        <v>27</v>
      </c>
      <c r="B190" s="4" t="s">
        <v>409</v>
      </c>
      <c r="C190" s="4" t="s">
        <v>97</v>
      </c>
      <c r="D190" s="4" t="s">
        <v>214</v>
      </c>
      <c r="E190" s="104">
        <v>100</v>
      </c>
      <c r="F190" s="29">
        <f>прил7!G45+прил7!G126+прил7!G493+прил7!G799+прил7!G647</f>
        <v>182324</v>
      </c>
      <c r="G190" s="29"/>
    </row>
    <row r="191" spans="1:7" ht="47.25">
      <c r="A191" s="3" t="s">
        <v>459</v>
      </c>
      <c r="B191" s="4" t="s">
        <v>409</v>
      </c>
      <c r="C191" s="4" t="s">
        <v>97</v>
      </c>
      <c r="D191" s="4" t="s">
        <v>214</v>
      </c>
      <c r="E191" s="104">
        <v>200</v>
      </c>
      <c r="F191" s="29">
        <f>прил7!G800+прил7!G648+прил7!G494+прил7!G459+прил7!G267+прил7!G127+прил7!G46</f>
        <v>780331</v>
      </c>
      <c r="G191" s="29"/>
    </row>
    <row r="192" spans="1:7" ht="25.5" customHeight="1">
      <c r="A192" s="3" t="s">
        <v>456</v>
      </c>
      <c r="B192" s="4" t="s">
        <v>409</v>
      </c>
      <c r="C192" s="4" t="s">
        <v>97</v>
      </c>
      <c r="D192" s="4" t="s">
        <v>457</v>
      </c>
      <c r="E192" s="4"/>
      <c r="F192" s="118">
        <f>F195+F198+F193</f>
        <v>2657148.16</v>
      </c>
      <c r="G192" s="29"/>
    </row>
    <row r="193" spans="1:7" ht="58.5" customHeight="1">
      <c r="A193" s="3" t="s">
        <v>308</v>
      </c>
      <c r="B193" s="4" t="s">
        <v>409</v>
      </c>
      <c r="C193" s="4" t="s">
        <v>97</v>
      </c>
      <c r="D193" s="4" t="s">
        <v>378</v>
      </c>
      <c r="E193" s="4"/>
      <c r="F193" s="118">
        <f>F194</f>
        <v>1500000</v>
      </c>
      <c r="G193" s="29"/>
    </row>
    <row r="194" spans="1:7" ht="63" customHeight="1">
      <c r="A194" s="3" t="s">
        <v>459</v>
      </c>
      <c r="B194" s="4" t="s">
        <v>409</v>
      </c>
      <c r="C194" s="4" t="s">
        <v>97</v>
      </c>
      <c r="D194" s="4" t="s">
        <v>378</v>
      </c>
      <c r="E194" s="4" t="s">
        <v>100</v>
      </c>
      <c r="F194" s="118">
        <f>прил7!G282</f>
        <v>1500000</v>
      </c>
      <c r="G194" s="29"/>
    </row>
    <row r="195" spans="1:7" ht="31.5">
      <c r="A195" s="49" t="s">
        <v>445</v>
      </c>
      <c r="B195" s="4" t="s">
        <v>409</v>
      </c>
      <c r="C195" s="4" t="s">
        <v>97</v>
      </c>
      <c r="D195" s="4" t="s">
        <v>474</v>
      </c>
      <c r="E195" s="4"/>
      <c r="F195" s="29">
        <f>F196+F197</f>
        <v>352890</v>
      </c>
      <c r="G195" s="29"/>
    </row>
    <row r="196" spans="1:7" ht="47.25" hidden="1">
      <c r="A196" s="117" t="s">
        <v>459</v>
      </c>
      <c r="B196" s="4" t="s">
        <v>409</v>
      </c>
      <c r="C196" s="4" t="s">
        <v>97</v>
      </c>
      <c r="D196" s="4" t="s">
        <v>474</v>
      </c>
      <c r="E196" s="4" t="s">
        <v>100</v>
      </c>
      <c r="F196" s="29">
        <f>прил7!G130+прил7!G270</f>
        <v>0</v>
      </c>
      <c r="G196" s="29"/>
    </row>
    <row r="197" spans="1:7" ht="24" customHeight="1">
      <c r="A197" s="117" t="s">
        <v>390</v>
      </c>
      <c r="B197" s="4" t="s">
        <v>409</v>
      </c>
      <c r="C197" s="4" t="s">
        <v>97</v>
      </c>
      <c r="D197" s="4" t="s">
        <v>474</v>
      </c>
      <c r="E197" s="104">
        <v>800</v>
      </c>
      <c r="F197" s="29">
        <f>прил7!G131</f>
        <v>352890</v>
      </c>
      <c r="G197" s="29"/>
    </row>
    <row r="198" spans="1:7" ht="47.25">
      <c r="A198" s="3" t="s">
        <v>838</v>
      </c>
      <c r="B198" s="4" t="s">
        <v>409</v>
      </c>
      <c r="C198" s="4" t="s">
        <v>97</v>
      </c>
      <c r="D198" s="4" t="s">
        <v>0</v>
      </c>
      <c r="E198" s="104"/>
      <c r="F198" s="29">
        <f>F199+F200</f>
        <v>804258.1599999999</v>
      </c>
      <c r="G198" s="29"/>
    </row>
    <row r="199" spans="1:7" ht="47.25">
      <c r="A199" s="3" t="s">
        <v>459</v>
      </c>
      <c r="B199" s="4" t="s">
        <v>409</v>
      </c>
      <c r="C199" s="4" t="s">
        <v>97</v>
      </c>
      <c r="D199" s="4" t="s">
        <v>0</v>
      </c>
      <c r="E199" s="4" t="s">
        <v>100</v>
      </c>
      <c r="F199" s="29">
        <f>прил7!G133+прил7!G272+прил7!G461</f>
        <v>785791.83</v>
      </c>
      <c r="G199" s="29"/>
    </row>
    <row r="200" spans="1:7" ht="35.25" customHeight="1">
      <c r="A200" s="3" t="s">
        <v>390</v>
      </c>
      <c r="B200" s="4" t="s">
        <v>409</v>
      </c>
      <c r="C200" s="4" t="s">
        <v>97</v>
      </c>
      <c r="D200" s="4" t="s">
        <v>0</v>
      </c>
      <c r="E200" s="104">
        <v>800</v>
      </c>
      <c r="F200" s="29">
        <f>прил7!G134+прил7!G273+прил7!G462</f>
        <v>18466.33</v>
      </c>
      <c r="G200" s="29"/>
    </row>
    <row r="201" spans="1:7" ht="75">
      <c r="A201" s="120" t="s">
        <v>429</v>
      </c>
      <c r="B201" s="9" t="s">
        <v>416</v>
      </c>
      <c r="C201" s="9"/>
      <c r="D201" s="9"/>
      <c r="E201" s="119"/>
      <c r="F201" s="33">
        <f>F202+F208+F229</f>
        <v>43329430</v>
      </c>
      <c r="G201" s="33">
        <f>G202+G208+G229</f>
        <v>1828000</v>
      </c>
    </row>
    <row r="202" spans="1:7" ht="18.75">
      <c r="A202" s="8" t="s">
        <v>98</v>
      </c>
      <c r="B202" s="9" t="s">
        <v>416</v>
      </c>
      <c r="C202" s="9" t="s">
        <v>419</v>
      </c>
      <c r="D202" s="9"/>
      <c r="E202" s="4"/>
      <c r="F202" s="33">
        <f aca="true" t="shared" si="1" ref="F202:G204">F203</f>
        <v>1828000</v>
      </c>
      <c r="G202" s="33">
        <f t="shared" si="1"/>
        <v>1828000</v>
      </c>
    </row>
    <row r="203" spans="1:7" ht="63">
      <c r="A203" s="27" t="s">
        <v>364</v>
      </c>
      <c r="B203" s="4" t="s">
        <v>416</v>
      </c>
      <c r="C203" s="4" t="s">
        <v>419</v>
      </c>
      <c r="D203" s="4" t="s">
        <v>465</v>
      </c>
      <c r="E203" s="4"/>
      <c r="F203" s="29">
        <f t="shared" si="1"/>
        <v>1828000</v>
      </c>
      <c r="G203" s="29">
        <f t="shared" si="1"/>
        <v>1828000</v>
      </c>
    </row>
    <row r="204" spans="1:7" ht="47.25">
      <c r="A204" s="27" t="s">
        <v>466</v>
      </c>
      <c r="B204" s="4" t="s">
        <v>416</v>
      </c>
      <c r="C204" s="4" t="s">
        <v>419</v>
      </c>
      <c r="D204" s="4" t="s">
        <v>467</v>
      </c>
      <c r="E204" s="4"/>
      <c r="F204" s="29">
        <f t="shared" si="1"/>
        <v>1828000</v>
      </c>
      <c r="G204" s="29">
        <f t="shared" si="1"/>
        <v>1828000</v>
      </c>
    </row>
    <row r="205" spans="1:7" ht="31.5">
      <c r="A205" s="3" t="s">
        <v>580</v>
      </c>
      <c r="B205" s="4" t="s">
        <v>416</v>
      </c>
      <c r="C205" s="4" t="s">
        <v>419</v>
      </c>
      <c r="D205" s="4" t="s">
        <v>184</v>
      </c>
      <c r="E205" s="4"/>
      <c r="F205" s="29">
        <f>F206+F207</f>
        <v>1828000</v>
      </c>
      <c r="G205" s="29">
        <f>G206+G207</f>
        <v>1828000</v>
      </c>
    </row>
    <row r="206" spans="1:7" ht="126">
      <c r="A206" s="3" t="s">
        <v>458</v>
      </c>
      <c r="B206" s="4" t="s">
        <v>416</v>
      </c>
      <c r="C206" s="4" t="s">
        <v>419</v>
      </c>
      <c r="D206" s="4" t="s">
        <v>184</v>
      </c>
      <c r="E206" s="4" t="s">
        <v>99</v>
      </c>
      <c r="F206" s="29">
        <f>прил7!G140</f>
        <v>1787190</v>
      </c>
      <c r="G206" s="29">
        <f>F206</f>
        <v>1787190</v>
      </c>
    </row>
    <row r="207" spans="1:7" ht="47.25">
      <c r="A207" s="3" t="s">
        <v>459</v>
      </c>
      <c r="B207" s="4" t="s">
        <v>416</v>
      </c>
      <c r="C207" s="4" t="s">
        <v>419</v>
      </c>
      <c r="D207" s="4" t="s">
        <v>184</v>
      </c>
      <c r="E207" s="4" t="s">
        <v>100</v>
      </c>
      <c r="F207" s="29">
        <f>прил7!G141</f>
        <v>40810</v>
      </c>
      <c r="G207" s="29">
        <f>F207</f>
        <v>40810</v>
      </c>
    </row>
    <row r="208" spans="1:7" ht="78.75">
      <c r="A208" s="1" t="s">
        <v>142</v>
      </c>
      <c r="B208" s="2" t="s">
        <v>416</v>
      </c>
      <c r="C208" s="2" t="s">
        <v>415</v>
      </c>
      <c r="D208" s="2"/>
      <c r="E208" s="2"/>
      <c r="F208" s="33">
        <f>F209+F223+F226</f>
        <v>41501430</v>
      </c>
      <c r="G208" s="33">
        <f>G209+G223+G226</f>
        <v>0</v>
      </c>
    </row>
    <row r="209" spans="1:7" ht="78.75">
      <c r="A209" s="3" t="s">
        <v>368</v>
      </c>
      <c r="B209" s="4" t="s">
        <v>416</v>
      </c>
      <c r="C209" s="4" t="s">
        <v>415</v>
      </c>
      <c r="D209" s="4" t="s">
        <v>199</v>
      </c>
      <c r="E209" s="4"/>
      <c r="F209" s="29">
        <f>F210</f>
        <v>41501430</v>
      </c>
      <c r="G209" s="29"/>
    </row>
    <row r="210" spans="1:7" ht="78.75">
      <c r="A210" s="3" t="s">
        <v>207</v>
      </c>
      <c r="B210" s="4" t="s">
        <v>416</v>
      </c>
      <c r="C210" s="4" t="s">
        <v>415</v>
      </c>
      <c r="D210" s="4" t="s">
        <v>208</v>
      </c>
      <c r="E210" s="4"/>
      <c r="F210" s="29">
        <f>F211+F219+F221+F215+F217</f>
        <v>41501430</v>
      </c>
      <c r="G210" s="29"/>
    </row>
    <row r="211" spans="1:7" ht="110.25">
      <c r="A211" s="3" t="s">
        <v>289</v>
      </c>
      <c r="B211" s="4" t="s">
        <v>416</v>
      </c>
      <c r="C211" s="4" t="s">
        <v>415</v>
      </c>
      <c r="D211" s="4" t="s">
        <v>209</v>
      </c>
      <c r="E211" s="4"/>
      <c r="F211" s="29">
        <f>F212+F213+F214</f>
        <v>36368440</v>
      </c>
      <c r="G211" s="29"/>
    </row>
    <row r="212" spans="1:7" ht="126">
      <c r="A212" s="3" t="s">
        <v>458</v>
      </c>
      <c r="B212" s="4" t="s">
        <v>416</v>
      </c>
      <c r="C212" s="4" t="s">
        <v>415</v>
      </c>
      <c r="D212" s="4" t="s">
        <v>209</v>
      </c>
      <c r="E212" s="4" t="s">
        <v>99</v>
      </c>
      <c r="F212" s="29">
        <f>прил7!G146</f>
        <v>31028860</v>
      </c>
      <c r="G212" s="29"/>
    </row>
    <row r="213" spans="1:7" ht="47.25">
      <c r="A213" s="3" t="s">
        <v>459</v>
      </c>
      <c r="B213" s="4" t="s">
        <v>416</v>
      </c>
      <c r="C213" s="4" t="s">
        <v>415</v>
      </c>
      <c r="D213" s="4" t="s">
        <v>209</v>
      </c>
      <c r="E213" s="4" t="s">
        <v>100</v>
      </c>
      <c r="F213" s="29">
        <f>прил7!G147</f>
        <v>5316710</v>
      </c>
      <c r="G213" s="29"/>
    </row>
    <row r="214" spans="1:7" ht="36" customHeight="1">
      <c r="A214" s="3" t="s">
        <v>390</v>
      </c>
      <c r="B214" s="4" t="s">
        <v>416</v>
      </c>
      <c r="C214" s="4" t="s">
        <v>415</v>
      </c>
      <c r="D214" s="4" t="s">
        <v>209</v>
      </c>
      <c r="E214" s="4" t="s">
        <v>103</v>
      </c>
      <c r="F214" s="29">
        <f>прил7!G148</f>
        <v>22870</v>
      </c>
      <c r="G214" s="29"/>
    </row>
    <row r="215" spans="1:7" ht="110.25">
      <c r="A215" s="3" t="s">
        <v>19</v>
      </c>
      <c r="B215" s="4" t="s">
        <v>416</v>
      </c>
      <c r="C215" s="4" t="s">
        <v>415</v>
      </c>
      <c r="D215" s="4" t="s">
        <v>35</v>
      </c>
      <c r="E215" s="4"/>
      <c r="F215" s="29">
        <f>F216</f>
        <v>688510</v>
      </c>
      <c r="G215" s="29"/>
    </row>
    <row r="216" spans="1:7" ht="126">
      <c r="A216" s="3" t="s">
        <v>27</v>
      </c>
      <c r="B216" s="4" t="s">
        <v>416</v>
      </c>
      <c r="C216" s="4" t="s">
        <v>415</v>
      </c>
      <c r="D216" s="4" t="s">
        <v>35</v>
      </c>
      <c r="E216" s="4" t="s">
        <v>99</v>
      </c>
      <c r="F216" s="29">
        <f>прил7!G150</f>
        <v>688510</v>
      </c>
      <c r="G216" s="29"/>
    </row>
    <row r="217" spans="1:7" ht="47.25">
      <c r="A217" s="3" t="s">
        <v>308</v>
      </c>
      <c r="B217" s="4" t="s">
        <v>416</v>
      </c>
      <c r="C217" s="4" t="s">
        <v>415</v>
      </c>
      <c r="D217" s="4" t="s">
        <v>61</v>
      </c>
      <c r="E217" s="4"/>
      <c r="F217" s="29">
        <f>F218</f>
        <v>2800000.0000000005</v>
      </c>
      <c r="G217" s="29"/>
    </row>
    <row r="218" spans="1:7" ht="47.25">
      <c r="A218" s="3" t="s">
        <v>459</v>
      </c>
      <c r="B218" s="4" t="s">
        <v>416</v>
      </c>
      <c r="C218" s="4" t="s">
        <v>415</v>
      </c>
      <c r="D218" s="4" t="s">
        <v>61</v>
      </c>
      <c r="E218" s="4" t="s">
        <v>100</v>
      </c>
      <c r="F218" s="29">
        <f>прил7!G290</f>
        <v>2800000.0000000005</v>
      </c>
      <c r="G218" s="29"/>
    </row>
    <row r="219" spans="1:7" ht="31.5">
      <c r="A219" s="3" t="s">
        <v>476</v>
      </c>
      <c r="B219" s="4" t="s">
        <v>416</v>
      </c>
      <c r="C219" s="4" t="s">
        <v>415</v>
      </c>
      <c r="D219" s="4" t="s">
        <v>210</v>
      </c>
      <c r="E219" s="4"/>
      <c r="F219" s="29">
        <f>F220</f>
        <v>1644480</v>
      </c>
      <c r="G219" s="29"/>
    </row>
    <row r="220" spans="1:7" ht="47.25">
      <c r="A220" s="3" t="s">
        <v>459</v>
      </c>
      <c r="B220" s="4" t="s">
        <v>416</v>
      </c>
      <c r="C220" s="4" t="s">
        <v>415</v>
      </c>
      <c r="D220" s="4" t="s">
        <v>210</v>
      </c>
      <c r="E220" s="4" t="s">
        <v>100</v>
      </c>
      <c r="F220" s="29">
        <f>прил7!G154</f>
        <v>1644480</v>
      </c>
      <c r="G220" s="29"/>
    </row>
    <row r="221" spans="1:7" ht="63" hidden="1">
      <c r="A221" s="3" t="s">
        <v>302</v>
      </c>
      <c r="B221" s="4" t="s">
        <v>416</v>
      </c>
      <c r="C221" s="4" t="s">
        <v>415</v>
      </c>
      <c r="D221" s="4" t="s">
        <v>215</v>
      </c>
      <c r="E221" s="4"/>
      <c r="F221" s="29">
        <f>F222</f>
        <v>0</v>
      </c>
      <c r="G221" s="29"/>
    </row>
    <row r="222" spans="1:7" ht="47.25" hidden="1">
      <c r="A222" s="3" t="s">
        <v>809</v>
      </c>
      <c r="B222" s="4" t="s">
        <v>416</v>
      </c>
      <c r="C222" s="4" t="s">
        <v>415</v>
      </c>
      <c r="D222" s="4" t="s">
        <v>215</v>
      </c>
      <c r="E222" s="4" t="s">
        <v>451</v>
      </c>
      <c r="F222" s="29">
        <f>прил7!G156</f>
        <v>0</v>
      </c>
      <c r="G222" s="29"/>
    </row>
    <row r="223" spans="1:7" ht="27" customHeight="1" hidden="1">
      <c r="A223" s="27" t="s">
        <v>456</v>
      </c>
      <c r="B223" s="4" t="s">
        <v>416</v>
      </c>
      <c r="C223" s="4" t="s">
        <v>415</v>
      </c>
      <c r="D223" s="4" t="s">
        <v>457</v>
      </c>
      <c r="E223" s="4"/>
      <c r="F223" s="29">
        <f>F224</f>
        <v>0</v>
      </c>
      <c r="G223" s="29"/>
    </row>
    <row r="224" spans="1:7" ht="31.5" hidden="1">
      <c r="A224" s="3" t="s">
        <v>469</v>
      </c>
      <c r="B224" s="4" t="s">
        <v>416</v>
      </c>
      <c r="C224" s="4" t="s">
        <v>415</v>
      </c>
      <c r="D224" s="4" t="s">
        <v>470</v>
      </c>
      <c r="E224" s="4"/>
      <c r="F224" s="29">
        <f>F225</f>
        <v>0</v>
      </c>
      <c r="G224" s="29"/>
    </row>
    <row r="225" spans="1:7" ht="47.25" hidden="1">
      <c r="A225" s="3" t="s">
        <v>459</v>
      </c>
      <c r="B225" s="4" t="s">
        <v>416</v>
      </c>
      <c r="C225" s="4" t="s">
        <v>415</v>
      </c>
      <c r="D225" s="4" t="s">
        <v>470</v>
      </c>
      <c r="E225" s="4" t="s">
        <v>100</v>
      </c>
      <c r="F225" s="29">
        <f>прил7!G278</f>
        <v>0</v>
      </c>
      <c r="G225" s="29"/>
    </row>
    <row r="226" spans="1:7" ht="31.5" hidden="1">
      <c r="A226" s="3" t="s">
        <v>72</v>
      </c>
      <c r="B226" s="4" t="s">
        <v>416</v>
      </c>
      <c r="C226" s="4" t="s">
        <v>415</v>
      </c>
      <c r="D226" s="4" t="s">
        <v>73</v>
      </c>
      <c r="E226" s="4"/>
      <c r="F226" s="29">
        <f>F227</f>
        <v>0</v>
      </c>
      <c r="G226" s="29">
        <f>G227</f>
        <v>0</v>
      </c>
    </row>
    <row r="227" spans="1:7" ht="31.5" hidden="1">
      <c r="A227" s="3" t="s">
        <v>70</v>
      </c>
      <c r="B227" s="4" t="s">
        <v>416</v>
      </c>
      <c r="C227" s="4" t="s">
        <v>415</v>
      </c>
      <c r="D227" s="4" t="s">
        <v>71</v>
      </c>
      <c r="E227" s="4"/>
      <c r="F227" s="29">
        <f>F228</f>
        <v>0</v>
      </c>
      <c r="G227" s="29">
        <f>G228</f>
        <v>0</v>
      </c>
    </row>
    <row r="228" spans="1:7" ht="47.25" hidden="1">
      <c r="A228" s="3" t="s">
        <v>459</v>
      </c>
      <c r="B228" s="4" t="s">
        <v>416</v>
      </c>
      <c r="C228" s="4" t="s">
        <v>415</v>
      </c>
      <c r="D228" s="4" t="s">
        <v>71</v>
      </c>
      <c r="E228" s="4" t="s">
        <v>100</v>
      </c>
      <c r="F228" s="29">
        <f>прил7!G281</f>
        <v>0</v>
      </c>
      <c r="G228" s="29">
        <f>F228</f>
        <v>0</v>
      </c>
    </row>
    <row r="229" spans="1:7" ht="63" hidden="1">
      <c r="A229" s="1" t="s">
        <v>443</v>
      </c>
      <c r="B229" s="2" t="s">
        <v>416</v>
      </c>
      <c r="C229" s="2" t="s">
        <v>397</v>
      </c>
      <c r="D229" s="2"/>
      <c r="E229" s="2"/>
      <c r="F229" s="33">
        <f>F230</f>
        <v>0</v>
      </c>
      <c r="G229" s="29"/>
    </row>
    <row r="230" spans="1:7" ht="78.75" hidden="1">
      <c r="A230" s="3" t="s">
        <v>368</v>
      </c>
      <c r="B230" s="4" t="s">
        <v>416</v>
      </c>
      <c r="C230" s="4" t="s">
        <v>397</v>
      </c>
      <c r="D230" s="4" t="s">
        <v>199</v>
      </c>
      <c r="E230" s="4"/>
      <c r="F230" s="29">
        <f>F231</f>
        <v>0</v>
      </c>
      <c r="G230" s="29"/>
    </row>
    <row r="231" spans="1:7" ht="63" hidden="1">
      <c r="A231" s="3" t="s">
        <v>200</v>
      </c>
      <c r="B231" s="4" t="s">
        <v>416</v>
      </c>
      <c r="C231" s="4" t="s">
        <v>397</v>
      </c>
      <c r="D231" s="4" t="s">
        <v>201</v>
      </c>
      <c r="E231" s="4"/>
      <c r="F231" s="29">
        <f>F232</f>
        <v>0</v>
      </c>
      <c r="G231" s="29"/>
    </row>
    <row r="232" spans="1:7" ht="47.25" hidden="1">
      <c r="A232" s="3" t="s">
        <v>202</v>
      </c>
      <c r="B232" s="4" t="s">
        <v>416</v>
      </c>
      <c r="C232" s="4" t="s">
        <v>397</v>
      </c>
      <c r="D232" s="4" t="s">
        <v>203</v>
      </c>
      <c r="E232" s="4"/>
      <c r="F232" s="29">
        <f>F233</f>
        <v>0</v>
      </c>
      <c r="G232" s="29"/>
    </row>
    <row r="233" spans="1:7" ht="75" customHeight="1" hidden="1">
      <c r="A233" s="3" t="s">
        <v>480</v>
      </c>
      <c r="B233" s="4" t="s">
        <v>416</v>
      </c>
      <c r="C233" s="4" t="s">
        <v>397</v>
      </c>
      <c r="D233" s="4" t="s">
        <v>203</v>
      </c>
      <c r="E233" s="4" t="s">
        <v>105</v>
      </c>
      <c r="F233" s="29">
        <f>прил7!G500</f>
        <v>0</v>
      </c>
      <c r="G233" s="29"/>
    </row>
    <row r="234" spans="1:7" ht="18.75">
      <c r="A234" s="10" t="s">
        <v>430</v>
      </c>
      <c r="B234" s="11" t="s">
        <v>419</v>
      </c>
      <c r="C234" s="99"/>
      <c r="D234" s="23"/>
      <c r="E234" s="23"/>
      <c r="F234" s="28">
        <f>F256+F235+F270+F242</f>
        <v>170042639.25</v>
      </c>
      <c r="G234" s="28">
        <f>G256+G235+G270+G242</f>
        <v>755800</v>
      </c>
    </row>
    <row r="235" spans="1:7" ht="15.75">
      <c r="A235" s="20" t="s">
        <v>431</v>
      </c>
      <c r="B235" s="2" t="s">
        <v>419</v>
      </c>
      <c r="C235" s="2" t="s">
        <v>413</v>
      </c>
      <c r="D235" s="4"/>
      <c r="E235" s="4"/>
      <c r="F235" s="33">
        <f aca="true" t="shared" si="2" ref="F235:G240">F236</f>
        <v>31787630</v>
      </c>
      <c r="G235" s="33">
        <f t="shared" si="2"/>
        <v>687100</v>
      </c>
    </row>
    <row r="236" spans="1:7" ht="78.75">
      <c r="A236" s="3" t="s">
        <v>372</v>
      </c>
      <c r="B236" s="4" t="s">
        <v>419</v>
      </c>
      <c r="C236" s="4" t="s">
        <v>413</v>
      </c>
      <c r="D236" s="4" t="s">
        <v>120</v>
      </c>
      <c r="E236" s="4"/>
      <c r="F236" s="29">
        <f t="shared" si="2"/>
        <v>31787630</v>
      </c>
      <c r="G236" s="29">
        <f t="shared" si="2"/>
        <v>687100</v>
      </c>
    </row>
    <row r="237" spans="1:7" ht="47.25">
      <c r="A237" s="3" t="s">
        <v>121</v>
      </c>
      <c r="B237" s="4" t="s">
        <v>419</v>
      </c>
      <c r="C237" s="4" t="s">
        <v>413</v>
      </c>
      <c r="D237" s="4" t="s">
        <v>122</v>
      </c>
      <c r="E237" s="4"/>
      <c r="F237" s="29">
        <f>F240+F238</f>
        <v>31787630</v>
      </c>
      <c r="G237" s="29">
        <f>G240</f>
        <v>687100</v>
      </c>
    </row>
    <row r="238" spans="1:7" ht="63">
      <c r="A238" s="3" t="s">
        <v>304</v>
      </c>
      <c r="B238" s="4" t="s">
        <v>419</v>
      </c>
      <c r="C238" s="4" t="s">
        <v>413</v>
      </c>
      <c r="D238" s="4" t="s">
        <v>305</v>
      </c>
      <c r="E238" s="4"/>
      <c r="F238" s="29">
        <f>F239</f>
        <v>31100530</v>
      </c>
      <c r="G238" s="29"/>
    </row>
    <row r="239" spans="1:7" ht="15.75">
      <c r="A239" s="3" t="s">
        <v>390</v>
      </c>
      <c r="B239" s="4" t="s">
        <v>419</v>
      </c>
      <c r="C239" s="4" t="s">
        <v>413</v>
      </c>
      <c r="D239" s="4" t="s">
        <v>305</v>
      </c>
      <c r="E239" s="4" t="s">
        <v>103</v>
      </c>
      <c r="F239" s="29">
        <f>прил7!G162</f>
        <v>31100530</v>
      </c>
      <c r="G239" s="29"/>
    </row>
    <row r="240" spans="1:7" ht="157.5">
      <c r="A240" s="3" t="s">
        <v>123</v>
      </c>
      <c r="B240" s="4" t="s">
        <v>419</v>
      </c>
      <c r="C240" s="4" t="s">
        <v>413</v>
      </c>
      <c r="D240" s="4" t="s">
        <v>124</v>
      </c>
      <c r="E240" s="4"/>
      <c r="F240" s="29">
        <f t="shared" si="2"/>
        <v>687100</v>
      </c>
      <c r="G240" s="29">
        <f t="shared" si="2"/>
        <v>687100</v>
      </c>
    </row>
    <row r="241" spans="1:7" ht="15.75">
      <c r="A241" s="3" t="s">
        <v>390</v>
      </c>
      <c r="B241" s="7" t="s">
        <v>419</v>
      </c>
      <c r="C241" s="7" t="s">
        <v>413</v>
      </c>
      <c r="D241" s="7" t="s">
        <v>124</v>
      </c>
      <c r="E241" s="4" t="s">
        <v>103</v>
      </c>
      <c r="F241" s="31">
        <f>прил7!G164</f>
        <v>687100</v>
      </c>
      <c r="G241" s="31">
        <f>F241</f>
        <v>687100</v>
      </c>
    </row>
    <row r="242" spans="1:7" ht="31.5">
      <c r="A242" s="1" t="s">
        <v>389</v>
      </c>
      <c r="B242" s="2" t="s">
        <v>419</v>
      </c>
      <c r="C242" s="2" t="s">
        <v>415</v>
      </c>
      <c r="D242" s="4"/>
      <c r="E242" s="4"/>
      <c r="F242" s="33">
        <f>F247+F243</f>
        <v>100754048</v>
      </c>
      <c r="G242" s="33">
        <f>G247</f>
        <v>0</v>
      </c>
    </row>
    <row r="243" spans="1:7" ht="78.75">
      <c r="A243" s="3" t="s">
        <v>368</v>
      </c>
      <c r="B243" s="4" t="s">
        <v>419</v>
      </c>
      <c r="C243" s="4" t="s">
        <v>415</v>
      </c>
      <c r="D243" s="4" t="s">
        <v>199</v>
      </c>
      <c r="E243" s="4"/>
      <c r="F243" s="29">
        <f>F244</f>
        <v>4226928</v>
      </c>
      <c r="G243" s="33"/>
    </row>
    <row r="244" spans="1:7" ht="78.75">
      <c r="A244" s="3" t="s">
        <v>204</v>
      </c>
      <c r="B244" s="4" t="s">
        <v>419</v>
      </c>
      <c r="C244" s="4" t="s">
        <v>415</v>
      </c>
      <c r="D244" s="4" t="s">
        <v>205</v>
      </c>
      <c r="E244" s="4"/>
      <c r="F244" s="29">
        <f>F245</f>
        <v>4226928</v>
      </c>
      <c r="G244" s="33"/>
    </row>
    <row r="245" spans="1:7" ht="31.5">
      <c r="A245" s="3" t="s">
        <v>476</v>
      </c>
      <c r="B245" s="4" t="s">
        <v>419</v>
      </c>
      <c r="C245" s="4" t="s">
        <v>415</v>
      </c>
      <c r="D245" s="4" t="s">
        <v>206</v>
      </c>
      <c r="E245" s="4"/>
      <c r="F245" s="29">
        <f>F246</f>
        <v>4226928</v>
      </c>
      <c r="G245" s="33"/>
    </row>
    <row r="246" spans="1:7" ht="47.25">
      <c r="A246" s="3" t="s">
        <v>459</v>
      </c>
      <c r="B246" s="4" t="s">
        <v>419</v>
      </c>
      <c r="C246" s="4" t="s">
        <v>415</v>
      </c>
      <c r="D246" s="4" t="s">
        <v>206</v>
      </c>
      <c r="E246" s="4" t="s">
        <v>100</v>
      </c>
      <c r="F246" s="29">
        <f>прил7!G296</f>
        <v>4226928</v>
      </c>
      <c r="G246" s="33"/>
    </row>
    <row r="247" spans="1:7" ht="63">
      <c r="A247" s="3" t="s">
        <v>373</v>
      </c>
      <c r="B247" s="4" t="s">
        <v>419</v>
      </c>
      <c r="C247" s="4" t="s">
        <v>415</v>
      </c>
      <c r="D247" s="4" t="s">
        <v>193</v>
      </c>
      <c r="E247" s="4"/>
      <c r="F247" s="29">
        <f>F248+F250+F252+F254</f>
        <v>96527120</v>
      </c>
      <c r="G247" s="29">
        <f>G248+G250+G252+G254</f>
        <v>0</v>
      </c>
    </row>
    <row r="248" spans="1:7" ht="47.25">
      <c r="A248" s="3" t="s">
        <v>194</v>
      </c>
      <c r="B248" s="4" t="s">
        <v>419</v>
      </c>
      <c r="C248" s="4" t="s">
        <v>415</v>
      </c>
      <c r="D248" s="4" t="s">
        <v>195</v>
      </c>
      <c r="E248" s="4"/>
      <c r="F248" s="29">
        <f>F249</f>
        <v>3000000</v>
      </c>
      <c r="G248" s="29"/>
    </row>
    <row r="249" spans="1:7" ht="47.25">
      <c r="A249" s="3" t="s">
        <v>459</v>
      </c>
      <c r="B249" s="4" t="s">
        <v>419</v>
      </c>
      <c r="C249" s="4" t="s">
        <v>415</v>
      </c>
      <c r="D249" s="4" t="s">
        <v>195</v>
      </c>
      <c r="E249" s="4" t="s">
        <v>100</v>
      </c>
      <c r="F249" s="29">
        <f>прил7!G299</f>
        <v>3000000</v>
      </c>
      <c r="G249" s="29"/>
    </row>
    <row r="250" spans="1:7" ht="78.75">
      <c r="A250" s="3" t="s">
        <v>196</v>
      </c>
      <c r="B250" s="4" t="s">
        <v>419</v>
      </c>
      <c r="C250" s="4" t="s">
        <v>415</v>
      </c>
      <c r="D250" s="4" t="s">
        <v>197</v>
      </c>
      <c r="E250" s="4"/>
      <c r="F250" s="29">
        <f>F251</f>
        <v>89331973.93</v>
      </c>
      <c r="G250" s="29"/>
    </row>
    <row r="251" spans="1:7" ht="47.25">
      <c r="A251" s="3" t="s">
        <v>459</v>
      </c>
      <c r="B251" s="4" t="s">
        <v>419</v>
      </c>
      <c r="C251" s="4" t="s">
        <v>415</v>
      </c>
      <c r="D251" s="4" t="s">
        <v>197</v>
      </c>
      <c r="E251" s="4" t="s">
        <v>100</v>
      </c>
      <c r="F251" s="29">
        <f>прил7!G301</f>
        <v>89331973.93</v>
      </c>
      <c r="G251" s="29"/>
    </row>
    <row r="252" spans="1:7" ht="31.5">
      <c r="A252" s="3" t="s">
        <v>476</v>
      </c>
      <c r="B252" s="4" t="s">
        <v>419</v>
      </c>
      <c r="C252" s="4" t="s">
        <v>415</v>
      </c>
      <c r="D252" s="4" t="s">
        <v>198</v>
      </c>
      <c r="E252" s="4"/>
      <c r="F252" s="29">
        <f>F253</f>
        <v>4195146.07</v>
      </c>
      <c r="G252" s="29"/>
    </row>
    <row r="253" spans="1:7" ht="47.25">
      <c r="A253" s="3" t="s">
        <v>459</v>
      </c>
      <c r="B253" s="4" t="s">
        <v>419</v>
      </c>
      <c r="C253" s="4" t="s">
        <v>415</v>
      </c>
      <c r="D253" s="4" t="s">
        <v>198</v>
      </c>
      <c r="E253" s="4" t="s">
        <v>100</v>
      </c>
      <c r="F253" s="29">
        <f>прил7!G303</f>
        <v>4195146.07</v>
      </c>
      <c r="G253" s="29"/>
    </row>
    <row r="254" spans="1:7" ht="78.75" hidden="1">
      <c r="A254" s="3" t="s">
        <v>64</v>
      </c>
      <c r="B254" s="4" t="s">
        <v>419</v>
      </c>
      <c r="C254" s="4" t="s">
        <v>415</v>
      </c>
      <c r="D254" s="4" t="s">
        <v>65</v>
      </c>
      <c r="E254" s="4"/>
      <c r="F254" s="29">
        <f>F255</f>
        <v>0</v>
      </c>
      <c r="G254" s="29">
        <f>G255</f>
        <v>0</v>
      </c>
    </row>
    <row r="255" spans="1:7" ht="47.25" hidden="1">
      <c r="A255" s="3" t="s">
        <v>459</v>
      </c>
      <c r="B255" s="4" t="s">
        <v>419</v>
      </c>
      <c r="C255" s="4" t="s">
        <v>415</v>
      </c>
      <c r="D255" s="4" t="s">
        <v>65</v>
      </c>
      <c r="E255" s="4" t="s">
        <v>100</v>
      </c>
      <c r="F255" s="29">
        <f>прил7!G305</f>
        <v>0</v>
      </c>
      <c r="G255" s="29">
        <f>F255</f>
        <v>0</v>
      </c>
    </row>
    <row r="256" spans="1:7" ht="24" customHeight="1">
      <c r="A256" s="1" t="s">
        <v>91</v>
      </c>
      <c r="B256" s="2" t="s">
        <v>419</v>
      </c>
      <c r="C256" s="2" t="s">
        <v>417</v>
      </c>
      <c r="D256" s="2"/>
      <c r="E256" s="2"/>
      <c r="F256" s="33">
        <f>F257</f>
        <v>25894891.25</v>
      </c>
      <c r="G256" s="33">
        <f>G257</f>
        <v>11400</v>
      </c>
    </row>
    <row r="257" spans="1:7" ht="47.25">
      <c r="A257" s="3" t="s">
        <v>371</v>
      </c>
      <c r="B257" s="4" t="s">
        <v>419</v>
      </c>
      <c r="C257" s="4" t="s">
        <v>417</v>
      </c>
      <c r="D257" s="4" t="s">
        <v>460</v>
      </c>
      <c r="E257" s="4"/>
      <c r="F257" s="29">
        <f>F264+F258</f>
        <v>25894891.25</v>
      </c>
      <c r="G257" s="29">
        <f>G264</f>
        <v>11400</v>
      </c>
    </row>
    <row r="258" spans="1:7" ht="63">
      <c r="A258" s="3" t="s">
        <v>161</v>
      </c>
      <c r="B258" s="4" t="s">
        <v>419</v>
      </c>
      <c r="C258" s="4" t="s">
        <v>417</v>
      </c>
      <c r="D258" s="4" t="s">
        <v>162</v>
      </c>
      <c r="E258" s="4"/>
      <c r="F258" s="29">
        <f>F259+F262</f>
        <v>9640290</v>
      </c>
      <c r="G258" s="29"/>
    </row>
    <row r="259" spans="1:7" ht="110.25">
      <c r="A259" s="3" t="s">
        <v>289</v>
      </c>
      <c r="B259" s="4" t="s">
        <v>419</v>
      </c>
      <c r="C259" s="4" t="s">
        <v>417</v>
      </c>
      <c r="D259" s="4" t="s">
        <v>163</v>
      </c>
      <c r="E259" s="4"/>
      <c r="F259" s="29">
        <f>F260+F261</f>
        <v>9333280</v>
      </c>
      <c r="G259" s="29"/>
    </row>
    <row r="260" spans="1:7" ht="126">
      <c r="A260" s="3" t="s">
        <v>458</v>
      </c>
      <c r="B260" s="4" t="s">
        <v>419</v>
      </c>
      <c r="C260" s="4" t="s">
        <v>417</v>
      </c>
      <c r="D260" s="4" t="s">
        <v>163</v>
      </c>
      <c r="E260" s="4" t="s">
        <v>99</v>
      </c>
      <c r="F260" s="29">
        <f>прил7!G169</f>
        <v>9251000</v>
      </c>
      <c r="G260" s="29"/>
    </row>
    <row r="261" spans="1:7" ht="47.25">
      <c r="A261" s="3" t="s">
        <v>459</v>
      </c>
      <c r="B261" s="4" t="s">
        <v>419</v>
      </c>
      <c r="C261" s="4" t="s">
        <v>417</v>
      </c>
      <c r="D261" s="4" t="s">
        <v>163</v>
      </c>
      <c r="E261" s="4" t="s">
        <v>100</v>
      </c>
      <c r="F261" s="29">
        <f>прил7!G170</f>
        <v>82280</v>
      </c>
      <c r="G261" s="29"/>
    </row>
    <row r="262" spans="1:7" ht="110.25">
      <c r="A262" s="3" t="s">
        <v>19</v>
      </c>
      <c r="B262" s="4" t="s">
        <v>419</v>
      </c>
      <c r="C262" s="4" t="s">
        <v>417</v>
      </c>
      <c r="D262" s="4" t="s">
        <v>36</v>
      </c>
      <c r="E262" s="4"/>
      <c r="F262" s="29">
        <f>F263</f>
        <v>307010</v>
      </c>
      <c r="G262" s="29"/>
    </row>
    <row r="263" spans="1:7" ht="135" customHeight="1">
      <c r="A263" s="3" t="s">
        <v>458</v>
      </c>
      <c r="B263" s="4" t="s">
        <v>419</v>
      </c>
      <c r="C263" s="4" t="s">
        <v>417</v>
      </c>
      <c r="D263" s="4" t="s">
        <v>36</v>
      </c>
      <c r="E263" s="4" t="s">
        <v>99</v>
      </c>
      <c r="F263" s="29">
        <f>прил7!G172</f>
        <v>307010</v>
      </c>
      <c r="G263" s="29"/>
    </row>
    <row r="264" spans="1:7" ht="63">
      <c r="A264" s="3" t="s">
        <v>461</v>
      </c>
      <c r="B264" s="4" t="s">
        <v>419</v>
      </c>
      <c r="C264" s="4" t="s">
        <v>417</v>
      </c>
      <c r="D264" s="4" t="s">
        <v>462</v>
      </c>
      <c r="E264" s="4"/>
      <c r="F264" s="29">
        <f>F268+F265</f>
        <v>16254601.25</v>
      </c>
      <c r="G264" s="29">
        <f>G268</f>
        <v>11400</v>
      </c>
    </row>
    <row r="265" spans="1:7" ht="47.25">
      <c r="A265" s="3" t="s">
        <v>463</v>
      </c>
      <c r="B265" s="4" t="s">
        <v>419</v>
      </c>
      <c r="C265" s="4" t="s">
        <v>417</v>
      </c>
      <c r="D265" s="4" t="s">
        <v>464</v>
      </c>
      <c r="E265" s="4"/>
      <c r="F265" s="29">
        <f>F266+F267</f>
        <v>16243201.25</v>
      </c>
      <c r="G265" s="29"/>
    </row>
    <row r="266" spans="1:7" ht="47.25">
      <c r="A266" s="3" t="s">
        <v>459</v>
      </c>
      <c r="B266" s="4" t="s">
        <v>419</v>
      </c>
      <c r="C266" s="4" t="s">
        <v>417</v>
      </c>
      <c r="D266" s="4" t="s">
        <v>464</v>
      </c>
      <c r="E266" s="4" t="s">
        <v>100</v>
      </c>
      <c r="F266" s="29">
        <f>прил7!G175+прил7!G310+прил7!G468+прил7!G506+прил7!G654+прил7!G806+прил7!G52</f>
        <v>6744451.3</v>
      </c>
      <c r="G266" s="29"/>
    </row>
    <row r="267" spans="1:7" ht="63">
      <c r="A267" s="3" t="s">
        <v>480</v>
      </c>
      <c r="B267" s="4" t="s">
        <v>419</v>
      </c>
      <c r="C267" s="4" t="s">
        <v>417</v>
      </c>
      <c r="D267" s="4" t="s">
        <v>464</v>
      </c>
      <c r="E267" s="4" t="s">
        <v>105</v>
      </c>
      <c r="F267" s="29">
        <f>прил7!G507+прил7!G655+прил7!G176</f>
        <v>9498749.95</v>
      </c>
      <c r="G267" s="29"/>
    </row>
    <row r="268" spans="1:7" ht="126">
      <c r="A268" s="3" t="s">
        <v>485</v>
      </c>
      <c r="B268" s="4" t="s">
        <v>419</v>
      </c>
      <c r="C268" s="4" t="s">
        <v>417</v>
      </c>
      <c r="D268" s="4" t="s">
        <v>486</v>
      </c>
      <c r="E268" s="4"/>
      <c r="F268" s="29">
        <f>F269</f>
        <v>11400</v>
      </c>
      <c r="G268" s="29">
        <f>G269</f>
        <v>11400</v>
      </c>
    </row>
    <row r="269" spans="1:7" ht="47.25">
      <c r="A269" s="3" t="s">
        <v>459</v>
      </c>
      <c r="B269" s="4" t="s">
        <v>419</v>
      </c>
      <c r="C269" s="4" t="s">
        <v>417</v>
      </c>
      <c r="D269" s="4" t="s">
        <v>486</v>
      </c>
      <c r="E269" s="4" t="s">
        <v>100</v>
      </c>
      <c r="F269" s="29">
        <f>прил7!G178</f>
        <v>11400</v>
      </c>
      <c r="G269" s="29">
        <f>F269</f>
        <v>11400</v>
      </c>
    </row>
    <row r="270" spans="1:7" ht="31.5">
      <c r="A270" s="1" t="s">
        <v>432</v>
      </c>
      <c r="B270" s="2" t="s">
        <v>419</v>
      </c>
      <c r="C270" s="2" t="s">
        <v>94</v>
      </c>
      <c r="D270" s="4"/>
      <c r="E270" s="4"/>
      <c r="F270" s="33">
        <f>F274+F271</f>
        <v>11606070</v>
      </c>
      <c r="G270" s="33">
        <f>G274+G271</f>
        <v>57300</v>
      </c>
    </row>
    <row r="271" spans="1:7" ht="63" hidden="1">
      <c r="A271" s="3" t="s">
        <v>369</v>
      </c>
      <c r="B271" s="4" t="s">
        <v>419</v>
      </c>
      <c r="C271" s="4" t="s">
        <v>94</v>
      </c>
      <c r="D271" s="4" t="s">
        <v>156</v>
      </c>
      <c r="E271" s="4"/>
      <c r="F271" s="29">
        <f>F272</f>
        <v>0</v>
      </c>
      <c r="G271" s="33"/>
    </row>
    <row r="272" spans="1:7" ht="47.25" hidden="1">
      <c r="A272" s="3" t="s">
        <v>308</v>
      </c>
      <c r="B272" s="4" t="s">
        <v>419</v>
      </c>
      <c r="C272" s="4" t="s">
        <v>94</v>
      </c>
      <c r="D272" s="4" t="s">
        <v>157</v>
      </c>
      <c r="E272" s="4"/>
      <c r="F272" s="29">
        <f>F273</f>
        <v>0</v>
      </c>
      <c r="G272" s="33"/>
    </row>
    <row r="273" spans="1:7" ht="47.25" hidden="1">
      <c r="A273" s="3" t="s">
        <v>459</v>
      </c>
      <c r="B273" s="4" t="s">
        <v>419</v>
      </c>
      <c r="C273" s="4" t="s">
        <v>94</v>
      </c>
      <c r="D273" s="4" t="s">
        <v>157</v>
      </c>
      <c r="E273" s="4" t="s">
        <v>100</v>
      </c>
      <c r="F273" s="29">
        <f>прил7!G314</f>
        <v>0</v>
      </c>
      <c r="G273" s="33"/>
    </row>
    <row r="274" spans="1:7" ht="63">
      <c r="A274" s="27" t="s">
        <v>364</v>
      </c>
      <c r="B274" s="4" t="s">
        <v>419</v>
      </c>
      <c r="C274" s="4" t="s">
        <v>94</v>
      </c>
      <c r="D274" s="4" t="s">
        <v>465</v>
      </c>
      <c r="E274" s="4"/>
      <c r="F274" s="29">
        <f>F275+F278+F281</f>
        <v>11606070</v>
      </c>
      <c r="G274" s="29">
        <f>G275+G278+G281</f>
        <v>57300</v>
      </c>
    </row>
    <row r="275" spans="1:7" ht="47.25">
      <c r="A275" s="27" t="s">
        <v>466</v>
      </c>
      <c r="B275" s="4" t="s">
        <v>419</v>
      </c>
      <c r="C275" s="4" t="s">
        <v>94</v>
      </c>
      <c r="D275" s="4" t="s">
        <v>467</v>
      </c>
      <c r="E275" s="4"/>
      <c r="F275" s="29">
        <f>F276</f>
        <v>57300</v>
      </c>
      <c r="G275" s="29">
        <f>G276</f>
        <v>57300</v>
      </c>
    </row>
    <row r="276" spans="1:7" ht="157.5">
      <c r="A276" s="3" t="s">
        <v>387</v>
      </c>
      <c r="B276" s="4" t="s">
        <v>419</v>
      </c>
      <c r="C276" s="4" t="s">
        <v>94</v>
      </c>
      <c r="D276" s="4" t="s">
        <v>129</v>
      </c>
      <c r="E276" s="4"/>
      <c r="F276" s="29">
        <f>F277</f>
        <v>57300</v>
      </c>
      <c r="G276" s="29">
        <f>G277</f>
        <v>57300</v>
      </c>
    </row>
    <row r="277" spans="1:7" ht="126">
      <c r="A277" s="3" t="s">
        <v>458</v>
      </c>
      <c r="B277" s="4" t="s">
        <v>419</v>
      </c>
      <c r="C277" s="4" t="s">
        <v>94</v>
      </c>
      <c r="D277" s="4" t="s">
        <v>129</v>
      </c>
      <c r="E277" s="4" t="s">
        <v>99</v>
      </c>
      <c r="F277" s="29">
        <f>прил7!G183</f>
        <v>57300</v>
      </c>
      <c r="G277" s="29">
        <f>F277</f>
        <v>57300</v>
      </c>
    </row>
    <row r="278" spans="1:7" ht="78.75">
      <c r="A278" s="27" t="s">
        <v>169</v>
      </c>
      <c r="B278" s="4" t="s">
        <v>419</v>
      </c>
      <c r="C278" s="4" t="s">
        <v>94</v>
      </c>
      <c r="D278" s="4" t="s">
        <v>182</v>
      </c>
      <c r="E278" s="4"/>
      <c r="F278" s="29">
        <f>F279</f>
        <v>1707530</v>
      </c>
      <c r="G278" s="29"/>
    </row>
    <row r="279" spans="1:7" ht="31.5">
      <c r="A279" s="27" t="s">
        <v>246</v>
      </c>
      <c r="B279" s="4" t="s">
        <v>419</v>
      </c>
      <c r="C279" s="4" t="s">
        <v>94</v>
      </c>
      <c r="D279" s="4" t="s">
        <v>183</v>
      </c>
      <c r="E279" s="4"/>
      <c r="F279" s="29">
        <f>F280</f>
        <v>1707530</v>
      </c>
      <c r="G279" s="29"/>
    </row>
    <row r="280" spans="1:7" ht="47.25">
      <c r="A280" s="3" t="s">
        <v>459</v>
      </c>
      <c r="B280" s="4" t="s">
        <v>419</v>
      </c>
      <c r="C280" s="4" t="s">
        <v>94</v>
      </c>
      <c r="D280" s="4" t="s">
        <v>183</v>
      </c>
      <c r="E280" s="4" t="s">
        <v>100</v>
      </c>
      <c r="F280" s="29">
        <f>прил7!G318</f>
        <v>1707530</v>
      </c>
      <c r="G280" s="29"/>
    </row>
    <row r="281" spans="1:7" ht="94.5">
      <c r="A281" s="3" t="s">
        <v>178</v>
      </c>
      <c r="B281" s="4" t="s">
        <v>419</v>
      </c>
      <c r="C281" s="4" t="s">
        <v>94</v>
      </c>
      <c r="D281" s="4" t="s">
        <v>179</v>
      </c>
      <c r="E281" s="4"/>
      <c r="F281" s="29">
        <f>F282+F286</f>
        <v>9841240</v>
      </c>
      <c r="G281" s="29"/>
    </row>
    <row r="282" spans="1:7" ht="110.25">
      <c r="A282" s="3" t="s">
        <v>832</v>
      </c>
      <c r="B282" s="4" t="s">
        <v>419</v>
      </c>
      <c r="C282" s="4" t="s">
        <v>94</v>
      </c>
      <c r="D282" s="4" t="s">
        <v>180</v>
      </c>
      <c r="E282" s="4"/>
      <c r="F282" s="29">
        <f>F283+F284+F285</f>
        <v>9664070</v>
      </c>
      <c r="G282" s="29"/>
    </row>
    <row r="283" spans="1:7" ht="126">
      <c r="A283" s="3" t="s">
        <v>458</v>
      </c>
      <c r="B283" s="4" t="s">
        <v>419</v>
      </c>
      <c r="C283" s="4" t="s">
        <v>94</v>
      </c>
      <c r="D283" s="4" t="s">
        <v>180</v>
      </c>
      <c r="E283" s="4" t="s">
        <v>99</v>
      </c>
      <c r="F283" s="29">
        <f>прил7!G321</f>
        <v>8973600</v>
      </c>
      <c r="G283" s="29"/>
    </row>
    <row r="284" spans="1:7" ht="47.25">
      <c r="A284" s="3" t="s">
        <v>459</v>
      </c>
      <c r="B284" s="4" t="s">
        <v>419</v>
      </c>
      <c r="C284" s="4" t="s">
        <v>94</v>
      </c>
      <c r="D284" s="4" t="s">
        <v>180</v>
      </c>
      <c r="E284" s="4" t="s">
        <v>100</v>
      </c>
      <c r="F284" s="29">
        <f>прил7!G322</f>
        <v>460510</v>
      </c>
      <c r="G284" s="29"/>
    </row>
    <row r="285" spans="1:7" ht="22.5" customHeight="1">
      <c r="A285" s="3" t="s">
        <v>390</v>
      </c>
      <c r="B285" s="4" t="s">
        <v>419</v>
      </c>
      <c r="C285" s="4" t="s">
        <v>94</v>
      </c>
      <c r="D285" s="4" t="s">
        <v>180</v>
      </c>
      <c r="E285" s="4" t="s">
        <v>103</v>
      </c>
      <c r="F285" s="29">
        <f>прил7!G323</f>
        <v>229960</v>
      </c>
      <c r="G285" s="29"/>
    </row>
    <row r="286" spans="1:7" ht="110.25">
      <c r="A286" s="3" t="s">
        <v>19</v>
      </c>
      <c r="B286" s="4" t="s">
        <v>419</v>
      </c>
      <c r="C286" s="4" t="s">
        <v>94</v>
      </c>
      <c r="D286" s="4" t="s">
        <v>41</v>
      </c>
      <c r="E286" s="4"/>
      <c r="F286" s="29">
        <f>F287</f>
        <v>177170</v>
      </c>
      <c r="G286" s="29"/>
    </row>
    <row r="287" spans="1:7" ht="126">
      <c r="A287" s="3" t="s">
        <v>27</v>
      </c>
      <c r="B287" s="4" t="s">
        <v>419</v>
      </c>
      <c r="C287" s="4" t="s">
        <v>94</v>
      </c>
      <c r="D287" s="4" t="s">
        <v>41</v>
      </c>
      <c r="E287" s="4" t="s">
        <v>99</v>
      </c>
      <c r="F287" s="29">
        <f>прил7!G325</f>
        <v>177170</v>
      </c>
      <c r="G287" s="29"/>
    </row>
    <row r="288" spans="1:7" ht="37.5">
      <c r="A288" s="10" t="s">
        <v>418</v>
      </c>
      <c r="B288" s="11" t="s">
        <v>411</v>
      </c>
      <c r="C288" s="23"/>
      <c r="D288" s="23"/>
      <c r="E288" s="23"/>
      <c r="F288" s="28">
        <f>F336+F289+F305+F317</f>
        <v>201097620.55</v>
      </c>
      <c r="G288" s="28">
        <f>G336+G289</f>
        <v>78473773</v>
      </c>
    </row>
    <row r="289" spans="1:7" ht="15.75">
      <c r="A289" s="1" t="s">
        <v>424</v>
      </c>
      <c r="B289" s="2" t="s">
        <v>411</v>
      </c>
      <c r="C289" s="2" t="s">
        <v>409</v>
      </c>
      <c r="D289" s="2"/>
      <c r="E289" s="2"/>
      <c r="F289" s="33">
        <f>F290+F296</f>
        <v>28751815.55</v>
      </c>
      <c r="G289" s="33">
        <f>G296</f>
        <v>0</v>
      </c>
    </row>
    <row r="290" spans="1:7" ht="78.75">
      <c r="A290" s="3" t="s">
        <v>372</v>
      </c>
      <c r="B290" s="4" t="s">
        <v>411</v>
      </c>
      <c r="C290" s="4" t="s">
        <v>409</v>
      </c>
      <c r="D290" s="4" t="s">
        <v>120</v>
      </c>
      <c r="E290" s="4"/>
      <c r="F290" s="29">
        <f>F291</f>
        <v>27950805.55</v>
      </c>
      <c r="G290" s="29"/>
    </row>
    <row r="291" spans="1:7" ht="47.25">
      <c r="A291" s="3" t="s">
        <v>306</v>
      </c>
      <c r="B291" s="4" t="s">
        <v>411</v>
      </c>
      <c r="C291" s="4" t="s">
        <v>409</v>
      </c>
      <c r="D291" s="4" t="s">
        <v>307</v>
      </c>
      <c r="E291" s="4"/>
      <c r="F291" s="29">
        <f>F292+F294</f>
        <v>27950805.55</v>
      </c>
      <c r="G291" s="29"/>
    </row>
    <row r="292" spans="1:7" ht="47.25">
      <c r="A292" s="3" t="s">
        <v>308</v>
      </c>
      <c r="B292" s="4" t="s">
        <v>411</v>
      </c>
      <c r="C292" s="4" t="s">
        <v>409</v>
      </c>
      <c r="D292" s="4" t="s">
        <v>309</v>
      </c>
      <c r="E292" s="4"/>
      <c r="F292" s="29">
        <f>F293</f>
        <v>3285175.55</v>
      </c>
      <c r="G292" s="29"/>
    </row>
    <row r="293" spans="1:7" ht="47.25">
      <c r="A293" s="3" t="s">
        <v>459</v>
      </c>
      <c r="B293" s="4" t="s">
        <v>411</v>
      </c>
      <c r="C293" s="4" t="s">
        <v>409</v>
      </c>
      <c r="D293" s="4" t="s">
        <v>309</v>
      </c>
      <c r="E293" s="4" t="s">
        <v>100</v>
      </c>
      <c r="F293" s="29">
        <f>прил7!G331</f>
        <v>3285175.55</v>
      </c>
      <c r="G293" s="29"/>
    </row>
    <row r="294" spans="1:7" ht="47.25">
      <c r="A294" s="3" t="s">
        <v>75</v>
      </c>
      <c r="B294" s="4" t="s">
        <v>411</v>
      </c>
      <c r="C294" s="4" t="s">
        <v>409</v>
      </c>
      <c r="D294" s="4" t="s">
        <v>74</v>
      </c>
      <c r="E294" s="4"/>
      <c r="F294" s="29">
        <f>F295</f>
        <v>24665630</v>
      </c>
      <c r="G294" s="29"/>
    </row>
    <row r="295" spans="1:7" ht="63">
      <c r="A295" s="3" t="s">
        <v>480</v>
      </c>
      <c r="B295" s="4" t="s">
        <v>411</v>
      </c>
      <c r="C295" s="4" t="s">
        <v>409</v>
      </c>
      <c r="D295" s="4" t="s">
        <v>74</v>
      </c>
      <c r="E295" s="4" t="s">
        <v>105</v>
      </c>
      <c r="F295" s="29">
        <f>прил7!G333</f>
        <v>24665630</v>
      </c>
      <c r="G295" s="29"/>
    </row>
    <row r="296" spans="1:7" ht="63">
      <c r="A296" s="3" t="s">
        <v>369</v>
      </c>
      <c r="B296" s="4" t="s">
        <v>411</v>
      </c>
      <c r="C296" s="4" t="s">
        <v>409</v>
      </c>
      <c r="D296" s="4" t="s">
        <v>156</v>
      </c>
      <c r="E296" s="4"/>
      <c r="F296" s="29">
        <f>F297+F299+F301+F303</f>
        <v>801010</v>
      </c>
      <c r="G296" s="29">
        <f>G301+G303</f>
        <v>0</v>
      </c>
    </row>
    <row r="297" spans="1:7" ht="31.5">
      <c r="A297" s="3" t="s">
        <v>476</v>
      </c>
      <c r="B297" s="4" t="s">
        <v>411</v>
      </c>
      <c r="C297" s="4" t="s">
        <v>409</v>
      </c>
      <c r="D297" s="4" t="s">
        <v>158</v>
      </c>
      <c r="E297" s="4"/>
      <c r="F297" s="29">
        <f>F298</f>
        <v>801010</v>
      </c>
      <c r="G297" s="29"/>
    </row>
    <row r="298" spans="1:7" ht="47.25">
      <c r="A298" s="3" t="s">
        <v>459</v>
      </c>
      <c r="B298" s="4" t="s">
        <v>411</v>
      </c>
      <c r="C298" s="4" t="s">
        <v>409</v>
      </c>
      <c r="D298" s="4" t="s">
        <v>158</v>
      </c>
      <c r="E298" s="4" t="s">
        <v>100</v>
      </c>
      <c r="F298" s="29">
        <f>прил7!G338</f>
        <v>801010</v>
      </c>
      <c r="G298" s="29"/>
    </row>
    <row r="299" spans="1:7" ht="63" hidden="1">
      <c r="A299" s="3" t="s">
        <v>159</v>
      </c>
      <c r="B299" s="4" t="s">
        <v>411</v>
      </c>
      <c r="C299" s="4" t="s">
        <v>409</v>
      </c>
      <c r="D299" s="4" t="s">
        <v>160</v>
      </c>
      <c r="E299" s="4"/>
      <c r="F299" s="29">
        <f>F300</f>
        <v>0</v>
      </c>
      <c r="G299" s="29"/>
    </row>
    <row r="300" spans="1:7" ht="31.5" hidden="1">
      <c r="A300" s="3" t="s">
        <v>394</v>
      </c>
      <c r="B300" s="4" t="s">
        <v>411</v>
      </c>
      <c r="C300" s="4" t="s">
        <v>409</v>
      </c>
      <c r="D300" s="4" t="s">
        <v>160</v>
      </c>
      <c r="E300" s="4" t="s">
        <v>395</v>
      </c>
      <c r="F300" s="29">
        <f>прил7!G340</f>
        <v>0</v>
      </c>
      <c r="G300" s="29"/>
    </row>
    <row r="301" spans="1:7" ht="119.25" customHeight="1" hidden="1">
      <c r="A301" s="3" t="s">
        <v>273</v>
      </c>
      <c r="B301" s="4" t="s">
        <v>411</v>
      </c>
      <c r="C301" s="4" t="s">
        <v>409</v>
      </c>
      <c r="D301" s="4" t="s">
        <v>274</v>
      </c>
      <c r="E301" s="4"/>
      <c r="F301" s="29">
        <f>F302</f>
        <v>0</v>
      </c>
      <c r="G301" s="29">
        <f>G302</f>
        <v>0</v>
      </c>
    </row>
    <row r="302" spans="1:7" ht="31.5" hidden="1">
      <c r="A302" s="3" t="s">
        <v>394</v>
      </c>
      <c r="B302" s="4" t="s">
        <v>411</v>
      </c>
      <c r="C302" s="4" t="s">
        <v>409</v>
      </c>
      <c r="D302" s="4" t="s">
        <v>274</v>
      </c>
      <c r="E302" s="4" t="s">
        <v>395</v>
      </c>
      <c r="F302" s="29">
        <f>прил7!G342</f>
        <v>0</v>
      </c>
      <c r="G302" s="29">
        <f>F302</f>
        <v>0</v>
      </c>
    </row>
    <row r="303" spans="1:7" ht="110.25" hidden="1">
      <c r="A303" s="3" t="s">
        <v>281</v>
      </c>
      <c r="B303" s="4" t="s">
        <v>411</v>
      </c>
      <c r="C303" s="4" t="s">
        <v>409</v>
      </c>
      <c r="D303" s="4" t="s">
        <v>282</v>
      </c>
      <c r="E303" s="4"/>
      <c r="F303" s="29">
        <f>F304</f>
        <v>0</v>
      </c>
      <c r="G303" s="29">
        <f>G304</f>
        <v>0</v>
      </c>
    </row>
    <row r="304" spans="1:7" ht="47.25" hidden="1">
      <c r="A304" s="3" t="s">
        <v>459</v>
      </c>
      <c r="B304" s="4" t="s">
        <v>411</v>
      </c>
      <c r="C304" s="4" t="s">
        <v>409</v>
      </c>
      <c r="D304" s="4" t="s">
        <v>282</v>
      </c>
      <c r="E304" s="4" t="s">
        <v>100</v>
      </c>
      <c r="F304" s="29">
        <f>прил7!G344</f>
        <v>0</v>
      </c>
      <c r="G304" s="29">
        <f>F304</f>
        <v>0</v>
      </c>
    </row>
    <row r="305" spans="1:7" ht="15.75">
      <c r="A305" s="1" t="s">
        <v>92</v>
      </c>
      <c r="B305" s="2" t="s">
        <v>411</v>
      </c>
      <c r="C305" s="2" t="s">
        <v>414</v>
      </c>
      <c r="D305" s="2"/>
      <c r="E305" s="2"/>
      <c r="F305" s="33">
        <f>F306</f>
        <v>27187922</v>
      </c>
      <c r="G305" s="29"/>
    </row>
    <row r="306" spans="1:7" ht="78.75">
      <c r="A306" s="3" t="s">
        <v>372</v>
      </c>
      <c r="B306" s="4" t="s">
        <v>411</v>
      </c>
      <c r="C306" s="4" t="s">
        <v>414</v>
      </c>
      <c r="D306" s="4" t="s">
        <v>120</v>
      </c>
      <c r="E306" s="4"/>
      <c r="F306" s="29">
        <f>F307+F312</f>
        <v>27187922</v>
      </c>
      <c r="G306" s="29"/>
    </row>
    <row r="307" spans="1:7" ht="78.75">
      <c r="A307" s="3" t="s">
        <v>825</v>
      </c>
      <c r="B307" s="4" t="s">
        <v>411</v>
      </c>
      <c r="C307" s="4" t="s">
        <v>414</v>
      </c>
      <c r="D307" s="4" t="s">
        <v>826</v>
      </c>
      <c r="E307" s="4"/>
      <c r="F307" s="29">
        <f>F308+F310</f>
        <v>2302300</v>
      </c>
      <c r="G307" s="29"/>
    </row>
    <row r="308" spans="1:7" ht="47.25">
      <c r="A308" s="3" t="s">
        <v>310</v>
      </c>
      <c r="B308" s="4" t="s">
        <v>411</v>
      </c>
      <c r="C308" s="4" t="s">
        <v>414</v>
      </c>
      <c r="D308" s="4" t="s">
        <v>311</v>
      </c>
      <c r="E308" s="4"/>
      <c r="F308" s="29">
        <f>F309</f>
        <v>2302300</v>
      </c>
      <c r="G308" s="29"/>
    </row>
    <row r="309" spans="1:7" ht="47.25">
      <c r="A309" s="3" t="s">
        <v>459</v>
      </c>
      <c r="B309" s="4" t="s">
        <v>411</v>
      </c>
      <c r="C309" s="4" t="s">
        <v>414</v>
      </c>
      <c r="D309" s="4" t="s">
        <v>311</v>
      </c>
      <c r="E309" s="4" t="s">
        <v>100</v>
      </c>
      <c r="F309" s="29">
        <f>прил7!G349</f>
        <v>2302300</v>
      </c>
      <c r="G309" s="29"/>
    </row>
    <row r="310" spans="1:7" ht="31.5" hidden="1">
      <c r="A310" s="3" t="s">
        <v>476</v>
      </c>
      <c r="B310" s="4" t="s">
        <v>411</v>
      </c>
      <c r="C310" s="4" t="s">
        <v>414</v>
      </c>
      <c r="D310" s="4" t="s">
        <v>15</v>
      </c>
      <c r="E310" s="4"/>
      <c r="F310" s="29">
        <f>F311</f>
        <v>0</v>
      </c>
      <c r="G310" s="29"/>
    </row>
    <row r="311" spans="1:7" ht="47.25" hidden="1">
      <c r="A311" s="3" t="s">
        <v>459</v>
      </c>
      <c r="B311" s="4" t="s">
        <v>411</v>
      </c>
      <c r="C311" s="4" t="s">
        <v>414</v>
      </c>
      <c r="D311" s="4" t="s">
        <v>15</v>
      </c>
      <c r="E311" s="4" t="s">
        <v>100</v>
      </c>
      <c r="F311" s="29">
        <f>прил7!G351</f>
        <v>0</v>
      </c>
      <c r="G311" s="29"/>
    </row>
    <row r="312" spans="1:7" ht="78.75">
      <c r="A312" s="3" t="s">
        <v>827</v>
      </c>
      <c r="B312" s="4" t="s">
        <v>411</v>
      </c>
      <c r="C312" s="4" t="s">
        <v>414</v>
      </c>
      <c r="D312" s="4" t="s">
        <v>828</v>
      </c>
      <c r="E312" s="4"/>
      <c r="F312" s="29">
        <f>F313+F315</f>
        <v>24885622</v>
      </c>
      <c r="G312" s="29"/>
    </row>
    <row r="313" spans="1:7" ht="31.5">
      <c r="A313" s="3" t="s">
        <v>476</v>
      </c>
      <c r="B313" s="4" t="s">
        <v>411</v>
      </c>
      <c r="C313" s="4" t="s">
        <v>414</v>
      </c>
      <c r="D313" s="4" t="s">
        <v>829</v>
      </c>
      <c r="E313" s="4"/>
      <c r="F313" s="29">
        <f>F314</f>
        <v>2047940</v>
      </c>
      <c r="G313" s="29"/>
    </row>
    <row r="314" spans="1:7" ht="47.25">
      <c r="A314" s="3" t="s">
        <v>459</v>
      </c>
      <c r="B314" s="4" t="s">
        <v>411</v>
      </c>
      <c r="C314" s="4" t="s">
        <v>414</v>
      </c>
      <c r="D314" s="4" t="s">
        <v>829</v>
      </c>
      <c r="E314" s="4" t="s">
        <v>100</v>
      </c>
      <c r="F314" s="29">
        <f>прил7!G354</f>
        <v>2047940</v>
      </c>
      <c r="G314" s="29"/>
    </row>
    <row r="315" spans="1:7" ht="47.25">
      <c r="A315" s="3" t="s">
        <v>830</v>
      </c>
      <c r="B315" s="4" t="s">
        <v>411</v>
      </c>
      <c r="C315" s="4" t="s">
        <v>414</v>
      </c>
      <c r="D315" s="4" t="s">
        <v>831</v>
      </c>
      <c r="E315" s="4"/>
      <c r="F315" s="29">
        <f>F316</f>
        <v>22837682</v>
      </c>
      <c r="G315" s="29"/>
    </row>
    <row r="316" spans="1:7" ht="15.75">
      <c r="A316" s="3" t="s">
        <v>390</v>
      </c>
      <c r="B316" s="4" t="s">
        <v>411</v>
      </c>
      <c r="C316" s="4" t="s">
        <v>414</v>
      </c>
      <c r="D316" s="4" t="s">
        <v>831</v>
      </c>
      <c r="E316" s="4" t="s">
        <v>103</v>
      </c>
      <c r="F316" s="29">
        <f>прил7!G356</f>
        <v>22837682</v>
      </c>
      <c r="G316" s="29"/>
    </row>
    <row r="317" spans="1:7" ht="15.75">
      <c r="A317" s="1" t="s">
        <v>398</v>
      </c>
      <c r="B317" s="2" t="s">
        <v>411</v>
      </c>
      <c r="C317" s="2" t="s">
        <v>416</v>
      </c>
      <c r="D317" s="2"/>
      <c r="E317" s="2"/>
      <c r="F317" s="33">
        <f>F318</f>
        <v>45507210</v>
      </c>
      <c r="G317" s="33"/>
    </row>
    <row r="318" spans="1:7" ht="78.75">
      <c r="A318" s="3" t="s">
        <v>372</v>
      </c>
      <c r="B318" s="4" t="s">
        <v>411</v>
      </c>
      <c r="C318" s="4" t="s">
        <v>416</v>
      </c>
      <c r="D318" s="4" t="s">
        <v>120</v>
      </c>
      <c r="E318" s="4"/>
      <c r="F318" s="29">
        <f>F319</f>
        <v>45507210</v>
      </c>
      <c r="G318" s="29"/>
    </row>
    <row r="319" spans="1:7" ht="63">
      <c r="A319" s="3" t="s">
        <v>834</v>
      </c>
      <c r="B319" s="4" t="s">
        <v>411</v>
      </c>
      <c r="C319" s="4" t="s">
        <v>416</v>
      </c>
      <c r="D319" s="4" t="s">
        <v>835</v>
      </c>
      <c r="E319" s="4"/>
      <c r="F319" s="29">
        <f>F320+F322+F324+F326+F328+F330+F332+F334</f>
        <v>45507210</v>
      </c>
      <c r="G319" s="29"/>
    </row>
    <row r="320" spans="1:7" ht="63">
      <c r="A320" s="3" t="s">
        <v>836</v>
      </c>
      <c r="B320" s="4" t="s">
        <v>411</v>
      </c>
      <c r="C320" s="4" t="s">
        <v>416</v>
      </c>
      <c r="D320" s="4" t="s">
        <v>837</v>
      </c>
      <c r="E320" s="4"/>
      <c r="F320" s="29">
        <f>F321</f>
        <v>20270840</v>
      </c>
      <c r="G320" s="29"/>
    </row>
    <row r="321" spans="1:7" ht="47.25">
      <c r="A321" s="3" t="s">
        <v>459</v>
      </c>
      <c r="B321" s="4" t="s">
        <v>411</v>
      </c>
      <c r="C321" s="4" t="s">
        <v>416</v>
      </c>
      <c r="D321" s="4" t="s">
        <v>837</v>
      </c>
      <c r="E321" s="4" t="s">
        <v>100</v>
      </c>
      <c r="F321" s="29">
        <f>прил7!G361</f>
        <v>20270840</v>
      </c>
      <c r="G321" s="33"/>
    </row>
    <row r="322" spans="1:7" ht="63">
      <c r="A322" s="3" t="s">
        <v>1</v>
      </c>
      <c r="B322" s="4" t="s">
        <v>411</v>
      </c>
      <c r="C322" s="4" t="s">
        <v>416</v>
      </c>
      <c r="D322" s="4" t="s">
        <v>2</v>
      </c>
      <c r="E322" s="4"/>
      <c r="F322" s="29">
        <f>F323</f>
        <v>15824820</v>
      </c>
      <c r="G322" s="29"/>
    </row>
    <row r="323" spans="1:7" ht="47.25">
      <c r="A323" s="3" t="s">
        <v>459</v>
      </c>
      <c r="B323" s="4" t="s">
        <v>411</v>
      </c>
      <c r="C323" s="4" t="s">
        <v>416</v>
      </c>
      <c r="D323" s="4" t="s">
        <v>2</v>
      </c>
      <c r="E323" s="4" t="s">
        <v>100</v>
      </c>
      <c r="F323" s="29">
        <f>прил7!G363</f>
        <v>15824820</v>
      </c>
      <c r="G323" s="29"/>
    </row>
    <row r="324" spans="1:7" ht="47.25">
      <c r="A324" s="3" t="s">
        <v>3</v>
      </c>
      <c r="B324" s="4" t="s">
        <v>411</v>
      </c>
      <c r="C324" s="4" t="s">
        <v>416</v>
      </c>
      <c r="D324" s="4" t="s">
        <v>4</v>
      </c>
      <c r="E324" s="4"/>
      <c r="F324" s="29">
        <f>F325</f>
        <v>643000</v>
      </c>
      <c r="G324" s="29"/>
    </row>
    <row r="325" spans="1:7" ht="47.25">
      <c r="A325" s="3" t="s">
        <v>459</v>
      </c>
      <c r="B325" s="4" t="s">
        <v>411</v>
      </c>
      <c r="C325" s="4" t="s">
        <v>416</v>
      </c>
      <c r="D325" s="4" t="s">
        <v>4</v>
      </c>
      <c r="E325" s="4" t="s">
        <v>100</v>
      </c>
      <c r="F325" s="29">
        <f>прил7!G365</f>
        <v>643000</v>
      </c>
      <c r="G325" s="29"/>
    </row>
    <row r="326" spans="1:7" ht="47.25">
      <c r="A326" s="3" t="s">
        <v>308</v>
      </c>
      <c r="B326" s="4" t="s">
        <v>411</v>
      </c>
      <c r="C326" s="4" t="s">
        <v>416</v>
      </c>
      <c r="D326" s="4" t="s">
        <v>5</v>
      </c>
      <c r="E326" s="4"/>
      <c r="F326" s="29">
        <f>F327</f>
        <v>5000000</v>
      </c>
      <c r="G326" s="29"/>
    </row>
    <row r="327" spans="1:7" ht="47.25">
      <c r="A327" s="3" t="s">
        <v>459</v>
      </c>
      <c r="B327" s="4" t="s">
        <v>411</v>
      </c>
      <c r="C327" s="4" t="s">
        <v>416</v>
      </c>
      <c r="D327" s="4" t="s">
        <v>5</v>
      </c>
      <c r="E327" s="4" t="s">
        <v>100</v>
      </c>
      <c r="F327" s="29">
        <f>прил7!G367</f>
        <v>5000000</v>
      </c>
      <c r="G327" s="29"/>
    </row>
    <row r="328" spans="1:7" ht="47.25" hidden="1">
      <c r="A328" s="3" t="s">
        <v>310</v>
      </c>
      <c r="B328" s="4" t="s">
        <v>411</v>
      </c>
      <c r="C328" s="4" t="s">
        <v>416</v>
      </c>
      <c r="D328" s="4" t="s">
        <v>6</v>
      </c>
      <c r="E328" s="4"/>
      <c r="F328" s="29">
        <f>F329</f>
        <v>0</v>
      </c>
      <c r="G328" s="29"/>
    </row>
    <row r="329" spans="1:7" ht="47.25" hidden="1">
      <c r="A329" s="3" t="s">
        <v>459</v>
      </c>
      <c r="B329" s="4" t="s">
        <v>411</v>
      </c>
      <c r="C329" s="4" t="s">
        <v>416</v>
      </c>
      <c r="D329" s="4" t="s">
        <v>6</v>
      </c>
      <c r="E329" s="4" t="s">
        <v>100</v>
      </c>
      <c r="F329" s="29">
        <f>прил7!G369</f>
        <v>0</v>
      </c>
      <c r="G329" s="29"/>
    </row>
    <row r="330" spans="1:7" ht="31.5">
      <c r="A330" s="3" t="s">
        <v>476</v>
      </c>
      <c r="B330" s="4" t="s">
        <v>411</v>
      </c>
      <c r="C330" s="4" t="s">
        <v>416</v>
      </c>
      <c r="D330" s="4" t="s">
        <v>7</v>
      </c>
      <c r="E330" s="4"/>
      <c r="F330" s="29">
        <f>F331</f>
        <v>3768550</v>
      </c>
      <c r="G330" s="29"/>
    </row>
    <row r="331" spans="1:7" ht="47.25">
      <c r="A331" s="3" t="s">
        <v>459</v>
      </c>
      <c r="B331" s="4" t="s">
        <v>411</v>
      </c>
      <c r="C331" s="4" t="s">
        <v>416</v>
      </c>
      <c r="D331" s="4" t="s">
        <v>7</v>
      </c>
      <c r="E331" s="4" t="s">
        <v>100</v>
      </c>
      <c r="F331" s="29">
        <f>прил7!G371</f>
        <v>3768550</v>
      </c>
      <c r="G331" s="29"/>
    </row>
    <row r="332" spans="1:7" ht="72" customHeight="1" hidden="1">
      <c r="A332" s="3" t="s">
        <v>302</v>
      </c>
      <c r="B332" s="4" t="s">
        <v>411</v>
      </c>
      <c r="C332" s="4" t="s">
        <v>416</v>
      </c>
      <c r="D332" s="4" t="s">
        <v>152</v>
      </c>
      <c r="E332" s="4"/>
      <c r="F332" s="29">
        <f>F333</f>
        <v>0</v>
      </c>
      <c r="G332" s="29"/>
    </row>
    <row r="333" spans="1:7" ht="72" customHeight="1" hidden="1">
      <c r="A333" s="3" t="s">
        <v>809</v>
      </c>
      <c r="B333" s="4" t="s">
        <v>411</v>
      </c>
      <c r="C333" s="4" t="s">
        <v>416</v>
      </c>
      <c r="D333" s="4" t="s">
        <v>152</v>
      </c>
      <c r="E333" s="4" t="s">
        <v>451</v>
      </c>
      <c r="F333" s="29">
        <f>прил7!G373</f>
        <v>0</v>
      </c>
      <c r="G333" s="29"/>
    </row>
    <row r="334" spans="1:7" ht="110.25" hidden="1">
      <c r="A334" s="3" t="s">
        <v>10</v>
      </c>
      <c r="B334" s="4" t="s">
        <v>411</v>
      </c>
      <c r="C334" s="4" t="s">
        <v>416</v>
      </c>
      <c r="D334" s="4" t="s">
        <v>11</v>
      </c>
      <c r="E334" s="4"/>
      <c r="F334" s="29">
        <f>F335</f>
        <v>0</v>
      </c>
      <c r="G334" s="29"/>
    </row>
    <row r="335" spans="1:7" ht="15.75" hidden="1">
      <c r="A335" s="3" t="s">
        <v>390</v>
      </c>
      <c r="B335" s="4" t="s">
        <v>411</v>
      </c>
      <c r="C335" s="4" t="s">
        <v>416</v>
      </c>
      <c r="D335" s="4" t="s">
        <v>11</v>
      </c>
      <c r="E335" s="4" t="s">
        <v>103</v>
      </c>
      <c r="F335" s="29">
        <f>прил7!G377</f>
        <v>0</v>
      </c>
      <c r="G335" s="29"/>
    </row>
    <row r="336" spans="1:7" ht="47.25">
      <c r="A336" s="1" t="s">
        <v>436</v>
      </c>
      <c r="B336" s="2" t="s">
        <v>411</v>
      </c>
      <c r="C336" s="2" t="s">
        <v>411</v>
      </c>
      <c r="D336" s="4"/>
      <c r="E336" s="4"/>
      <c r="F336" s="33">
        <f>F348+F337</f>
        <v>99650673</v>
      </c>
      <c r="G336" s="33">
        <f>G348</f>
        <v>78473773</v>
      </c>
    </row>
    <row r="337" spans="1:7" ht="78.75">
      <c r="A337" s="3" t="s">
        <v>372</v>
      </c>
      <c r="B337" s="4" t="s">
        <v>411</v>
      </c>
      <c r="C337" s="4" t="s">
        <v>411</v>
      </c>
      <c r="D337" s="4" t="s">
        <v>120</v>
      </c>
      <c r="E337" s="4"/>
      <c r="F337" s="29">
        <f>F338+F341</f>
        <v>21176900</v>
      </c>
      <c r="G337" s="29"/>
    </row>
    <row r="338" spans="1:7" ht="78.75">
      <c r="A338" s="3" t="s">
        <v>827</v>
      </c>
      <c r="B338" s="4" t="s">
        <v>411</v>
      </c>
      <c r="C338" s="4" t="s">
        <v>411</v>
      </c>
      <c r="D338" s="4" t="s">
        <v>828</v>
      </c>
      <c r="E338" s="4"/>
      <c r="F338" s="29">
        <f>F339</f>
        <v>5867410</v>
      </c>
      <c r="G338" s="29"/>
    </row>
    <row r="339" spans="1:7" ht="110.25">
      <c r="A339" s="3" t="s">
        <v>832</v>
      </c>
      <c r="B339" s="4" t="s">
        <v>411</v>
      </c>
      <c r="C339" s="4" t="s">
        <v>411</v>
      </c>
      <c r="D339" s="4" t="s">
        <v>833</v>
      </c>
      <c r="E339" s="4"/>
      <c r="F339" s="29">
        <f>F340</f>
        <v>5867410</v>
      </c>
      <c r="G339" s="29"/>
    </row>
    <row r="340" spans="1:7" ht="63">
      <c r="A340" s="3" t="s">
        <v>480</v>
      </c>
      <c r="B340" s="4" t="s">
        <v>411</v>
      </c>
      <c r="C340" s="4" t="s">
        <v>411</v>
      </c>
      <c r="D340" s="4" t="s">
        <v>833</v>
      </c>
      <c r="E340" s="4" t="s">
        <v>105</v>
      </c>
      <c r="F340" s="29">
        <f>прил7!G382</f>
        <v>5867410</v>
      </c>
      <c r="G340" s="29"/>
    </row>
    <row r="341" spans="1:7" ht="63">
      <c r="A341" s="3" t="s">
        <v>12</v>
      </c>
      <c r="B341" s="4" t="s">
        <v>411</v>
      </c>
      <c r="C341" s="4" t="s">
        <v>411</v>
      </c>
      <c r="D341" s="4" t="s">
        <v>13</v>
      </c>
      <c r="E341" s="4"/>
      <c r="F341" s="29">
        <f>F342+F346</f>
        <v>15309490</v>
      </c>
      <c r="G341" s="29"/>
    </row>
    <row r="342" spans="1:7" ht="110.25">
      <c r="A342" s="3" t="s">
        <v>289</v>
      </c>
      <c r="B342" s="4" t="s">
        <v>411</v>
      </c>
      <c r="C342" s="4" t="s">
        <v>411</v>
      </c>
      <c r="D342" s="4" t="s">
        <v>14</v>
      </c>
      <c r="E342" s="4"/>
      <c r="F342" s="29">
        <f>F343+F344+F345</f>
        <v>15159490</v>
      </c>
      <c r="G342" s="29"/>
    </row>
    <row r="343" spans="1:7" ht="126">
      <c r="A343" s="3" t="s">
        <v>458</v>
      </c>
      <c r="B343" s="4" t="s">
        <v>411</v>
      </c>
      <c r="C343" s="4" t="s">
        <v>411</v>
      </c>
      <c r="D343" s="4" t="s">
        <v>14</v>
      </c>
      <c r="E343" s="4" t="s">
        <v>99</v>
      </c>
      <c r="F343" s="29">
        <f>прил7!G385</f>
        <v>14296500</v>
      </c>
      <c r="G343" s="29"/>
    </row>
    <row r="344" spans="1:7" ht="54" customHeight="1">
      <c r="A344" s="3" t="s">
        <v>459</v>
      </c>
      <c r="B344" s="4" t="s">
        <v>411</v>
      </c>
      <c r="C344" s="4" t="s">
        <v>411</v>
      </c>
      <c r="D344" s="4" t="s">
        <v>14</v>
      </c>
      <c r="E344" s="4" t="s">
        <v>100</v>
      </c>
      <c r="F344" s="29">
        <f>прил7!G386</f>
        <v>787990</v>
      </c>
      <c r="G344" s="29"/>
    </row>
    <row r="345" spans="1:7" ht="47.25" customHeight="1">
      <c r="A345" s="3" t="s">
        <v>390</v>
      </c>
      <c r="B345" s="4" t="s">
        <v>411</v>
      </c>
      <c r="C345" s="4" t="s">
        <v>411</v>
      </c>
      <c r="D345" s="4" t="s">
        <v>14</v>
      </c>
      <c r="E345" s="4" t="s">
        <v>103</v>
      </c>
      <c r="F345" s="29">
        <f>прил7!G387</f>
        <v>75000</v>
      </c>
      <c r="G345" s="29"/>
    </row>
    <row r="346" spans="1:7" ht="110.25">
      <c r="A346" s="3" t="s">
        <v>19</v>
      </c>
      <c r="B346" s="4" t="s">
        <v>411</v>
      </c>
      <c r="C346" s="4" t="s">
        <v>411</v>
      </c>
      <c r="D346" s="4" t="s">
        <v>42</v>
      </c>
      <c r="E346" s="4"/>
      <c r="F346" s="29">
        <f>F347</f>
        <v>150000</v>
      </c>
      <c r="G346" s="29"/>
    </row>
    <row r="347" spans="1:7" ht="126">
      <c r="A347" s="3" t="s">
        <v>27</v>
      </c>
      <c r="B347" s="4" t="s">
        <v>411</v>
      </c>
      <c r="C347" s="4" t="s">
        <v>411</v>
      </c>
      <c r="D347" s="4" t="s">
        <v>42</v>
      </c>
      <c r="E347" s="4" t="s">
        <v>99</v>
      </c>
      <c r="F347" s="29">
        <f>прил7!G389</f>
        <v>150000</v>
      </c>
      <c r="G347" s="29"/>
    </row>
    <row r="348" spans="1:7" ht="63">
      <c r="A348" s="27" t="s">
        <v>364</v>
      </c>
      <c r="B348" s="4" t="s">
        <v>411</v>
      </c>
      <c r="C348" s="4" t="s">
        <v>411</v>
      </c>
      <c r="D348" s="4" t="s">
        <v>465</v>
      </c>
      <c r="E348" s="4"/>
      <c r="F348" s="29">
        <f aca="true" t="shared" si="3" ref="F348:G350">F349</f>
        <v>78473773</v>
      </c>
      <c r="G348" s="29">
        <f t="shared" si="3"/>
        <v>78473773</v>
      </c>
    </row>
    <row r="349" spans="1:7" ht="78.75">
      <c r="A349" s="3" t="s">
        <v>130</v>
      </c>
      <c r="B349" s="4" t="s">
        <v>411</v>
      </c>
      <c r="C349" s="4" t="s">
        <v>411</v>
      </c>
      <c r="D349" s="4" t="s">
        <v>131</v>
      </c>
      <c r="E349" s="4"/>
      <c r="F349" s="29">
        <f t="shared" si="3"/>
        <v>78473773</v>
      </c>
      <c r="G349" s="29">
        <f t="shared" si="3"/>
        <v>78473773</v>
      </c>
    </row>
    <row r="350" spans="1:7" ht="47.25">
      <c r="A350" s="3" t="s">
        <v>595</v>
      </c>
      <c r="B350" s="4" t="s">
        <v>411</v>
      </c>
      <c r="C350" s="4" t="s">
        <v>411</v>
      </c>
      <c r="D350" s="4" t="s">
        <v>132</v>
      </c>
      <c r="E350" s="4"/>
      <c r="F350" s="29">
        <f t="shared" si="3"/>
        <v>78473773</v>
      </c>
      <c r="G350" s="29">
        <f t="shared" si="3"/>
        <v>78473773</v>
      </c>
    </row>
    <row r="351" spans="1:7" ht="47.25">
      <c r="A351" s="6" t="s">
        <v>809</v>
      </c>
      <c r="B351" s="7" t="s">
        <v>411</v>
      </c>
      <c r="C351" s="7" t="s">
        <v>411</v>
      </c>
      <c r="D351" s="7" t="s">
        <v>132</v>
      </c>
      <c r="E351" s="7" t="s">
        <v>451</v>
      </c>
      <c r="F351" s="31">
        <f>прил7!G393</f>
        <v>78473773</v>
      </c>
      <c r="G351" s="31">
        <f>F351</f>
        <v>78473773</v>
      </c>
    </row>
    <row r="352" spans="1:7" ht="15.75">
      <c r="A352" s="13" t="s">
        <v>108</v>
      </c>
      <c r="B352" s="5" t="s">
        <v>410</v>
      </c>
      <c r="C352" s="5"/>
      <c r="D352" s="5"/>
      <c r="E352" s="5"/>
      <c r="F352" s="28">
        <f>F357+F353</f>
        <v>17200000</v>
      </c>
      <c r="G352" s="33">
        <f>G353</f>
        <v>0</v>
      </c>
    </row>
    <row r="353" spans="1:7" ht="47.25" hidden="1">
      <c r="A353" s="1" t="s">
        <v>278</v>
      </c>
      <c r="B353" s="2" t="s">
        <v>410</v>
      </c>
      <c r="C353" s="2" t="s">
        <v>416</v>
      </c>
      <c r="D353" s="2"/>
      <c r="E353" s="2"/>
      <c r="F353" s="33">
        <f>F354</f>
        <v>0</v>
      </c>
      <c r="G353" s="33">
        <f>G354</f>
        <v>0</v>
      </c>
    </row>
    <row r="354" spans="1:7" ht="63" hidden="1">
      <c r="A354" s="3" t="s">
        <v>374</v>
      </c>
      <c r="B354" s="4" t="s">
        <v>410</v>
      </c>
      <c r="C354" s="4" t="s">
        <v>416</v>
      </c>
      <c r="D354" s="4" t="s">
        <v>84</v>
      </c>
      <c r="E354" s="2"/>
      <c r="F354" s="29">
        <f>F355</f>
        <v>0</v>
      </c>
      <c r="G354" s="29">
        <f>G355</f>
        <v>0</v>
      </c>
    </row>
    <row r="355" spans="1:7" ht="141.75" hidden="1">
      <c r="A355" s="3" t="s">
        <v>279</v>
      </c>
      <c r="B355" s="4" t="s">
        <v>410</v>
      </c>
      <c r="C355" s="4" t="s">
        <v>416</v>
      </c>
      <c r="D355" s="4" t="s">
        <v>280</v>
      </c>
      <c r="E355" s="4"/>
      <c r="F355" s="29">
        <f>F356</f>
        <v>0</v>
      </c>
      <c r="G355" s="29">
        <f>G356</f>
        <v>0</v>
      </c>
    </row>
    <row r="356" spans="1:7" ht="47.25" hidden="1">
      <c r="A356" s="3" t="s">
        <v>459</v>
      </c>
      <c r="B356" s="4" t="s">
        <v>410</v>
      </c>
      <c r="C356" s="4" t="s">
        <v>416</v>
      </c>
      <c r="D356" s="4" t="s">
        <v>280</v>
      </c>
      <c r="E356" s="4" t="s">
        <v>100</v>
      </c>
      <c r="F356" s="29">
        <f>прил7!G398</f>
        <v>0</v>
      </c>
      <c r="G356" s="29">
        <f>F356</f>
        <v>0</v>
      </c>
    </row>
    <row r="357" spans="1:7" ht="31.5">
      <c r="A357" s="1" t="s">
        <v>109</v>
      </c>
      <c r="B357" s="2" t="s">
        <v>410</v>
      </c>
      <c r="C357" s="2" t="s">
        <v>411</v>
      </c>
      <c r="D357" s="2"/>
      <c r="E357" s="2"/>
      <c r="F357" s="33">
        <f>F358</f>
        <v>17200000</v>
      </c>
      <c r="G357" s="29"/>
    </row>
    <row r="358" spans="1:7" ht="63">
      <c r="A358" s="3" t="s">
        <v>374</v>
      </c>
      <c r="B358" s="4" t="s">
        <v>410</v>
      </c>
      <c r="C358" s="4" t="s">
        <v>411</v>
      </c>
      <c r="D358" s="4" t="s">
        <v>84</v>
      </c>
      <c r="E358" s="4"/>
      <c r="F358" s="29">
        <f>F359</f>
        <v>17200000</v>
      </c>
      <c r="G358" s="29"/>
    </row>
    <row r="359" spans="1:7" ht="31.5">
      <c r="A359" s="3" t="s">
        <v>476</v>
      </c>
      <c r="B359" s="4" t="s">
        <v>410</v>
      </c>
      <c r="C359" s="4" t="s">
        <v>411</v>
      </c>
      <c r="D359" s="4" t="s">
        <v>85</v>
      </c>
      <c r="E359" s="4"/>
      <c r="F359" s="29">
        <f>F360</f>
        <v>17200000</v>
      </c>
      <c r="G359" s="29"/>
    </row>
    <row r="360" spans="1:7" ht="47.25">
      <c r="A360" s="6" t="s">
        <v>459</v>
      </c>
      <c r="B360" s="7" t="s">
        <v>410</v>
      </c>
      <c r="C360" s="7" t="s">
        <v>411</v>
      </c>
      <c r="D360" s="7" t="s">
        <v>85</v>
      </c>
      <c r="E360" s="7" t="s">
        <v>100</v>
      </c>
      <c r="F360" s="31">
        <f>прил7!G402</f>
        <v>17200000</v>
      </c>
      <c r="G360" s="31"/>
    </row>
    <row r="361" spans="1:7" ht="15.75">
      <c r="A361" s="13" t="s">
        <v>420</v>
      </c>
      <c r="B361" s="5" t="s">
        <v>412</v>
      </c>
      <c r="C361" s="5"/>
      <c r="D361" s="5"/>
      <c r="E361" s="5"/>
      <c r="F361" s="28">
        <f>F362+F388+F435+F464</f>
        <v>1585752493.64</v>
      </c>
      <c r="G361" s="28">
        <f>G362+G388+G435+G464</f>
        <v>681092668</v>
      </c>
    </row>
    <row r="362" spans="1:7" ht="15.75">
      <c r="A362" s="1" t="s">
        <v>421</v>
      </c>
      <c r="B362" s="2" t="s">
        <v>412</v>
      </c>
      <c r="C362" s="2" t="s">
        <v>409</v>
      </c>
      <c r="D362" s="2"/>
      <c r="E362" s="4"/>
      <c r="F362" s="33">
        <f>F363+F384</f>
        <v>688531794.94</v>
      </c>
      <c r="G362" s="33">
        <f>G363</f>
        <v>340270789</v>
      </c>
    </row>
    <row r="363" spans="1:7" ht="47.25">
      <c r="A363" s="3" t="s">
        <v>362</v>
      </c>
      <c r="B363" s="4" t="s">
        <v>412</v>
      </c>
      <c r="C363" s="4" t="s">
        <v>409</v>
      </c>
      <c r="D363" s="4" t="s">
        <v>481</v>
      </c>
      <c r="E363" s="4"/>
      <c r="F363" s="29">
        <f>F375+F364</f>
        <v>688421404.94</v>
      </c>
      <c r="G363" s="29">
        <f>G375+G364+G384</f>
        <v>340270789</v>
      </c>
    </row>
    <row r="364" spans="1:7" ht="47.25">
      <c r="A364" s="3" t="s">
        <v>502</v>
      </c>
      <c r="B364" s="4" t="s">
        <v>412</v>
      </c>
      <c r="C364" s="4" t="s">
        <v>409</v>
      </c>
      <c r="D364" s="4" t="s">
        <v>503</v>
      </c>
      <c r="E364" s="4"/>
      <c r="F364" s="29">
        <f>F373+F369+F371+F365+F367</f>
        <v>480408270.7</v>
      </c>
      <c r="G364" s="29">
        <f>G373+G369+G371+G365+G367</f>
        <v>291556389</v>
      </c>
    </row>
    <row r="365" spans="1:7" ht="110.25">
      <c r="A365" s="3" t="s">
        <v>289</v>
      </c>
      <c r="B365" s="4" t="s">
        <v>412</v>
      </c>
      <c r="C365" s="4" t="s">
        <v>409</v>
      </c>
      <c r="D365" s="4" t="s">
        <v>290</v>
      </c>
      <c r="E365" s="4"/>
      <c r="F365" s="29">
        <f>F366</f>
        <v>188851881.7</v>
      </c>
      <c r="G365" s="29"/>
    </row>
    <row r="366" spans="1:7" ht="63">
      <c r="A366" s="3" t="s">
        <v>480</v>
      </c>
      <c r="B366" s="4" t="s">
        <v>412</v>
      </c>
      <c r="C366" s="4" t="s">
        <v>409</v>
      </c>
      <c r="D366" s="4" t="s">
        <v>290</v>
      </c>
      <c r="E366" s="4" t="s">
        <v>105</v>
      </c>
      <c r="F366" s="29">
        <f>прил7!G513</f>
        <v>188851881.7</v>
      </c>
      <c r="G366" s="29"/>
    </row>
    <row r="367" spans="1:7" ht="141.75">
      <c r="A367" s="3" t="s">
        <v>536</v>
      </c>
      <c r="B367" s="4" t="s">
        <v>412</v>
      </c>
      <c r="C367" s="4" t="s">
        <v>409</v>
      </c>
      <c r="D367" s="4" t="s">
        <v>508</v>
      </c>
      <c r="E367" s="4"/>
      <c r="F367" s="29">
        <f>F368</f>
        <v>924600</v>
      </c>
      <c r="G367" s="29">
        <f>G368</f>
        <v>924600</v>
      </c>
    </row>
    <row r="368" spans="1:7" ht="63">
      <c r="A368" s="3" t="s">
        <v>480</v>
      </c>
      <c r="B368" s="4" t="s">
        <v>412</v>
      </c>
      <c r="C368" s="4" t="s">
        <v>409</v>
      </c>
      <c r="D368" s="4" t="s">
        <v>508</v>
      </c>
      <c r="E368" s="4" t="s">
        <v>105</v>
      </c>
      <c r="F368" s="29">
        <f>прил7!G515</f>
        <v>924600</v>
      </c>
      <c r="G368" s="29">
        <f>F368</f>
        <v>924600</v>
      </c>
    </row>
    <row r="369" spans="1:7" ht="141.75">
      <c r="A369" s="3" t="s">
        <v>141</v>
      </c>
      <c r="B369" s="4" t="s">
        <v>412</v>
      </c>
      <c r="C369" s="4" t="s">
        <v>409</v>
      </c>
      <c r="D369" s="4" t="s">
        <v>259</v>
      </c>
      <c r="E369" s="4"/>
      <c r="F369" s="29">
        <f>F370</f>
        <v>573289</v>
      </c>
      <c r="G369" s="29">
        <f>G370</f>
        <v>573289</v>
      </c>
    </row>
    <row r="370" spans="1:7" ht="63">
      <c r="A370" s="3" t="s">
        <v>480</v>
      </c>
      <c r="B370" s="4" t="s">
        <v>412</v>
      </c>
      <c r="C370" s="4" t="s">
        <v>409</v>
      </c>
      <c r="D370" s="4" t="s">
        <v>259</v>
      </c>
      <c r="E370" s="4" t="s">
        <v>105</v>
      </c>
      <c r="F370" s="29">
        <f>прил7!G517</f>
        <v>573289</v>
      </c>
      <c r="G370" s="29">
        <f>F370</f>
        <v>573289</v>
      </c>
    </row>
    <row r="371" spans="1:7" ht="126" hidden="1">
      <c r="A371" s="3" t="s">
        <v>455</v>
      </c>
      <c r="B371" s="4" t="s">
        <v>412</v>
      </c>
      <c r="C371" s="4" t="s">
        <v>409</v>
      </c>
      <c r="D371" s="4" t="s">
        <v>265</v>
      </c>
      <c r="E371" s="4"/>
      <c r="F371" s="29">
        <f>F372</f>
        <v>0</v>
      </c>
      <c r="G371" s="29">
        <f>G372</f>
        <v>0</v>
      </c>
    </row>
    <row r="372" spans="1:7" ht="63" hidden="1">
      <c r="A372" s="3" t="s">
        <v>480</v>
      </c>
      <c r="B372" s="4" t="s">
        <v>412</v>
      </c>
      <c r="C372" s="4" t="s">
        <v>409</v>
      </c>
      <c r="D372" s="4" t="s">
        <v>265</v>
      </c>
      <c r="E372" s="4" t="s">
        <v>105</v>
      </c>
      <c r="F372" s="29">
        <f>прил7!G519</f>
        <v>0</v>
      </c>
      <c r="G372" s="29">
        <f>F372</f>
        <v>0</v>
      </c>
    </row>
    <row r="373" spans="1:7" ht="94.5">
      <c r="A373" s="3" t="s">
        <v>504</v>
      </c>
      <c r="B373" s="4" t="s">
        <v>412</v>
      </c>
      <c r="C373" s="4" t="s">
        <v>409</v>
      </c>
      <c r="D373" s="4" t="s">
        <v>505</v>
      </c>
      <c r="E373" s="4"/>
      <c r="F373" s="29">
        <f>F374</f>
        <v>290058500</v>
      </c>
      <c r="G373" s="29">
        <f>G374</f>
        <v>290058500</v>
      </c>
    </row>
    <row r="374" spans="1:7" ht="63">
      <c r="A374" s="3" t="s">
        <v>480</v>
      </c>
      <c r="B374" s="4" t="s">
        <v>412</v>
      </c>
      <c r="C374" s="4" t="s">
        <v>409</v>
      </c>
      <c r="D374" s="4" t="s">
        <v>505</v>
      </c>
      <c r="E374" s="4" t="s">
        <v>105</v>
      </c>
      <c r="F374" s="29">
        <f>прил7!G521</f>
        <v>290058500</v>
      </c>
      <c r="G374" s="29">
        <f>F374</f>
        <v>290058500</v>
      </c>
    </row>
    <row r="375" spans="1:7" ht="63">
      <c r="A375" s="3" t="s">
        <v>139</v>
      </c>
      <c r="B375" s="4" t="s">
        <v>412</v>
      </c>
      <c r="C375" s="4" t="s">
        <v>409</v>
      </c>
      <c r="D375" s="4" t="s">
        <v>140</v>
      </c>
      <c r="E375" s="4"/>
      <c r="F375" s="29">
        <f>F382+F380+F376+F378</f>
        <v>208013134.24</v>
      </c>
      <c r="G375" s="29">
        <f>G382+G380+G376</f>
        <v>48714400</v>
      </c>
    </row>
    <row r="376" spans="1:7" ht="47.25" hidden="1">
      <c r="A376" s="3" t="s">
        <v>308</v>
      </c>
      <c r="B376" s="4" t="s">
        <v>412</v>
      </c>
      <c r="C376" s="4" t="s">
        <v>409</v>
      </c>
      <c r="D376" s="4" t="s">
        <v>253</v>
      </c>
      <c r="E376" s="4"/>
      <c r="F376" s="29">
        <f>F377</f>
        <v>0</v>
      </c>
      <c r="G376" s="29"/>
    </row>
    <row r="377" spans="1:7" ht="63" hidden="1">
      <c r="A377" s="3" t="s">
        <v>480</v>
      </c>
      <c r="B377" s="4" t="s">
        <v>412</v>
      </c>
      <c r="C377" s="4" t="s">
        <v>409</v>
      </c>
      <c r="D377" s="4" t="s">
        <v>253</v>
      </c>
      <c r="E377" s="4" t="s">
        <v>105</v>
      </c>
      <c r="F377" s="29">
        <f>прил7!G524</f>
        <v>0</v>
      </c>
      <c r="G377" s="29"/>
    </row>
    <row r="378" spans="1:7" ht="47.25">
      <c r="A378" s="3" t="s">
        <v>463</v>
      </c>
      <c r="B378" s="4" t="s">
        <v>412</v>
      </c>
      <c r="C378" s="4" t="s">
        <v>409</v>
      </c>
      <c r="D378" s="4" t="s">
        <v>16</v>
      </c>
      <c r="E378" s="4"/>
      <c r="F378" s="29">
        <f>F379</f>
        <v>17098791</v>
      </c>
      <c r="G378" s="29"/>
    </row>
    <row r="379" spans="1:7" ht="63">
      <c r="A379" s="3" t="s">
        <v>480</v>
      </c>
      <c r="B379" s="4" t="s">
        <v>412</v>
      </c>
      <c r="C379" s="4" t="s">
        <v>409</v>
      </c>
      <c r="D379" s="4" t="s">
        <v>16</v>
      </c>
      <c r="E379" s="4" t="s">
        <v>105</v>
      </c>
      <c r="F379" s="29">
        <f>прил7!G526</f>
        <v>17098791</v>
      </c>
      <c r="G379" s="29"/>
    </row>
    <row r="380" spans="1:7" ht="74.25" customHeight="1">
      <c r="A380" s="3" t="s">
        <v>302</v>
      </c>
      <c r="B380" s="4" t="s">
        <v>412</v>
      </c>
      <c r="C380" s="4" t="s">
        <v>409</v>
      </c>
      <c r="D380" s="4" t="s">
        <v>303</v>
      </c>
      <c r="E380" s="4"/>
      <c r="F380" s="29">
        <f>F381</f>
        <v>142199943.24</v>
      </c>
      <c r="G380" s="29"/>
    </row>
    <row r="381" spans="1:7" ht="78" customHeight="1">
      <c r="A381" s="3" t="s">
        <v>809</v>
      </c>
      <c r="B381" s="4" t="s">
        <v>412</v>
      </c>
      <c r="C381" s="4" t="s">
        <v>409</v>
      </c>
      <c r="D381" s="4" t="s">
        <v>303</v>
      </c>
      <c r="E381" s="4" t="s">
        <v>451</v>
      </c>
      <c r="F381" s="29">
        <f>прил7!G408</f>
        <v>142199943.24</v>
      </c>
      <c r="G381" s="29"/>
    </row>
    <row r="382" spans="1:7" ht="69.75" customHeight="1">
      <c r="A382" s="3" t="s">
        <v>344</v>
      </c>
      <c r="B382" s="4" t="s">
        <v>412</v>
      </c>
      <c r="C382" s="4" t="s">
        <v>409</v>
      </c>
      <c r="D382" s="4" t="s">
        <v>345</v>
      </c>
      <c r="E382" s="4"/>
      <c r="F382" s="29">
        <f>F383</f>
        <v>48714400</v>
      </c>
      <c r="G382" s="29">
        <f>G383</f>
        <v>48714400</v>
      </c>
    </row>
    <row r="383" spans="1:7" ht="59.25" customHeight="1">
      <c r="A383" s="3" t="s">
        <v>809</v>
      </c>
      <c r="B383" s="4" t="s">
        <v>412</v>
      </c>
      <c r="C383" s="4" t="s">
        <v>409</v>
      </c>
      <c r="D383" s="4" t="s">
        <v>345</v>
      </c>
      <c r="E383" s="4" t="s">
        <v>451</v>
      </c>
      <c r="F383" s="29">
        <f>прил7!G410</f>
        <v>48714400</v>
      </c>
      <c r="G383" s="29">
        <f>F383</f>
        <v>48714400</v>
      </c>
    </row>
    <row r="384" spans="1:7" ht="78.75">
      <c r="A384" s="3" t="s">
        <v>368</v>
      </c>
      <c r="B384" s="4" t="s">
        <v>412</v>
      </c>
      <c r="C384" s="4" t="s">
        <v>409</v>
      </c>
      <c r="D384" s="4" t="s">
        <v>199</v>
      </c>
      <c r="E384" s="4"/>
      <c r="F384" s="29">
        <f>F385</f>
        <v>110390</v>
      </c>
      <c r="G384" s="29"/>
    </row>
    <row r="385" spans="1:7" ht="78.75">
      <c r="A385" s="3" t="s">
        <v>204</v>
      </c>
      <c r="B385" s="4" t="s">
        <v>412</v>
      </c>
      <c r="C385" s="4" t="s">
        <v>409</v>
      </c>
      <c r="D385" s="4" t="s">
        <v>205</v>
      </c>
      <c r="E385" s="4"/>
      <c r="F385" s="29">
        <f>F386</f>
        <v>110390</v>
      </c>
      <c r="G385" s="29"/>
    </row>
    <row r="386" spans="1:7" ht="31.5">
      <c r="A386" s="3" t="s">
        <v>476</v>
      </c>
      <c r="B386" s="4" t="s">
        <v>412</v>
      </c>
      <c r="C386" s="4" t="s">
        <v>409</v>
      </c>
      <c r="D386" s="4" t="s">
        <v>206</v>
      </c>
      <c r="E386" s="4"/>
      <c r="F386" s="29">
        <f>F387</f>
        <v>110390</v>
      </c>
      <c r="G386" s="29"/>
    </row>
    <row r="387" spans="1:7" ht="69.75" customHeight="1">
      <c r="A387" s="3" t="s">
        <v>480</v>
      </c>
      <c r="B387" s="4" t="s">
        <v>412</v>
      </c>
      <c r="C387" s="4" t="s">
        <v>409</v>
      </c>
      <c r="D387" s="4" t="s">
        <v>206</v>
      </c>
      <c r="E387" s="4" t="s">
        <v>105</v>
      </c>
      <c r="F387" s="29">
        <f>прил7!G530</f>
        <v>110390</v>
      </c>
      <c r="G387" s="29"/>
    </row>
    <row r="388" spans="1:7" ht="15.75">
      <c r="A388" s="13" t="s">
        <v>422</v>
      </c>
      <c r="B388" s="5" t="s">
        <v>412</v>
      </c>
      <c r="C388" s="5" t="s">
        <v>414</v>
      </c>
      <c r="D388" s="23"/>
      <c r="E388" s="23"/>
      <c r="F388" s="28">
        <f>F389+F415+F426</f>
        <v>793865504.7</v>
      </c>
      <c r="G388" s="28">
        <f>G389+G415+G426</f>
        <v>322013979</v>
      </c>
    </row>
    <row r="389" spans="1:7" ht="47.25">
      <c r="A389" s="3" t="s">
        <v>362</v>
      </c>
      <c r="B389" s="4" t="s">
        <v>412</v>
      </c>
      <c r="C389" s="4" t="s">
        <v>414</v>
      </c>
      <c r="D389" s="4" t="s">
        <v>481</v>
      </c>
      <c r="E389" s="4"/>
      <c r="F389" s="29">
        <f>F390+F401</f>
        <v>729282694.7</v>
      </c>
      <c r="G389" s="29">
        <f>G390+G401</f>
        <v>321801109</v>
      </c>
    </row>
    <row r="390" spans="1:7" ht="63">
      <c r="A390" s="3" t="s">
        <v>499</v>
      </c>
      <c r="B390" s="4" t="s">
        <v>412</v>
      </c>
      <c r="C390" s="4" t="s">
        <v>414</v>
      </c>
      <c r="D390" s="4" t="s">
        <v>500</v>
      </c>
      <c r="E390" s="4"/>
      <c r="F390" s="29">
        <f>F397+F395+F399+F391+F393</f>
        <v>626097744.7</v>
      </c>
      <c r="G390" s="29">
        <f>G397+G395+G399+G391+G393</f>
        <v>321801109</v>
      </c>
    </row>
    <row r="391" spans="1:7" ht="110.25">
      <c r="A391" s="3" t="s">
        <v>289</v>
      </c>
      <c r="B391" s="4" t="s">
        <v>412</v>
      </c>
      <c r="C391" s="4" t="s">
        <v>414</v>
      </c>
      <c r="D391" s="4" t="s">
        <v>291</v>
      </c>
      <c r="E391" s="4"/>
      <c r="F391" s="29">
        <f>F392</f>
        <v>304296635.7</v>
      </c>
      <c r="G391" s="29"/>
    </row>
    <row r="392" spans="1:7" ht="63">
      <c r="A392" s="3" t="s">
        <v>480</v>
      </c>
      <c r="B392" s="4" t="s">
        <v>412</v>
      </c>
      <c r="C392" s="4" t="s">
        <v>414</v>
      </c>
      <c r="D392" s="4" t="s">
        <v>291</v>
      </c>
      <c r="E392" s="4" t="s">
        <v>105</v>
      </c>
      <c r="F392" s="29">
        <f>прил7!G535</f>
        <v>304296635.7</v>
      </c>
      <c r="G392" s="29"/>
    </row>
    <row r="393" spans="1:7" ht="141.75">
      <c r="A393" s="3" t="s">
        <v>536</v>
      </c>
      <c r="B393" s="4" t="s">
        <v>412</v>
      </c>
      <c r="C393" s="4" t="s">
        <v>414</v>
      </c>
      <c r="D393" s="4" t="s">
        <v>509</v>
      </c>
      <c r="E393" s="4"/>
      <c r="F393" s="29">
        <f>F394</f>
        <v>2376010</v>
      </c>
      <c r="G393" s="29">
        <f>G394</f>
        <v>2376010</v>
      </c>
    </row>
    <row r="394" spans="1:7" ht="63">
      <c r="A394" s="3" t="s">
        <v>480</v>
      </c>
      <c r="B394" s="4" t="s">
        <v>412</v>
      </c>
      <c r="C394" s="4" t="s">
        <v>414</v>
      </c>
      <c r="D394" s="4" t="s">
        <v>509</v>
      </c>
      <c r="E394" s="4" t="s">
        <v>105</v>
      </c>
      <c r="F394" s="29">
        <f>прил7!G537</f>
        <v>2376010</v>
      </c>
      <c r="G394" s="29">
        <f>F394</f>
        <v>2376010</v>
      </c>
    </row>
    <row r="395" spans="1:7" ht="141.75">
      <c r="A395" s="3" t="s">
        <v>141</v>
      </c>
      <c r="B395" s="4" t="s">
        <v>412</v>
      </c>
      <c r="C395" s="4" t="s">
        <v>414</v>
      </c>
      <c r="D395" s="4" t="s">
        <v>260</v>
      </c>
      <c r="E395" s="4"/>
      <c r="F395" s="29">
        <f>F396</f>
        <v>460299</v>
      </c>
      <c r="G395" s="29">
        <f>G396</f>
        <v>460299</v>
      </c>
    </row>
    <row r="396" spans="1:7" ht="63">
      <c r="A396" s="3" t="s">
        <v>480</v>
      </c>
      <c r="B396" s="4" t="s">
        <v>412</v>
      </c>
      <c r="C396" s="4" t="s">
        <v>414</v>
      </c>
      <c r="D396" s="4" t="s">
        <v>260</v>
      </c>
      <c r="E396" s="4" t="s">
        <v>105</v>
      </c>
      <c r="F396" s="29">
        <f>прил7!G539</f>
        <v>460299</v>
      </c>
      <c r="G396" s="29">
        <f>F396</f>
        <v>460299</v>
      </c>
    </row>
    <row r="397" spans="1:7" ht="94.5">
      <c r="A397" s="3" t="s">
        <v>112</v>
      </c>
      <c r="B397" s="4" t="s">
        <v>412</v>
      </c>
      <c r="C397" s="4" t="s">
        <v>414</v>
      </c>
      <c r="D397" s="4" t="s">
        <v>501</v>
      </c>
      <c r="E397" s="4"/>
      <c r="F397" s="29">
        <f>F398</f>
        <v>318964800</v>
      </c>
      <c r="G397" s="29">
        <f>G398</f>
        <v>318964800</v>
      </c>
    </row>
    <row r="398" spans="1:7" ht="63">
      <c r="A398" s="3" t="s">
        <v>480</v>
      </c>
      <c r="B398" s="4" t="s">
        <v>412</v>
      </c>
      <c r="C398" s="4" t="s">
        <v>414</v>
      </c>
      <c r="D398" s="4" t="s">
        <v>501</v>
      </c>
      <c r="E398" s="4" t="s">
        <v>105</v>
      </c>
      <c r="F398" s="29">
        <f>прил7!G541</f>
        <v>318964800</v>
      </c>
      <c r="G398" s="29">
        <f>F398</f>
        <v>318964800</v>
      </c>
    </row>
    <row r="399" spans="1:7" ht="126" hidden="1">
      <c r="A399" s="3" t="s">
        <v>455</v>
      </c>
      <c r="B399" s="4" t="s">
        <v>412</v>
      </c>
      <c r="C399" s="4" t="s">
        <v>414</v>
      </c>
      <c r="D399" s="4" t="s">
        <v>266</v>
      </c>
      <c r="E399" s="4"/>
      <c r="F399" s="29">
        <f>F400</f>
        <v>0</v>
      </c>
      <c r="G399" s="29">
        <f>G400</f>
        <v>0</v>
      </c>
    </row>
    <row r="400" spans="1:7" ht="63" hidden="1">
      <c r="A400" s="3" t="s">
        <v>480</v>
      </c>
      <c r="B400" s="4" t="s">
        <v>412</v>
      </c>
      <c r="C400" s="4" t="s">
        <v>414</v>
      </c>
      <c r="D400" s="4" t="s">
        <v>266</v>
      </c>
      <c r="E400" s="4" t="s">
        <v>105</v>
      </c>
      <c r="F400" s="29">
        <f>прил7!G543</f>
        <v>0</v>
      </c>
      <c r="G400" s="29">
        <f>F400</f>
        <v>0</v>
      </c>
    </row>
    <row r="401" spans="1:7" ht="63">
      <c r="A401" s="3" t="s">
        <v>139</v>
      </c>
      <c r="B401" s="4" t="s">
        <v>412</v>
      </c>
      <c r="C401" s="4" t="s">
        <v>414</v>
      </c>
      <c r="D401" s="4" t="s">
        <v>140</v>
      </c>
      <c r="E401" s="4"/>
      <c r="F401" s="29">
        <f>F402+F404+F406+F408</f>
        <v>103184950</v>
      </c>
      <c r="G401" s="29">
        <f>G402+G404+G406+G408</f>
        <v>0</v>
      </c>
    </row>
    <row r="402" spans="1:7" ht="58.5" customHeight="1" hidden="1">
      <c r="A402" s="3" t="s">
        <v>308</v>
      </c>
      <c r="B402" s="4" t="s">
        <v>412</v>
      </c>
      <c r="C402" s="4" t="s">
        <v>414</v>
      </c>
      <c r="D402" s="4" t="s">
        <v>253</v>
      </c>
      <c r="E402" s="4"/>
      <c r="F402" s="29">
        <f>F403</f>
        <v>0</v>
      </c>
      <c r="G402" s="29"/>
    </row>
    <row r="403" spans="1:7" ht="71.25" customHeight="1" hidden="1">
      <c r="A403" s="3" t="s">
        <v>480</v>
      </c>
      <c r="B403" s="4" t="s">
        <v>412</v>
      </c>
      <c r="C403" s="4" t="s">
        <v>414</v>
      </c>
      <c r="D403" s="4" t="s">
        <v>253</v>
      </c>
      <c r="E403" s="4" t="s">
        <v>105</v>
      </c>
      <c r="F403" s="29">
        <f>прил7!G546</f>
        <v>0</v>
      </c>
      <c r="G403" s="29"/>
    </row>
    <row r="404" spans="1:7" ht="71.25" customHeight="1">
      <c r="A404" s="3" t="s">
        <v>476</v>
      </c>
      <c r="B404" s="4" t="s">
        <v>412</v>
      </c>
      <c r="C404" s="4" t="s">
        <v>414</v>
      </c>
      <c r="D404" s="4" t="s">
        <v>16</v>
      </c>
      <c r="E404" s="4"/>
      <c r="F404" s="29">
        <f>F405</f>
        <v>4463070</v>
      </c>
      <c r="G404" s="29"/>
    </row>
    <row r="405" spans="1:7" ht="71.25" customHeight="1">
      <c r="A405" s="3" t="s">
        <v>480</v>
      </c>
      <c r="B405" s="4" t="s">
        <v>412</v>
      </c>
      <c r="C405" s="4" t="s">
        <v>414</v>
      </c>
      <c r="D405" s="4" t="s">
        <v>16</v>
      </c>
      <c r="E405" s="4" t="s">
        <v>105</v>
      </c>
      <c r="F405" s="29">
        <f>прил7!G548</f>
        <v>4463070</v>
      </c>
      <c r="G405" s="29"/>
    </row>
    <row r="406" spans="1:7" ht="63">
      <c r="A406" s="3" t="s">
        <v>302</v>
      </c>
      <c r="B406" s="4" t="s">
        <v>412</v>
      </c>
      <c r="C406" s="4" t="s">
        <v>414</v>
      </c>
      <c r="D406" s="4" t="s">
        <v>303</v>
      </c>
      <c r="E406" s="4"/>
      <c r="F406" s="29">
        <f>F407</f>
        <v>98721880</v>
      </c>
      <c r="G406" s="29"/>
    </row>
    <row r="407" spans="1:7" ht="47.25">
      <c r="A407" s="3" t="s">
        <v>809</v>
      </c>
      <c r="B407" s="4" t="s">
        <v>412</v>
      </c>
      <c r="C407" s="4" t="s">
        <v>414</v>
      </c>
      <c r="D407" s="4" t="s">
        <v>303</v>
      </c>
      <c r="E407" s="4" t="s">
        <v>451</v>
      </c>
      <c r="F407" s="29">
        <f>прил7!G415</f>
        <v>98721880</v>
      </c>
      <c r="G407" s="29"/>
    </row>
    <row r="408" spans="1:7" ht="90.75" customHeight="1" hidden="1">
      <c r="A408" s="3" t="s">
        <v>59</v>
      </c>
      <c r="B408" s="4" t="s">
        <v>412</v>
      </c>
      <c r="C408" s="4" t="s">
        <v>414</v>
      </c>
      <c r="D408" s="4" t="s">
        <v>58</v>
      </c>
      <c r="E408" s="4"/>
      <c r="F408" s="29">
        <f>F409</f>
        <v>0</v>
      </c>
      <c r="G408" s="29">
        <f>G409</f>
        <v>0</v>
      </c>
    </row>
    <row r="409" spans="1:7" ht="86.25" customHeight="1" hidden="1">
      <c r="A409" s="3" t="s">
        <v>809</v>
      </c>
      <c r="B409" s="4" t="s">
        <v>412</v>
      </c>
      <c r="C409" s="4" t="s">
        <v>414</v>
      </c>
      <c r="D409" s="4" t="s">
        <v>58</v>
      </c>
      <c r="E409" s="4" t="s">
        <v>451</v>
      </c>
      <c r="F409" s="29">
        <f>прил7!G417</f>
        <v>0</v>
      </c>
      <c r="G409" s="29">
        <f>F409</f>
        <v>0</v>
      </c>
    </row>
    <row r="410" spans="1:7" ht="78.75" hidden="1">
      <c r="A410" s="3" t="s">
        <v>365</v>
      </c>
      <c r="B410" s="4" t="s">
        <v>412</v>
      </c>
      <c r="C410" s="4" t="s">
        <v>414</v>
      </c>
      <c r="D410" s="4" t="s">
        <v>475</v>
      </c>
      <c r="E410" s="4"/>
      <c r="F410" s="29" t="e">
        <f>F411+F413</f>
        <v>#REF!</v>
      </c>
      <c r="G410" s="29" t="e">
        <f>G411+G413</f>
        <v>#REF!</v>
      </c>
    </row>
    <row r="411" spans="1:7" ht="47.25" hidden="1">
      <c r="A411" s="3" t="s">
        <v>308</v>
      </c>
      <c r="B411" s="4" t="s">
        <v>412</v>
      </c>
      <c r="C411" s="4" t="s">
        <v>414</v>
      </c>
      <c r="D411" s="4" t="s">
        <v>192</v>
      </c>
      <c r="E411" s="4"/>
      <c r="F411" s="29">
        <f>F412</f>
        <v>80360</v>
      </c>
      <c r="G411" s="29"/>
    </row>
    <row r="412" spans="1:7" ht="63" hidden="1">
      <c r="A412" s="3" t="s">
        <v>480</v>
      </c>
      <c r="B412" s="4" t="s">
        <v>412</v>
      </c>
      <c r="C412" s="4" t="s">
        <v>414</v>
      </c>
      <c r="D412" s="4" t="s">
        <v>192</v>
      </c>
      <c r="E412" s="4" t="s">
        <v>105</v>
      </c>
      <c r="F412" s="29">
        <f>прил7!G551+прил7!G660</f>
        <v>80360</v>
      </c>
      <c r="G412" s="29"/>
    </row>
    <row r="413" spans="1:7" ht="63" hidden="1">
      <c r="A413" s="3" t="s">
        <v>62</v>
      </c>
      <c r="B413" s="4" t="s">
        <v>412</v>
      </c>
      <c r="C413" s="4" t="s">
        <v>414</v>
      </c>
      <c r="D413" s="4" t="s">
        <v>63</v>
      </c>
      <c r="E413" s="4"/>
      <c r="F413" s="29" t="e">
        <f>F414</f>
        <v>#REF!</v>
      </c>
      <c r="G413" s="29" t="e">
        <f>G414</f>
        <v>#REF!</v>
      </c>
    </row>
    <row r="414" spans="1:7" ht="63" hidden="1">
      <c r="A414" s="3" t="s">
        <v>480</v>
      </c>
      <c r="B414" s="4" t="s">
        <v>412</v>
      </c>
      <c r="C414" s="4" t="s">
        <v>414</v>
      </c>
      <c r="D414" s="4" t="s">
        <v>63</v>
      </c>
      <c r="E414" s="4" t="s">
        <v>105</v>
      </c>
      <c r="F414" s="29" t="e">
        <f>прил7!#REF!+прил7!G662</f>
        <v>#REF!</v>
      </c>
      <c r="G414" s="29" t="e">
        <f>F414</f>
        <v>#REF!</v>
      </c>
    </row>
    <row r="415" spans="1:7" ht="78.75">
      <c r="A415" s="3" t="s">
        <v>367</v>
      </c>
      <c r="B415" s="4" t="s">
        <v>412</v>
      </c>
      <c r="C415" s="4" t="s">
        <v>414</v>
      </c>
      <c r="D415" s="4" t="s">
        <v>133</v>
      </c>
      <c r="E415" s="4"/>
      <c r="F415" s="29">
        <f>F416+F423</f>
        <v>64502450</v>
      </c>
      <c r="G415" s="29">
        <f>G416+G423</f>
        <v>212870</v>
      </c>
    </row>
    <row r="416" spans="1:7" ht="63">
      <c r="A416" s="3" t="s">
        <v>261</v>
      </c>
      <c r="B416" s="4" t="s">
        <v>412</v>
      </c>
      <c r="C416" s="4" t="s">
        <v>414</v>
      </c>
      <c r="D416" s="4" t="s">
        <v>262</v>
      </c>
      <c r="E416" s="4"/>
      <c r="F416" s="29">
        <f>F417+F419+F421</f>
        <v>64502450</v>
      </c>
      <c r="G416" s="29">
        <f>G417+G419+G421</f>
        <v>212870</v>
      </c>
    </row>
    <row r="417" spans="1:7" ht="110.25">
      <c r="A417" s="3" t="s">
        <v>289</v>
      </c>
      <c r="B417" s="4" t="s">
        <v>412</v>
      </c>
      <c r="C417" s="4" t="s">
        <v>414</v>
      </c>
      <c r="D417" s="4" t="s">
        <v>219</v>
      </c>
      <c r="E417" s="4"/>
      <c r="F417" s="29">
        <f>F418</f>
        <v>64289580</v>
      </c>
      <c r="G417" s="29"/>
    </row>
    <row r="418" spans="1:7" ht="63">
      <c r="A418" s="3" t="s">
        <v>480</v>
      </c>
      <c r="B418" s="4" t="s">
        <v>412</v>
      </c>
      <c r="C418" s="4" t="s">
        <v>414</v>
      </c>
      <c r="D418" s="4" t="s">
        <v>219</v>
      </c>
      <c r="E418" s="4" t="s">
        <v>105</v>
      </c>
      <c r="F418" s="29">
        <f>прил7!G666</f>
        <v>64289580</v>
      </c>
      <c r="G418" s="29"/>
    </row>
    <row r="419" spans="1:7" ht="45" customHeight="1" hidden="1">
      <c r="A419" s="3" t="s">
        <v>476</v>
      </c>
      <c r="B419" s="4" t="s">
        <v>412</v>
      </c>
      <c r="C419" s="4" t="s">
        <v>414</v>
      </c>
      <c r="D419" s="4" t="s">
        <v>218</v>
      </c>
      <c r="E419" s="4"/>
      <c r="F419" s="29">
        <f>F420</f>
        <v>0</v>
      </c>
      <c r="G419" s="29"/>
    </row>
    <row r="420" spans="1:7" ht="73.5" customHeight="1" hidden="1">
      <c r="A420" s="3" t="s">
        <v>480</v>
      </c>
      <c r="B420" s="4" t="s">
        <v>412</v>
      </c>
      <c r="C420" s="4" t="s">
        <v>414</v>
      </c>
      <c r="D420" s="4" t="s">
        <v>218</v>
      </c>
      <c r="E420" s="4" t="s">
        <v>105</v>
      </c>
      <c r="F420" s="29">
        <f>прил7!G668</f>
        <v>0</v>
      </c>
      <c r="G420" s="29"/>
    </row>
    <row r="421" spans="1:7" ht="163.5" customHeight="1">
      <c r="A421" s="3" t="s">
        <v>536</v>
      </c>
      <c r="B421" s="4" t="s">
        <v>412</v>
      </c>
      <c r="C421" s="4" t="s">
        <v>414</v>
      </c>
      <c r="D421" s="4" t="s">
        <v>510</v>
      </c>
      <c r="E421" s="4"/>
      <c r="F421" s="29">
        <f>F422</f>
        <v>212870</v>
      </c>
      <c r="G421" s="29">
        <f>G422</f>
        <v>212870</v>
      </c>
    </row>
    <row r="422" spans="1:7" ht="73.5" customHeight="1">
      <c r="A422" s="3" t="s">
        <v>480</v>
      </c>
      <c r="B422" s="4" t="s">
        <v>412</v>
      </c>
      <c r="C422" s="4" t="s">
        <v>414</v>
      </c>
      <c r="D422" s="4" t="s">
        <v>510</v>
      </c>
      <c r="E422" s="4" t="s">
        <v>105</v>
      </c>
      <c r="F422" s="29">
        <f>прил7!G670</f>
        <v>212870</v>
      </c>
      <c r="G422" s="29">
        <f>F422</f>
        <v>212870</v>
      </c>
    </row>
    <row r="423" spans="1:7" ht="78.75" hidden="1">
      <c r="A423" s="3" t="s">
        <v>228</v>
      </c>
      <c r="B423" s="4" t="s">
        <v>412</v>
      </c>
      <c r="C423" s="4" t="s">
        <v>414</v>
      </c>
      <c r="D423" s="4" t="s">
        <v>229</v>
      </c>
      <c r="E423" s="4"/>
      <c r="F423" s="29">
        <f>F424</f>
        <v>0</v>
      </c>
      <c r="G423" s="29"/>
    </row>
    <row r="424" spans="1:7" ht="31.5" hidden="1">
      <c r="A424" s="3" t="s">
        <v>476</v>
      </c>
      <c r="B424" s="4" t="s">
        <v>412</v>
      </c>
      <c r="C424" s="4" t="s">
        <v>414</v>
      </c>
      <c r="D424" s="4" t="s">
        <v>231</v>
      </c>
      <c r="E424" s="4"/>
      <c r="F424" s="29">
        <f>F425</f>
        <v>0</v>
      </c>
      <c r="G424" s="29"/>
    </row>
    <row r="425" spans="1:7" ht="63" hidden="1">
      <c r="A425" s="3" t="s">
        <v>480</v>
      </c>
      <c r="B425" s="4" t="s">
        <v>412</v>
      </c>
      <c r="C425" s="4" t="s">
        <v>414</v>
      </c>
      <c r="D425" s="4" t="s">
        <v>231</v>
      </c>
      <c r="E425" s="4" t="s">
        <v>105</v>
      </c>
      <c r="F425" s="29">
        <f>прил7!G673</f>
        <v>0</v>
      </c>
      <c r="G425" s="29"/>
    </row>
    <row r="426" spans="1:7" ht="78.75">
      <c r="A426" s="3" t="s">
        <v>368</v>
      </c>
      <c r="B426" s="4" t="s">
        <v>412</v>
      </c>
      <c r="C426" s="4" t="s">
        <v>414</v>
      </c>
      <c r="D426" s="4" t="s">
        <v>199</v>
      </c>
      <c r="E426" s="4"/>
      <c r="F426" s="29">
        <f>F427</f>
        <v>80360</v>
      </c>
      <c r="G426" s="29"/>
    </row>
    <row r="427" spans="1:7" ht="78.75">
      <c r="A427" s="3" t="s">
        <v>204</v>
      </c>
      <c r="B427" s="4" t="s">
        <v>412</v>
      </c>
      <c r="C427" s="4" t="s">
        <v>414</v>
      </c>
      <c r="D427" s="4" t="s">
        <v>205</v>
      </c>
      <c r="E427" s="4"/>
      <c r="F427" s="29">
        <f>F428</f>
        <v>80360</v>
      </c>
      <c r="G427" s="29"/>
    </row>
    <row r="428" spans="1:7" ht="31.5">
      <c r="A428" s="3" t="s">
        <v>476</v>
      </c>
      <c r="B428" s="4" t="s">
        <v>412</v>
      </c>
      <c r="C428" s="4" t="s">
        <v>414</v>
      </c>
      <c r="D428" s="4" t="s">
        <v>206</v>
      </c>
      <c r="E428" s="4"/>
      <c r="F428" s="29">
        <f>F429</f>
        <v>80360</v>
      </c>
      <c r="G428" s="29"/>
    </row>
    <row r="429" spans="1:7" ht="63">
      <c r="A429" s="3" t="s">
        <v>480</v>
      </c>
      <c r="B429" s="4" t="s">
        <v>412</v>
      </c>
      <c r="C429" s="4" t="s">
        <v>414</v>
      </c>
      <c r="D429" s="4" t="s">
        <v>206</v>
      </c>
      <c r="E429" s="4" t="s">
        <v>105</v>
      </c>
      <c r="F429" s="29">
        <f>прил7!G552</f>
        <v>80360</v>
      </c>
      <c r="G429" s="29"/>
    </row>
    <row r="430" spans="1:7" ht="63" hidden="1">
      <c r="A430" s="3" t="s">
        <v>369</v>
      </c>
      <c r="B430" s="4" t="s">
        <v>412</v>
      </c>
      <c r="C430" s="4" t="s">
        <v>414</v>
      </c>
      <c r="D430" s="4" t="s">
        <v>156</v>
      </c>
      <c r="E430" s="4"/>
      <c r="F430" s="29">
        <f>F431+F433</f>
        <v>0</v>
      </c>
      <c r="G430" s="29"/>
    </row>
    <row r="431" spans="1:7" ht="47.25" hidden="1">
      <c r="A431" s="3" t="s">
        <v>308</v>
      </c>
      <c r="B431" s="4" t="s">
        <v>412</v>
      </c>
      <c r="C431" s="4" t="s">
        <v>414</v>
      </c>
      <c r="D431" s="4" t="s">
        <v>157</v>
      </c>
      <c r="E431" s="4"/>
      <c r="F431" s="29">
        <f>F432</f>
        <v>0</v>
      </c>
      <c r="G431" s="29"/>
    </row>
    <row r="432" spans="1:7" ht="63" hidden="1">
      <c r="A432" s="3" t="s">
        <v>480</v>
      </c>
      <c r="B432" s="4" t="s">
        <v>412</v>
      </c>
      <c r="C432" s="4" t="s">
        <v>414</v>
      </c>
      <c r="D432" s="4" t="s">
        <v>157</v>
      </c>
      <c r="E432" s="4" t="s">
        <v>105</v>
      </c>
      <c r="F432" s="29">
        <f>прил7!G676</f>
        <v>0</v>
      </c>
      <c r="G432" s="29"/>
    </row>
    <row r="433" spans="1:7" ht="31.5" hidden="1">
      <c r="A433" s="3" t="s">
        <v>476</v>
      </c>
      <c r="B433" s="4" t="s">
        <v>412</v>
      </c>
      <c r="C433" s="4" t="s">
        <v>414</v>
      </c>
      <c r="D433" s="4" t="s">
        <v>158</v>
      </c>
      <c r="E433" s="4"/>
      <c r="F433" s="29">
        <f>F434</f>
        <v>0</v>
      </c>
      <c r="G433" s="29"/>
    </row>
    <row r="434" spans="1:7" ht="63" hidden="1">
      <c r="A434" s="3" t="s">
        <v>480</v>
      </c>
      <c r="B434" s="4" t="s">
        <v>412</v>
      </c>
      <c r="C434" s="4" t="s">
        <v>414</v>
      </c>
      <c r="D434" s="4" t="s">
        <v>158</v>
      </c>
      <c r="E434" s="4" t="s">
        <v>105</v>
      </c>
      <c r="F434" s="29">
        <f>прил7!G678</f>
        <v>0</v>
      </c>
      <c r="G434" s="29"/>
    </row>
    <row r="435" spans="1:7" ht="31.5">
      <c r="A435" s="13" t="s">
        <v>143</v>
      </c>
      <c r="B435" s="5" t="s">
        <v>412</v>
      </c>
      <c r="C435" s="5" t="s">
        <v>412</v>
      </c>
      <c r="D435" s="23"/>
      <c r="E435" s="23"/>
      <c r="F435" s="28">
        <f>F436+F442+F455+F459</f>
        <v>29768247</v>
      </c>
      <c r="G435" s="28">
        <f>G436+G442+G455+G459</f>
        <v>2920100</v>
      </c>
    </row>
    <row r="436" spans="1:7" ht="47.25">
      <c r="A436" s="3" t="s">
        <v>362</v>
      </c>
      <c r="B436" s="4" t="s">
        <v>412</v>
      </c>
      <c r="C436" s="4" t="s">
        <v>412</v>
      </c>
      <c r="D436" s="4" t="s">
        <v>481</v>
      </c>
      <c r="E436" s="4"/>
      <c r="F436" s="29">
        <f>F437</f>
        <v>12579247</v>
      </c>
      <c r="G436" s="29">
        <f aca="true" t="shared" si="4" ref="F436:G438">G437</f>
        <v>2920100</v>
      </c>
    </row>
    <row r="437" spans="1:7" ht="63">
      <c r="A437" s="3" t="s">
        <v>299</v>
      </c>
      <c r="B437" s="4" t="s">
        <v>412</v>
      </c>
      <c r="C437" s="4" t="s">
        <v>412</v>
      </c>
      <c r="D437" s="4" t="s">
        <v>300</v>
      </c>
      <c r="E437" s="4"/>
      <c r="F437" s="29">
        <f>F438+F440</f>
        <v>12579247</v>
      </c>
      <c r="G437" s="29">
        <f>G438+G440</f>
        <v>2920100</v>
      </c>
    </row>
    <row r="438" spans="1:7" ht="94.5">
      <c r="A438" s="3" t="s">
        <v>393</v>
      </c>
      <c r="B438" s="4" t="s">
        <v>412</v>
      </c>
      <c r="C438" s="4" t="s">
        <v>412</v>
      </c>
      <c r="D438" s="4" t="s">
        <v>493</v>
      </c>
      <c r="E438" s="4"/>
      <c r="F438" s="29">
        <f t="shared" si="4"/>
        <v>2920100</v>
      </c>
      <c r="G438" s="29">
        <f t="shared" si="4"/>
        <v>2920100</v>
      </c>
    </row>
    <row r="439" spans="1:7" ht="63">
      <c r="A439" s="3" t="s">
        <v>480</v>
      </c>
      <c r="B439" s="4" t="s">
        <v>412</v>
      </c>
      <c r="C439" s="4" t="s">
        <v>412</v>
      </c>
      <c r="D439" s="4" t="s">
        <v>493</v>
      </c>
      <c r="E439" s="4" t="s">
        <v>105</v>
      </c>
      <c r="F439" s="29">
        <f>прил7!G557</f>
        <v>2920100</v>
      </c>
      <c r="G439" s="29">
        <f>F439</f>
        <v>2920100</v>
      </c>
    </row>
    <row r="440" spans="1:7" ht="31.5">
      <c r="A440" s="3" t="s">
        <v>476</v>
      </c>
      <c r="B440" s="4" t="s">
        <v>412</v>
      </c>
      <c r="C440" s="4" t="s">
        <v>412</v>
      </c>
      <c r="D440" s="4" t="s">
        <v>301</v>
      </c>
      <c r="E440" s="4"/>
      <c r="F440" s="29">
        <f>F441</f>
        <v>9659147</v>
      </c>
      <c r="G440" s="29"/>
    </row>
    <row r="441" spans="1:7" ht="63">
      <c r="A441" s="3" t="s">
        <v>480</v>
      </c>
      <c r="B441" s="4" t="s">
        <v>412</v>
      </c>
      <c r="C441" s="4" t="s">
        <v>412</v>
      </c>
      <c r="D441" s="4" t="s">
        <v>301</v>
      </c>
      <c r="E441" s="4" t="s">
        <v>105</v>
      </c>
      <c r="F441" s="29">
        <f>прил7!G559</f>
        <v>9659147</v>
      </c>
      <c r="G441" s="29"/>
    </row>
    <row r="442" spans="1:7" ht="78.75">
      <c r="A442" s="3" t="s">
        <v>366</v>
      </c>
      <c r="B442" s="4" t="s">
        <v>412</v>
      </c>
      <c r="C442" s="4" t="s">
        <v>412</v>
      </c>
      <c r="D442" s="4" t="s">
        <v>492</v>
      </c>
      <c r="E442" s="2"/>
      <c r="F442" s="29">
        <f>F443+F449+F452</f>
        <v>17189000</v>
      </c>
      <c r="G442" s="29"/>
    </row>
    <row r="443" spans="1:7" ht="31.5">
      <c r="A443" s="3" t="s">
        <v>233</v>
      </c>
      <c r="B443" s="4" t="s">
        <v>412</v>
      </c>
      <c r="C443" s="4" t="s">
        <v>412</v>
      </c>
      <c r="D443" s="4" t="s">
        <v>234</v>
      </c>
      <c r="E443" s="4"/>
      <c r="F443" s="29">
        <f>F444+F446</f>
        <v>875000</v>
      </c>
      <c r="G443" s="29"/>
    </row>
    <row r="444" spans="1:7" ht="47.25">
      <c r="A444" s="3" t="s">
        <v>235</v>
      </c>
      <c r="B444" s="4" t="s">
        <v>412</v>
      </c>
      <c r="C444" s="4" t="s">
        <v>412</v>
      </c>
      <c r="D444" s="4" t="s">
        <v>236</v>
      </c>
      <c r="E444" s="4"/>
      <c r="F444" s="29">
        <f>F445</f>
        <v>300000</v>
      </c>
      <c r="G444" s="29"/>
    </row>
    <row r="445" spans="1:7" ht="47.25">
      <c r="A445" s="3" t="s">
        <v>459</v>
      </c>
      <c r="B445" s="4" t="s">
        <v>412</v>
      </c>
      <c r="C445" s="4" t="s">
        <v>412</v>
      </c>
      <c r="D445" s="4" t="s">
        <v>236</v>
      </c>
      <c r="E445" s="4" t="s">
        <v>100</v>
      </c>
      <c r="F445" s="29">
        <f>прил7!G683</f>
        <v>300000</v>
      </c>
      <c r="G445" s="29"/>
    </row>
    <row r="446" spans="1:7" ht="31.5">
      <c r="A446" s="3" t="s">
        <v>476</v>
      </c>
      <c r="B446" s="4" t="s">
        <v>412</v>
      </c>
      <c r="C446" s="4" t="s">
        <v>412</v>
      </c>
      <c r="D446" s="4" t="s">
        <v>237</v>
      </c>
      <c r="E446" s="4"/>
      <c r="F446" s="29">
        <f>F447+F448</f>
        <v>575000</v>
      </c>
      <c r="G446" s="29"/>
    </row>
    <row r="447" spans="1:7" ht="47.25">
      <c r="A447" s="3" t="s">
        <v>459</v>
      </c>
      <c r="B447" s="4" t="s">
        <v>412</v>
      </c>
      <c r="C447" s="4" t="s">
        <v>412</v>
      </c>
      <c r="D447" s="4" t="s">
        <v>237</v>
      </c>
      <c r="E447" s="4" t="s">
        <v>100</v>
      </c>
      <c r="F447" s="29">
        <f>прил7!G685</f>
        <v>360000</v>
      </c>
      <c r="G447" s="29"/>
    </row>
    <row r="448" spans="1:7" ht="63">
      <c r="A448" s="3" t="s">
        <v>480</v>
      </c>
      <c r="B448" s="4" t="s">
        <v>412</v>
      </c>
      <c r="C448" s="4" t="s">
        <v>412</v>
      </c>
      <c r="D448" s="4" t="s">
        <v>237</v>
      </c>
      <c r="E448" s="4" t="s">
        <v>105</v>
      </c>
      <c r="F448" s="29">
        <f>прил7!G686</f>
        <v>215000</v>
      </c>
      <c r="G448" s="29"/>
    </row>
    <row r="449" spans="1:7" ht="31.5">
      <c r="A449" s="3" t="s">
        <v>238</v>
      </c>
      <c r="B449" s="4" t="s">
        <v>412</v>
      </c>
      <c r="C449" s="4" t="s">
        <v>412</v>
      </c>
      <c r="D449" s="4" t="s">
        <v>239</v>
      </c>
      <c r="E449" s="4"/>
      <c r="F449" s="29">
        <f>F450</f>
        <v>16314000</v>
      </c>
      <c r="G449" s="29"/>
    </row>
    <row r="450" spans="1:7" ht="110.25">
      <c r="A450" s="3" t="s">
        <v>289</v>
      </c>
      <c r="B450" s="4" t="s">
        <v>412</v>
      </c>
      <c r="C450" s="4" t="s">
        <v>412</v>
      </c>
      <c r="D450" s="4" t="s">
        <v>240</v>
      </c>
      <c r="E450" s="4"/>
      <c r="F450" s="29">
        <f>F451</f>
        <v>16314000</v>
      </c>
      <c r="G450" s="29"/>
    </row>
    <row r="451" spans="1:7" ht="63">
      <c r="A451" s="3" t="s">
        <v>480</v>
      </c>
      <c r="B451" s="4" t="s">
        <v>412</v>
      </c>
      <c r="C451" s="4" t="s">
        <v>412</v>
      </c>
      <c r="D451" s="4" t="s">
        <v>240</v>
      </c>
      <c r="E451" s="4" t="s">
        <v>105</v>
      </c>
      <c r="F451" s="29">
        <f>прил7!G689</f>
        <v>16314000</v>
      </c>
      <c r="G451" s="29"/>
    </row>
    <row r="452" spans="1:7" ht="15.75" hidden="1">
      <c r="A452" s="103" t="s">
        <v>241</v>
      </c>
      <c r="B452" s="4" t="s">
        <v>412</v>
      </c>
      <c r="C452" s="4" t="s">
        <v>412</v>
      </c>
      <c r="D452" s="4" t="s">
        <v>242</v>
      </c>
      <c r="E452" s="4"/>
      <c r="F452" s="29">
        <f>F453</f>
        <v>0</v>
      </c>
      <c r="G452" s="29"/>
    </row>
    <row r="453" spans="1:7" ht="31.5" hidden="1">
      <c r="A453" s="3" t="s">
        <v>476</v>
      </c>
      <c r="B453" s="4" t="s">
        <v>412</v>
      </c>
      <c r="C453" s="4" t="s">
        <v>412</v>
      </c>
      <c r="D453" s="4" t="s">
        <v>243</v>
      </c>
      <c r="E453" s="4"/>
      <c r="F453" s="29">
        <f>F454</f>
        <v>0</v>
      </c>
      <c r="G453" s="29"/>
    </row>
    <row r="454" spans="1:7" ht="63" hidden="1">
      <c r="A454" s="3" t="s">
        <v>480</v>
      </c>
      <c r="B454" s="4" t="s">
        <v>412</v>
      </c>
      <c r="C454" s="4" t="s">
        <v>412</v>
      </c>
      <c r="D454" s="4" t="s">
        <v>243</v>
      </c>
      <c r="E454" s="4" t="s">
        <v>105</v>
      </c>
      <c r="F454" s="29">
        <f>прил7!G692</f>
        <v>0</v>
      </c>
      <c r="G454" s="29"/>
    </row>
    <row r="455" spans="1:7" ht="78.75" hidden="1">
      <c r="A455" s="3" t="s">
        <v>368</v>
      </c>
      <c r="B455" s="4" t="s">
        <v>412</v>
      </c>
      <c r="C455" s="4" t="s">
        <v>412</v>
      </c>
      <c r="D455" s="4" t="s">
        <v>199</v>
      </c>
      <c r="E455" s="4"/>
      <c r="F455" s="29">
        <f>F456</f>
        <v>0</v>
      </c>
      <c r="G455" s="29"/>
    </row>
    <row r="456" spans="1:7" ht="78.75" hidden="1">
      <c r="A456" s="3" t="s">
        <v>204</v>
      </c>
      <c r="B456" s="4" t="s">
        <v>412</v>
      </c>
      <c r="C456" s="4" t="s">
        <v>412</v>
      </c>
      <c r="D456" s="4" t="s">
        <v>205</v>
      </c>
      <c r="E456" s="4"/>
      <c r="F456" s="29">
        <f>F457</f>
        <v>0</v>
      </c>
      <c r="G456" s="29"/>
    </row>
    <row r="457" spans="1:7" ht="31.5" hidden="1">
      <c r="A457" s="3" t="s">
        <v>476</v>
      </c>
      <c r="B457" s="4" t="s">
        <v>412</v>
      </c>
      <c r="C457" s="4" t="s">
        <v>412</v>
      </c>
      <c r="D457" s="4" t="s">
        <v>206</v>
      </c>
      <c r="E457" s="4"/>
      <c r="F457" s="29">
        <f>F458</f>
        <v>0</v>
      </c>
      <c r="G457" s="29"/>
    </row>
    <row r="458" spans="1:7" ht="63" hidden="1">
      <c r="A458" s="3" t="s">
        <v>480</v>
      </c>
      <c r="B458" s="4" t="s">
        <v>412</v>
      </c>
      <c r="C458" s="4" t="s">
        <v>412</v>
      </c>
      <c r="D458" s="4" t="s">
        <v>206</v>
      </c>
      <c r="E458" s="4" t="s">
        <v>105</v>
      </c>
      <c r="F458" s="29">
        <f>прил7!G696</f>
        <v>0</v>
      </c>
      <c r="G458" s="29"/>
    </row>
    <row r="459" spans="1:7" ht="63" hidden="1">
      <c r="A459" s="3" t="s">
        <v>369</v>
      </c>
      <c r="B459" s="4" t="s">
        <v>412</v>
      </c>
      <c r="C459" s="4" t="s">
        <v>412</v>
      </c>
      <c r="D459" s="4" t="s">
        <v>156</v>
      </c>
      <c r="E459" s="4"/>
      <c r="F459" s="29">
        <f>F460+F462</f>
        <v>0</v>
      </c>
      <c r="G459" s="29"/>
    </row>
    <row r="460" spans="1:7" ht="47.25" hidden="1">
      <c r="A460" s="3" t="s">
        <v>308</v>
      </c>
      <c r="B460" s="4" t="s">
        <v>412</v>
      </c>
      <c r="C460" s="4" t="s">
        <v>412</v>
      </c>
      <c r="D460" s="4" t="s">
        <v>157</v>
      </c>
      <c r="E460" s="4"/>
      <c r="F460" s="29">
        <f>F461</f>
        <v>0</v>
      </c>
      <c r="G460" s="29"/>
    </row>
    <row r="461" spans="1:7" ht="63" hidden="1">
      <c r="A461" s="3" t="s">
        <v>480</v>
      </c>
      <c r="B461" s="4" t="s">
        <v>412</v>
      </c>
      <c r="C461" s="4" t="s">
        <v>412</v>
      </c>
      <c r="D461" s="4" t="s">
        <v>157</v>
      </c>
      <c r="E461" s="4" t="s">
        <v>105</v>
      </c>
      <c r="F461" s="29">
        <f>прил7!G699</f>
        <v>0</v>
      </c>
      <c r="G461" s="29"/>
    </row>
    <row r="462" spans="1:7" ht="31.5" hidden="1">
      <c r="A462" s="3" t="s">
        <v>476</v>
      </c>
      <c r="B462" s="4" t="s">
        <v>412</v>
      </c>
      <c r="C462" s="4" t="s">
        <v>412</v>
      </c>
      <c r="D462" s="4" t="s">
        <v>158</v>
      </c>
      <c r="E462" s="4"/>
      <c r="F462" s="29">
        <f>F463</f>
        <v>0</v>
      </c>
      <c r="G462" s="29"/>
    </row>
    <row r="463" spans="1:7" ht="63" hidden="1">
      <c r="A463" s="3" t="s">
        <v>480</v>
      </c>
      <c r="B463" s="4" t="s">
        <v>412</v>
      </c>
      <c r="C463" s="4" t="s">
        <v>412</v>
      </c>
      <c r="D463" s="4" t="s">
        <v>158</v>
      </c>
      <c r="E463" s="4" t="s">
        <v>105</v>
      </c>
      <c r="F463" s="29">
        <f>прил7!G701</f>
        <v>0</v>
      </c>
      <c r="G463" s="29"/>
    </row>
    <row r="464" spans="1:7" ht="31.5">
      <c r="A464" s="13" t="s">
        <v>433</v>
      </c>
      <c r="B464" s="5" t="s">
        <v>412</v>
      </c>
      <c r="C464" s="5" t="s">
        <v>415</v>
      </c>
      <c r="D464" s="23"/>
      <c r="E464" s="23"/>
      <c r="F464" s="28">
        <f>F465+F486+F482+F490</f>
        <v>73586947</v>
      </c>
      <c r="G464" s="28">
        <f>G465+G486</f>
        <v>15887800</v>
      </c>
    </row>
    <row r="465" spans="1:7" ht="47.25">
      <c r="A465" s="3" t="s">
        <v>362</v>
      </c>
      <c r="B465" s="4" t="s">
        <v>412</v>
      </c>
      <c r="C465" s="4" t="s">
        <v>415</v>
      </c>
      <c r="D465" s="4" t="s">
        <v>481</v>
      </c>
      <c r="E465" s="4"/>
      <c r="F465" s="29">
        <f>F475+F466+F469+F472</f>
        <v>73586947</v>
      </c>
      <c r="G465" s="29">
        <f>G475+G466</f>
        <v>15887800</v>
      </c>
    </row>
    <row r="466" spans="1:7" ht="63" hidden="1">
      <c r="A466" s="3" t="s">
        <v>499</v>
      </c>
      <c r="B466" s="4" t="s">
        <v>412</v>
      </c>
      <c r="C466" s="4" t="s">
        <v>415</v>
      </c>
      <c r="D466" s="4" t="s">
        <v>500</v>
      </c>
      <c r="E466" s="4"/>
      <c r="F466" s="29">
        <f>F467</f>
        <v>0</v>
      </c>
      <c r="G466" s="29"/>
    </row>
    <row r="467" spans="1:7" ht="110.25" hidden="1">
      <c r="A467" s="3" t="s">
        <v>289</v>
      </c>
      <c r="B467" s="4" t="s">
        <v>412</v>
      </c>
      <c r="C467" s="4" t="s">
        <v>415</v>
      </c>
      <c r="D467" s="4" t="s">
        <v>291</v>
      </c>
      <c r="E467" s="4"/>
      <c r="F467" s="29">
        <f>F468</f>
        <v>0</v>
      </c>
      <c r="G467" s="29"/>
    </row>
    <row r="468" spans="1:7" ht="63" hidden="1">
      <c r="A468" s="3" t="s">
        <v>480</v>
      </c>
      <c r="B468" s="4" t="s">
        <v>412</v>
      </c>
      <c r="C468" s="4" t="s">
        <v>415</v>
      </c>
      <c r="D468" s="4" t="s">
        <v>291</v>
      </c>
      <c r="E468" s="4" t="s">
        <v>105</v>
      </c>
      <c r="F468" s="29">
        <f>прил7!G564</f>
        <v>0</v>
      </c>
      <c r="G468" s="29"/>
    </row>
    <row r="469" spans="1:7" ht="78.75">
      <c r="A469" s="3" t="s">
        <v>292</v>
      </c>
      <c r="B469" s="4" t="s">
        <v>412</v>
      </c>
      <c r="C469" s="4" t="s">
        <v>415</v>
      </c>
      <c r="D469" s="4" t="s">
        <v>293</v>
      </c>
      <c r="E469" s="4"/>
      <c r="F469" s="29">
        <f>F470</f>
        <v>23705445</v>
      </c>
      <c r="G469" s="29"/>
    </row>
    <row r="470" spans="1:7" ht="110.25">
      <c r="A470" s="3" t="s">
        <v>289</v>
      </c>
      <c r="B470" s="4" t="s">
        <v>412</v>
      </c>
      <c r="C470" s="4" t="s">
        <v>415</v>
      </c>
      <c r="D470" s="4" t="s">
        <v>294</v>
      </c>
      <c r="E470" s="4"/>
      <c r="F470" s="29">
        <f>F471</f>
        <v>23705445</v>
      </c>
      <c r="G470" s="29"/>
    </row>
    <row r="471" spans="1:7" ht="63">
      <c r="A471" s="3" t="s">
        <v>480</v>
      </c>
      <c r="B471" s="4" t="s">
        <v>412</v>
      </c>
      <c r="C471" s="4" t="s">
        <v>415</v>
      </c>
      <c r="D471" s="4" t="s">
        <v>294</v>
      </c>
      <c r="E471" s="4" t="s">
        <v>105</v>
      </c>
      <c r="F471" s="29">
        <f>прил7!G567</f>
        <v>23705445</v>
      </c>
      <c r="G471" s="29"/>
    </row>
    <row r="472" spans="1:7" ht="78.75">
      <c r="A472" s="3" t="s">
        <v>295</v>
      </c>
      <c r="B472" s="4" t="s">
        <v>412</v>
      </c>
      <c r="C472" s="4" t="s">
        <v>415</v>
      </c>
      <c r="D472" s="4" t="s">
        <v>296</v>
      </c>
      <c r="E472" s="4"/>
      <c r="F472" s="29">
        <f>F473</f>
        <v>28050056</v>
      </c>
      <c r="G472" s="29"/>
    </row>
    <row r="473" spans="1:7" ht="110.25">
      <c r="A473" s="3" t="s">
        <v>289</v>
      </c>
      <c r="B473" s="4" t="s">
        <v>412</v>
      </c>
      <c r="C473" s="4" t="s">
        <v>415</v>
      </c>
      <c r="D473" s="4" t="s">
        <v>297</v>
      </c>
      <c r="E473" s="4"/>
      <c r="F473" s="29">
        <f>F474</f>
        <v>28050056</v>
      </c>
      <c r="G473" s="29"/>
    </row>
    <row r="474" spans="1:7" ht="63">
      <c r="A474" s="3" t="s">
        <v>480</v>
      </c>
      <c r="B474" s="4" t="s">
        <v>412</v>
      </c>
      <c r="C474" s="4" t="s">
        <v>415</v>
      </c>
      <c r="D474" s="4" t="s">
        <v>297</v>
      </c>
      <c r="E474" s="4" t="s">
        <v>105</v>
      </c>
      <c r="F474" s="29">
        <f>прил7!G570</f>
        <v>28050056</v>
      </c>
      <c r="G474" s="29"/>
    </row>
    <row r="475" spans="1:7" ht="31.5">
      <c r="A475" s="3" t="s">
        <v>482</v>
      </c>
      <c r="B475" s="4" t="s">
        <v>412</v>
      </c>
      <c r="C475" s="4" t="s">
        <v>415</v>
      </c>
      <c r="D475" s="4" t="s">
        <v>484</v>
      </c>
      <c r="E475" s="4"/>
      <c r="F475" s="29">
        <f>F478+F480+F476</f>
        <v>21831446</v>
      </c>
      <c r="G475" s="29">
        <f>G478+G480</f>
        <v>15887800</v>
      </c>
    </row>
    <row r="476" spans="1:7" ht="110.25">
      <c r="A476" s="3" t="s">
        <v>289</v>
      </c>
      <c r="B476" s="4" t="s">
        <v>412</v>
      </c>
      <c r="C476" s="4" t="s">
        <v>415</v>
      </c>
      <c r="D476" s="4" t="s">
        <v>298</v>
      </c>
      <c r="E476" s="4"/>
      <c r="F476" s="29">
        <f>F477</f>
        <v>5943646</v>
      </c>
      <c r="G476" s="29"/>
    </row>
    <row r="477" spans="1:7" ht="63">
      <c r="A477" s="3" t="s">
        <v>480</v>
      </c>
      <c r="B477" s="4" t="s">
        <v>412</v>
      </c>
      <c r="C477" s="4" t="s">
        <v>415</v>
      </c>
      <c r="D477" s="4" t="s">
        <v>298</v>
      </c>
      <c r="E477" s="4" t="s">
        <v>105</v>
      </c>
      <c r="F477" s="29">
        <f>прил7!G573</f>
        <v>5943646</v>
      </c>
      <c r="G477" s="29"/>
    </row>
    <row r="478" spans="1:7" ht="126">
      <c r="A478" s="3" t="s">
        <v>252</v>
      </c>
      <c r="B478" s="4" t="s">
        <v>412</v>
      </c>
      <c r="C478" s="4" t="s">
        <v>415</v>
      </c>
      <c r="D478" s="4" t="s">
        <v>483</v>
      </c>
      <c r="E478" s="4"/>
      <c r="F478" s="29">
        <f>F479</f>
        <v>1119300</v>
      </c>
      <c r="G478" s="29">
        <f>G479</f>
        <v>1119300</v>
      </c>
    </row>
    <row r="479" spans="1:7" ht="63">
      <c r="A479" s="3" t="s">
        <v>480</v>
      </c>
      <c r="B479" s="4" t="s">
        <v>412</v>
      </c>
      <c r="C479" s="4" t="s">
        <v>415</v>
      </c>
      <c r="D479" s="4" t="s">
        <v>483</v>
      </c>
      <c r="E479" s="4" t="s">
        <v>105</v>
      </c>
      <c r="F479" s="29">
        <f>прил7!G575</f>
        <v>1119300</v>
      </c>
      <c r="G479" s="29">
        <f>F479</f>
        <v>1119300</v>
      </c>
    </row>
    <row r="480" spans="1:7" ht="47.25">
      <c r="A480" s="3" t="s">
        <v>448</v>
      </c>
      <c r="B480" s="4" t="s">
        <v>412</v>
      </c>
      <c r="C480" s="4" t="s">
        <v>415</v>
      </c>
      <c r="D480" s="4" t="s">
        <v>515</v>
      </c>
      <c r="E480" s="4"/>
      <c r="F480" s="29">
        <f>F481</f>
        <v>14768500</v>
      </c>
      <c r="G480" s="29">
        <f>G481</f>
        <v>14768500</v>
      </c>
    </row>
    <row r="481" spans="1:7" ht="63">
      <c r="A481" s="3" t="s">
        <v>480</v>
      </c>
      <c r="B481" s="4" t="s">
        <v>412</v>
      </c>
      <c r="C481" s="4" t="s">
        <v>415</v>
      </c>
      <c r="D481" s="4" t="s">
        <v>515</v>
      </c>
      <c r="E481" s="4" t="s">
        <v>105</v>
      </c>
      <c r="F481" s="29">
        <f>прил7!G577</f>
        <v>14768500</v>
      </c>
      <c r="G481" s="29">
        <f>F481</f>
        <v>14768500</v>
      </c>
    </row>
    <row r="482" spans="1:7" ht="78.75" hidden="1">
      <c r="A482" s="3" t="s">
        <v>366</v>
      </c>
      <c r="B482" s="4" t="s">
        <v>412</v>
      </c>
      <c r="C482" s="4" t="s">
        <v>415</v>
      </c>
      <c r="D482" s="4" t="s">
        <v>492</v>
      </c>
      <c r="E482" s="4"/>
      <c r="F482" s="29">
        <f>F483</f>
        <v>0</v>
      </c>
      <c r="G482" s="29"/>
    </row>
    <row r="483" spans="1:7" ht="15.75" hidden="1">
      <c r="A483" s="103" t="s">
        <v>241</v>
      </c>
      <c r="B483" s="4" t="s">
        <v>412</v>
      </c>
      <c r="C483" s="4" t="s">
        <v>415</v>
      </c>
      <c r="D483" s="4" t="s">
        <v>242</v>
      </c>
      <c r="E483" s="4"/>
      <c r="F483" s="29">
        <f>F484</f>
        <v>0</v>
      </c>
      <c r="G483" s="29"/>
    </row>
    <row r="484" spans="1:7" ht="31.5" hidden="1">
      <c r="A484" s="3" t="s">
        <v>476</v>
      </c>
      <c r="B484" s="4" t="s">
        <v>412</v>
      </c>
      <c r="C484" s="4" t="s">
        <v>415</v>
      </c>
      <c r="D484" s="4" t="s">
        <v>243</v>
      </c>
      <c r="E484" s="4"/>
      <c r="F484" s="29">
        <f>F485</f>
        <v>0</v>
      </c>
      <c r="G484" s="29"/>
    </row>
    <row r="485" spans="1:7" ht="63" hidden="1">
      <c r="A485" s="3" t="s">
        <v>480</v>
      </c>
      <c r="B485" s="4" t="s">
        <v>412</v>
      </c>
      <c r="C485" s="4" t="s">
        <v>415</v>
      </c>
      <c r="D485" s="4" t="s">
        <v>243</v>
      </c>
      <c r="E485" s="4" t="s">
        <v>105</v>
      </c>
      <c r="F485" s="29">
        <f>прил7!G581</f>
        <v>0</v>
      </c>
      <c r="G485" s="29"/>
    </row>
    <row r="486" spans="1:7" ht="78.75" hidden="1">
      <c r="A486" s="3" t="s">
        <v>368</v>
      </c>
      <c r="B486" s="4" t="s">
        <v>412</v>
      </c>
      <c r="C486" s="4" t="s">
        <v>415</v>
      </c>
      <c r="D486" s="4" t="s">
        <v>199</v>
      </c>
      <c r="E486" s="4"/>
      <c r="F486" s="29">
        <f>F487</f>
        <v>0</v>
      </c>
      <c r="G486" s="29"/>
    </row>
    <row r="487" spans="1:7" ht="78.75" hidden="1">
      <c r="A487" s="3" t="s">
        <v>204</v>
      </c>
      <c r="B487" s="4" t="s">
        <v>412</v>
      </c>
      <c r="C487" s="4" t="s">
        <v>415</v>
      </c>
      <c r="D487" s="4" t="s">
        <v>205</v>
      </c>
      <c r="E487" s="4"/>
      <c r="F487" s="29">
        <f>F488</f>
        <v>0</v>
      </c>
      <c r="G487" s="29"/>
    </row>
    <row r="488" spans="1:7" ht="31.5" hidden="1">
      <c r="A488" s="3" t="s">
        <v>476</v>
      </c>
      <c r="B488" s="4" t="s">
        <v>412</v>
      </c>
      <c r="C488" s="4" t="s">
        <v>415</v>
      </c>
      <c r="D488" s="4" t="s">
        <v>206</v>
      </c>
      <c r="E488" s="4"/>
      <c r="F488" s="29">
        <f>F489</f>
        <v>0</v>
      </c>
      <c r="G488" s="29"/>
    </row>
    <row r="489" spans="1:7" ht="63" hidden="1">
      <c r="A489" s="3" t="s">
        <v>480</v>
      </c>
      <c r="B489" s="4" t="s">
        <v>412</v>
      </c>
      <c r="C489" s="4" t="s">
        <v>415</v>
      </c>
      <c r="D489" s="4" t="s">
        <v>206</v>
      </c>
      <c r="E489" s="4" t="s">
        <v>105</v>
      </c>
      <c r="F489" s="29">
        <f>прил7!G585</f>
        <v>0</v>
      </c>
      <c r="G489" s="29"/>
    </row>
    <row r="490" spans="1:7" ht="63" hidden="1">
      <c r="A490" s="3" t="s">
        <v>369</v>
      </c>
      <c r="B490" s="4" t="s">
        <v>412</v>
      </c>
      <c r="C490" s="4" t="s">
        <v>415</v>
      </c>
      <c r="D490" s="4" t="s">
        <v>156</v>
      </c>
      <c r="E490" s="4"/>
      <c r="F490" s="29">
        <f>F491+F493</f>
        <v>0</v>
      </c>
      <c r="G490" s="29"/>
    </row>
    <row r="491" spans="1:7" ht="47.25" hidden="1">
      <c r="A491" s="3" t="s">
        <v>308</v>
      </c>
      <c r="B491" s="4" t="s">
        <v>412</v>
      </c>
      <c r="C491" s="4" t="s">
        <v>415</v>
      </c>
      <c r="D491" s="4" t="s">
        <v>157</v>
      </c>
      <c r="E491" s="4"/>
      <c r="F491" s="29">
        <f>F492</f>
        <v>0</v>
      </c>
      <c r="G491" s="29"/>
    </row>
    <row r="492" spans="1:7" ht="63" hidden="1">
      <c r="A492" s="3" t="s">
        <v>480</v>
      </c>
      <c r="B492" s="4" t="s">
        <v>412</v>
      </c>
      <c r="C492" s="4" t="s">
        <v>415</v>
      </c>
      <c r="D492" s="4" t="s">
        <v>157</v>
      </c>
      <c r="E492" s="4" t="s">
        <v>105</v>
      </c>
      <c r="F492" s="29">
        <f>прил7!G588</f>
        <v>0</v>
      </c>
      <c r="G492" s="29"/>
    </row>
    <row r="493" spans="1:7" ht="31.5" hidden="1">
      <c r="A493" s="3" t="s">
        <v>476</v>
      </c>
      <c r="B493" s="4" t="s">
        <v>412</v>
      </c>
      <c r="C493" s="4" t="s">
        <v>415</v>
      </c>
      <c r="D493" s="4" t="s">
        <v>158</v>
      </c>
      <c r="E493" s="4"/>
      <c r="F493" s="29">
        <f>F494</f>
        <v>0</v>
      </c>
      <c r="G493" s="29"/>
    </row>
    <row r="494" spans="1:7" ht="63" hidden="1">
      <c r="A494" s="3" t="s">
        <v>480</v>
      </c>
      <c r="B494" s="4" t="s">
        <v>412</v>
      </c>
      <c r="C494" s="4" t="s">
        <v>415</v>
      </c>
      <c r="D494" s="4" t="s">
        <v>158</v>
      </c>
      <c r="E494" s="4" t="s">
        <v>105</v>
      </c>
      <c r="F494" s="29">
        <f>прил7!G590</f>
        <v>0</v>
      </c>
      <c r="G494" s="29"/>
    </row>
    <row r="495" spans="1:7" ht="15.75">
      <c r="A495" s="13" t="s">
        <v>101</v>
      </c>
      <c r="B495" s="5" t="s">
        <v>413</v>
      </c>
      <c r="C495" s="5" t="s">
        <v>439</v>
      </c>
      <c r="D495" s="23"/>
      <c r="E495" s="23"/>
      <c r="F495" s="28">
        <f>F496</f>
        <v>197222372</v>
      </c>
      <c r="G495" s="28">
        <f>G496</f>
        <v>7386732</v>
      </c>
    </row>
    <row r="496" spans="1:7" ht="15.75">
      <c r="A496" s="1" t="s">
        <v>434</v>
      </c>
      <c r="B496" s="2" t="s">
        <v>413</v>
      </c>
      <c r="C496" s="2" t="s">
        <v>409</v>
      </c>
      <c r="D496" s="4"/>
      <c r="E496" s="4"/>
      <c r="F496" s="33">
        <f>F508+F497+F543+F504+F547</f>
        <v>197222372</v>
      </c>
      <c r="G496" s="33">
        <f>G508+G497+G543+G504+G547</f>
        <v>7386732</v>
      </c>
    </row>
    <row r="497" spans="1:7" ht="78.75" hidden="1">
      <c r="A497" s="3" t="s">
        <v>365</v>
      </c>
      <c r="B497" s="4" t="s">
        <v>413</v>
      </c>
      <c r="C497" s="4" t="s">
        <v>409</v>
      </c>
      <c r="D497" s="4" t="s">
        <v>475</v>
      </c>
      <c r="E497" s="4"/>
      <c r="F497" s="29">
        <f>F498+F500+F502</f>
        <v>0</v>
      </c>
      <c r="G497" s="29">
        <f>G498+G500+G502</f>
        <v>0</v>
      </c>
    </row>
    <row r="498" spans="1:7" ht="47.25" hidden="1">
      <c r="A498" s="3" t="s">
        <v>308</v>
      </c>
      <c r="B498" s="4" t="s">
        <v>413</v>
      </c>
      <c r="C498" s="4" t="s">
        <v>409</v>
      </c>
      <c r="D498" s="4" t="s">
        <v>192</v>
      </c>
      <c r="E498" s="4"/>
      <c r="F498" s="29">
        <f>F499</f>
        <v>0</v>
      </c>
      <c r="G498" s="29"/>
    </row>
    <row r="499" spans="1:7" ht="63" hidden="1">
      <c r="A499" s="3" t="s">
        <v>480</v>
      </c>
      <c r="B499" s="4" t="s">
        <v>413</v>
      </c>
      <c r="C499" s="4" t="s">
        <v>409</v>
      </c>
      <c r="D499" s="4" t="s">
        <v>192</v>
      </c>
      <c r="E499" s="4" t="s">
        <v>105</v>
      </c>
      <c r="F499" s="29">
        <f>прил7!G706</f>
        <v>0</v>
      </c>
      <c r="G499" s="29"/>
    </row>
    <row r="500" spans="1:7" ht="31.5" hidden="1">
      <c r="A500" s="3" t="s">
        <v>476</v>
      </c>
      <c r="B500" s="4" t="s">
        <v>413</v>
      </c>
      <c r="C500" s="4" t="s">
        <v>409</v>
      </c>
      <c r="D500" s="4" t="s">
        <v>477</v>
      </c>
      <c r="E500" s="4"/>
      <c r="F500" s="29">
        <f>F501</f>
        <v>0</v>
      </c>
      <c r="G500" s="29"/>
    </row>
    <row r="501" spans="1:7" ht="63" hidden="1">
      <c r="A501" s="3" t="s">
        <v>480</v>
      </c>
      <c r="B501" s="4" t="s">
        <v>413</v>
      </c>
      <c r="C501" s="4" t="s">
        <v>409</v>
      </c>
      <c r="D501" s="4" t="s">
        <v>477</v>
      </c>
      <c r="E501" s="4" t="s">
        <v>105</v>
      </c>
      <c r="F501" s="29">
        <f>прил7!G708</f>
        <v>0</v>
      </c>
      <c r="G501" s="29"/>
    </row>
    <row r="502" spans="1:7" ht="63" hidden="1">
      <c r="A502" s="3" t="s">
        <v>62</v>
      </c>
      <c r="B502" s="4" t="s">
        <v>413</v>
      </c>
      <c r="C502" s="4" t="s">
        <v>409</v>
      </c>
      <c r="D502" s="4" t="s">
        <v>63</v>
      </c>
      <c r="E502" s="4"/>
      <c r="F502" s="29">
        <f>F503</f>
        <v>0</v>
      </c>
      <c r="G502" s="29">
        <f>G503</f>
        <v>0</v>
      </c>
    </row>
    <row r="503" spans="1:7" ht="63" hidden="1">
      <c r="A503" s="3" t="s">
        <v>480</v>
      </c>
      <c r="B503" s="4" t="s">
        <v>413</v>
      </c>
      <c r="C503" s="4" t="s">
        <v>409</v>
      </c>
      <c r="D503" s="4" t="s">
        <v>63</v>
      </c>
      <c r="E503" s="4" t="s">
        <v>105</v>
      </c>
      <c r="F503" s="29">
        <f>прил7!G710</f>
        <v>0</v>
      </c>
      <c r="G503" s="29">
        <f>F503</f>
        <v>0</v>
      </c>
    </row>
    <row r="504" spans="1:7" ht="78.75" hidden="1">
      <c r="A504" s="3" t="s">
        <v>366</v>
      </c>
      <c r="B504" s="4" t="s">
        <v>413</v>
      </c>
      <c r="C504" s="4" t="s">
        <v>409</v>
      </c>
      <c r="D504" s="4" t="s">
        <v>492</v>
      </c>
      <c r="E504" s="4"/>
      <c r="F504" s="29">
        <f>F505</f>
        <v>0</v>
      </c>
      <c r="G504" s="29"/>
    </row>
    <row r="505" spans="1:7" ht="15.75" hidden="1">
      <c r="A505" s="103" t="s">
        <v>241</v>
      </c>
      <c r="B505" s="4" t="s">
        <v>413</v>
      </c>
      <c r="C505" s="4" t="s">
        <v>409</v>
      </c>
      <c r="D505" s="4" t="s">
        <v>242</v>
      </c>
      <c r="E505" s="4"/>
      <c r="F505" s="29">
        <f>F506</f>
        <v>0</v>
      </c>
      <c r="G505" s="29"/>
    </row>
    <row r="506" spans="1:7" ht="31.5" hidden="1">
      <c r="A506" s="3" t="s">
        <v>476</v>
      </c>
      <c r="B506" s="4" t="s">
        <v>413</v>
      </c>
      <c r="C506" s="4" t="s">
        <v>409</v>
      </c>
      <c r="D506" s="4" t="s">
        <v>243</v>
      </c>
      <c r="E506" s="4"/>
      <c r="F506" s="29">
        <f>F507</f>
        <v>0</v>
      </c>
      <c r="G506" s="29"/>
    </row>
    <row r="507" spans="1:7" ht="63" hidden="1">
      <c r="A507" s="3" t="s">
        <v>480</v>
      </c>
      <c r="B507" s="4" t="s">
        <v>413</v>
      </c>
      <c r="C507" s="4" t="s">
        <v>409</v>
      </c>
      <c r="D507" s="4" t="s">
        <v>243</v>
      </c>
      <c r="E507" s="4" t="s">
        <v>105</v>
      </c>
      <c r="F507" s="29">
        <f>прил7!G714</f>
        <v>0</v>
      </c>
      <c r="G507" s="29"/>
    </row>
    <row r="508" spans="1:7" ht="78.75">
      <c r="A508" s="3" t="s">
        <v>367</v>
      </c>
      <c r="B508" s="4" t="s">
        <v>413</v>
      </c>
      <c r="C508" s="4" t="s">
        <v>409</v>
      </c>
      <c r="D508" s="4" t="s">
        <v>133</v>
      </c>
      <c r="E508" s="4"/>
      <c r="F508" s="29">
        <f>F519+F509+F528+F538+F535</f>
        <v>197222372</v>
      </c>
      <c r="G508" s="29">
        <f>G519+G509+G528+G538</f>
        <v>7386732</v>
      </c>
    </row>
    <row r="509" spans="1:7" ht="63">
      <c r="A509" s="3" t="s">
        <v>261</v>
      </c>
      <c r="B509" s="4" t="s">
        <v>413</v>
      </c>
      <c r="C509" s="4" t="s">
        <v>409</v>
      </c>
      <c r="D509" s="4" t="s">
        <v>262</v>
      </c>
      <c r="E509" s="4"/>
      <c r="F509" s="29">
        <f>F517+F512+F510+F515</f>
        <v>116140750</v>
      </c>
      <c r="G509" s="29">
        <f>G517+G512+G510+G515</f>
        <v>4852870</v>
      </c>
    </row>
    <row r="510" spans="1:7" ht="110.25">
      <c r="A510" s="3" t="s">
        <v>289</v>
      </c>
      <c r="B510" s="4" t="s">
        <v>413</v>
      </c>
      <c r="C510" s="4" t="s">
        <v>409</v>
      </c>
      <c r="D510" s="4" t="s">
        <v>219</v>
      </c>
      <c r="E510" s="4"/>
      <c r="F510" s="29">
        <f>F511</f>
        <v>109554320</v>
      </c>
      <c r="G510" s="29"/>
    </row>
    <row r="511" spans="1:7" ht="63">
      <c r="A511" s="3" t="s">
        <v>480</v>
      </c>
      <c r="B511" s="4" t="s">
        <v>413</v>
      </c>
      <c r="C511" s="4" t="s">
        <v>409</v>
      </c>
      <c r="D511" s="4" t="s">
        <v>219</v>
      </c>
      <c r="E511" s="4" t="s">
        <v>105</v>
      </c>
      <c r="F511" s="29">
        <f>прил7!G718</f>
        <v>109554320</v>
      </c>
      <c r="G511" s="29"/>
    </row>
    <row r="512" spans="1:7" ht="31.5">
      <c r="A512" s="3" t="s">
        <v>476</v>
      </c>
      <c r="B512" s="4" t="s">
        <v>413</v>
      </c>
      <c r="C512" s="4" t="s">
        <v>409</v>
      </c>
      <c r="D512" s="4" t="s">
        <v>218</v>
      </c>
      <c r="E512" s="4"/>
      <c r="F512" s="29">
        <f>F513+F514</f>
        <v>1733560</v>
      </c>
      <c r="G512" s="29"/>
    </row>
    <row r="513" spans="1:7" ht="47.25">
      <c r="A513" s="3" t="s">
        <v>459</v>
      </c>
      <c r="B513" s="4" t="s">
        <v>413</v>
      </c>
      <c r="C513" s="4" t="s">
        <v>409</v>
      </c>
      <c r="D513" s="4" t="s">
        <v>218</v>
      </c>
      <c r="E513" s="4" t="s">
        <v>100</v>
      </c>
      <c r="F513" s="29">
        <f>прил7!G720</f>
        <v>845350</v>
      </c>
      <c r="G513" s="29"/>
    </row>
    <row r="514" spans="1:7" ht="76.5" customHeight="1">
      <c r="A514" s="3" t="s">
        <v>480</v>
      </c>
      <c r="B514" s="4" t="s">
        <v>413</v>
      </c>
      <c r="C514" s="4" t="s">
        <v>409</v>
      </c>
      <c r="D514" s="4" t="s">
        <v>218</v>
      </c>
      <c r="E514" s="4" t="s">
        <v>105</v>
      </c>
      <c r="F514" s="29">
        <f>прил7!G721</f>
        <v>888210</v>
      </c>
      <c r="G514" s="29"/>
    </row>
    <row r="515" spans="1:7" ht="135" customHeight="1">
      <c r="A515" s="3" t="s">
        <v>536</v>
      </c>
      <c r="B515" s="4" t="s">
        <v>413</v>
      </c>
      <c r="C515" s="4" t="s">
        <v>409</v>
      </c>
      <c r="D515" s="4" t="s">
        <v>510</v>
      </c>
      <c r="E515" s="4"/>
      <c r="F515" s="29">
        <f>F516</f>
        <v>3420410</v>
      </c>
      <c r="G515" s="29">
        <f>G516</f>
        <v>3420410</v>
      </c>
    </row>
    <row r="516" spans="1:7" ht="76.5" customHeight="1">
      <c r="A516" s="3" t="s">
        <v>480</v>
      </c>
      <c r="B516" s="4" t="s">
        <v>413</v>
      </c>
      <c r="C516" s="4" t="s">
        <v>409</v>
      </c>
      <c r="D516" s="4" t="s">
        <v>510</v>
      </c>
      <c r="E516" s="4" t="s">
        <v>105</v>
      </c>
      <c r="F516" s="29">
        <f>прил7!G723</f>
        <v>3420410</v>
      </c>
      <c r="G516" s="29">
        <f>F516</f>
        <v>3420410</v>
      </c>
    </row>
    <row r="517" spans="1:7" ht="141.75">
      <c r="A517" s="3" t="s">
        <v>141</v>
      </c>
      <c r="B517" s="4" t="s">
        <v>413</v>
      </c>
      <c r="C517" s="4" t="s">
        <v>409</v>
      </c>
      <c r="D517" s="4" t="s">
        <v>263</v>
      </c>
      <c r="E517" s="4"/>
      <c r="F517" s="29">
        <f>F518</f>
        <v>1432460</v>
      </c>
      <c r="G517" s="29">
        <f>G518</f>
        <v>1432460</v>
      </c>
    </row>
    <row r="518" spans="1:7" ht="63">
      <c r="A518" s="3" t="s">
        <v>480</v>
      </c>
      <c r="B518" s="4" t="s">
        <v>413</v>
      </c>
      <c r="C518" s="4" t="s">
        <v>409</v>
      </c>
      <c r="D518" s="4" t="s">
        <v>263</v>
      </c>
      <c r="E518" s="4" t="s">
        <v>105</v>
      </c>
      <c r="F518" s="29">
        <f>прил7!G725</f>
        <v>1432460</v>
      </c>
      <c r="G518" s="29">
        <f>F518</f>
        <v>1432460</v>
      </c>
    </row>
    <row r="519" spans="1:7" ht="31.5">
      <c r="A519" s="3" t="s">
        <v>135</v>
      </c>
      <c r="B519" s="4" t="s">
        <v>413</v>
      </c>
      <c r="C519" s="4" t="s">
        <v>409</v>
      </c>
      <c r="D519" s="4" t="s">
        <v>136</v>
      </c>
      <c r="E519" s="4"/>
      <c r="F519" s="29">
        <f>F522+F526+F520+F524</f>
        <v>56424972</v>
      </c>
      <c r="G519" s="29">
        <f>G522+G526+G520+G524</f>
        <v>2056162</v>
      </c>
    </row>
    <row r="520" spans="1:7" ht="110.25">
      <c r="A520" s="3" t="s">
        <v>289</v>
      </c>
      <c r="B520" s="4" t="s">
        <v>413</v>
      </c>
      <c r="C520" s="4" t="s">
        <v>409</v>
      </c>
      <c r="D520" s="4" t="s">
        <v>220</v>
      </c>
      <c r="E520" s="4"/>
      <c r="F520" s="29">
        <f>F521</f>
        <v>54368810</v>
      </c>
      <c r="G520" s="29"/>
    </row>
    <row r="521" spans="1:7" ht="63">
      <c r="A521" s="3" t="s">
        <v>480</v>
      </c>
      <c r="B521" s="4" t="s">
        <v>413</v>
      </c>
      <c r="C521" s="4" t="s">
        <v>409</v>
      </c>
      <c r="D521" s="4" t="s">
        <v>220</v>
      </c>
      <c r="E521" s="4" t="s">
        <v>105</v>
      </c>
      <c r="F521" s="29">
        <f>прил7!G728</f>
        <v>54368810</v>
      </c>
      <c r="G521" s="29"/>
    </row>
    <row r="522" spans="1:7" ht="110.25">
      <c r="A522" s="3" t="s">
        <v>137</v>
      </c>
      <c r="B522" s="4" t="s">
        <v>413</v>
      </c>
      <c r="C522" s="4" t="s">
        <v>409</v>
      </c>
      <c r="D522" s="4" t="s">
        <v>138</v>
      </c>
      <c r="E522" s="4"/>
      <c r="F522" s="29">
        <f>F523</f>
        <v>14800</v>
      </c>
      <c r="G522" s="29">
        <f>G523</f>
        <v>14800</v>
      </c>
    </row>
    <row r="523" spans="1:7" ht="71.25" customHeight="1">
      <c r="A523" s="3" t="s">
        <v>480</v>
      </c>
      <c r="B523" s="4" t="s">
        <v>413</v>
      </c>
      <c r="C523" s="4" t="s">
        <v>409</v>
      </c>
      <c r="D523" s="4" t="s">
        <v>138</v>
      </c>
      <c r="E523" s="4" t="s">
        <v>105</v>
      </c>
      <c r="F523" s="29">
        <f>прил7!G730</f>
        <v>14800</v>
      </c>
      <c r="G523" s="29">
        <f>F523</f>
        <v>14800</v>
      </c>
    </row>
    <row r="524" spans="1:7" ht="162" customHeight="1">
      <c r="A524" s="3" t="s">
        <v>507</v>
      </c>
      <c r="B524" s="4" t="s">
        <v>413</v>
      </c>
      <c r="C524" s="4" t="s">
        <v>409</v>
      </c>
      <c r="D524" s="4" t="s">
        <v>511</v>
      </c>
      <c r="E524" s="4"/>
      <c r="F524" s="29">
        <f>F525</f>
        <v>1834410</v>
      </c>
      <c r="G524" s="29">
        <f>G525</f>
        <v>1834410</v>
      </c>
    </row>
    <row r="525" spans="1:7" ht="71.25" customHeight="1">
      <c r="A525" s="3" t="s">
        <v>480</v>
      </c>
      <c r="B525" s="4" t="s">
        <v>413</v>
      </c>
      <c r="C525" s="4" t="s">
        <v>409</v>
      </c>
      <c r="D525" s="4" t="s">
        <v>511</v>
      </c>
      <c r="E525" s="4" t="s">
        <v>105</v>
      </c>
      <c r="F525" s="29">
        <f>прил7!G732</f>
        <v>1834410</v>
      </c>
      <c r="G525" s="29">
        <f>F525</f>
        <v>1834410</v>
      </c>
    </row>
    <row r="526" spans="1:7" ht="141.75">
      <c r="A526" s="3" t="s">
        <v>141</v>
      </c>
      <c r="B526" s="4" t="s">
        <v>413</v>
      </c>
      <c r="C526" s="4" t="s">
        <v>409</v>
      </c>
      <c r="D526" s="4" t="s">
        <v>264</v>
      </c>
      <c r="E526" s="4"/>
      <c r="F526" s="29">
        <f>F527</f>
        <v>206952</v>
      </c>
      <c r="G526" s="29">
        <f>G527</f>
        <v>206952</v>
      </c>
    </row>
    <row r="527" spans="1:7" ht="63">
      <c r="A527" s="3" t="s">
        <v>480</v>
      </c>
      <c r="B527" s="4" t="s">
        <v>413</v>
      </c>
      <c r="C527" s="4" t="s">
        <v>409</v>
      </c>
      <c r="D527" s="4" t="s">
        <v>264</v>
      </c>
      <c r="E527" s="4" t="s">
        <v>105</v>
      </c>
      <c r="F527" s="29">
        <f>прил7!G734</f>
        <v>206952</v>
      </c>
      <c r="G527" s="29">
        <f>F527</f>
        <v>206952</v>
      </c>
    </row>
    <row r="528" spans="1:7" ht="31.5">
      <c r="A528" s="3" t="s">
        <v>221</v>
      </c>
      <c r="B528" s="4" t="s">
        <v>413</v>
      </c>
      <c r="C528" s="4" t="s">
        <v>409</v>
      </c>
      <c r="D528" s="4" t="s">
        <v>222</v>
      </c>
      <c r="E528" s="4"/>
      <c r="F528" s="29">
        <f>F529+F531+F533</f>
        <v>14964490</v>
      </c>
      <c r="G528" s="29">
        <f>G529+G531+G533</f>
        <v>477700</v>
      </c>
    </row>
    <row r="529" spans="1:7" ht="110.25">
      <c r="A529" s="3" t="s">
        <v>289</v>
      </c>
      <c r="B529" s="4" t="s">
        <v>413</v>
      </c>
      <c r="C529" s="4" t="s">
        <v>409</v>
      </c>
      <c r="D529" s="4" t="s">
        <v>223</v>
      </c>
      <c r="E529" s="4"/>
      <c r="F529" s="29">
        <f>F530</f>
        <v>14486790</v>
      </c>
      <c r="G529" s="29"/>
    </row>
    <row r="530" spans="1:7" ht="63">
      <c r="A530" s="3" t="s">
        <v>480</v>
      </c>
      <c r="B530" s="4" t="s">
        <v>413</v>
      </c>
      <c r="C530" s="4" t="s">
        <v>409</v>
      </c>
      <c r="D530" s="4" t="s">
        <v>223</v>
      </c>
      <c r="E530" s="4" t="s">
        <v>105</v>
      </c>
      <c r="F530" s="29">
        <f>прил7!G737</f>
        <v>14486790</v>
      </c>
      <c r="G530" s="29"/>
    </row>
    <row r="531" spans="1:7" ht="38.25" customHeight="1" hidden="1">
      <c r="A531" s="3" t="s">
        <v>476</v>
      </c>
      <c r="B531" s="4" t="s">
        <v>413</v>
      </c>
      <c r="C531" s="4" t="s">
        <v>409</v>
      </c>
      <c r="D531" s="4" t="s">
        <v>494</v>
      </c>
      <c r="E531" s="4"/>
      <c r="F531" s="29">
        <f>F532</f>
        <v>0</v>
      </c>
      <c r="G531" s="29"/>
    </row>
    <row r="532" spans="1:7" ht="66.75" customHeight="1" hidden="1">
      <c r="A532" s="3" t="s">
        <v>480</v>
      </c>
      <c r="B532" s="4" t="s">
        <v>413</v>
      </c>
      <c r="C532" s="4" t="s">
        <v>409</v>
      </c>
      <c r="D532" s="4" t="s">
        <v>494</v>
      </c>
      <c r="E532" s="4" t="s">
        <v>105</v>
      </c>
      <c r="F532" s="29">
        <f>прил7!G739</f>
        <v>0</v>
      </c>
      <c r="G532" s="29"/>
    </row>
    <row r="533" spans="1:7" ht="145.5" customHeight="1">
      <c r="A533" s="3" t="s">
        <v>536</v>
      </c>
      <c r="B533" s="4" t="s">
        <v>413</v>
      </c>
      <c r="C533" s="4" t="s">
        <v>409</v>
      </c>
      <c r="D533" s="4" t="s">
        <v>512</v>
      </c>
      <c r="E533" s="4"/>
      <c r="F533" s="29">
        <f>F534</f>
        <v>477700</v>
      </c>
      <c r="G533" s="29">
        <f>G534</f>
        <v>477700</v>
      </c>
    </row>
    <row r="534" spans="1:7" ht="66.75" customHeight="1">
      <c r="A534" s="3" t="s">
        <v>480</v>
      </c>
      <c r="B534" s="4" t="s">
        <v>413</v>
      </c>
      <c r="C534" s="4" t="s">
        <v>409</v>
      </c>
      <c r="D534" s="4" t="s">
        <v>512</v>
      </c>
      <c r="E534" s="4" t="s">
        <v>105</v>
      </c>
      <c r="F534" s="29">
        <f>прил7!G741</f>
        <v>477700</v>
      </c>
      <c r="G534" s="29">
        <f>F534</f>
        <v>477700</v>
      </c>
    </row>
    <row r="535" spans="1:7" ht="66.75" customHeight="1">
      <c r="A535" s="3" t="s">
        <v>224</v>
      </c>
      <c r="B535" s="4" t="s">
        <v>413</v>
      </c>
      <c r="C535" s="4" t="s">
        <v>409</v>
      </c>
      <c r="D535" s="4" t="s">
        <v>225</v>
      </c>
      <c r="E535" s="4"/>
      <c r="F535" s="29">
        <f>F536</f>
        <v>1000000</v>
      </c>
      <c r="G535" s="29"/>
    </row>
    <row r="536" spans="1:7" ht="57.75" customHeight="1">
      <c r="A536" s="3" t="s">
        <v>308</v>
      </c>
      <c r="B536" s="4" t="s">
        <v>413</v>
      </c>
      <c r="C536" s="4" t="s">
        <v>409</v>
      </c>
      <c r="D536" s="4" t="s">
        <v>226</v>
      </c>
      <c r="E536" s="4"/>
      <c r="F536" s="29">
        <f>F537</f>
        <v>1000000</v>
      </c>
      <c r="G536" s="29"/>
    </row>
    <row r="537" spans="1:7" ht="66.75" customHeight="1">
      <c r="A537" s="3" t="s">
        <v>459</v>
      </c>
      <c r="B537" s="4" t="s">
        <v>413</v>
      </c>
      <c r="C537" s="4" t="s">
        <v>409</v>
      </c>
      <c r="D537" s="4" t="s">
        <v>226</v>
      </c>
      <c r="E537" s="4" t="s">
        <v>100</v>
      </c>
      <c r="F537" s="29">
        <f>прил7!G423</f>
        <v>1000000</v>
      </c>
      <c r="G537" s="29"/>
    </row>
    <row r="538" spans="1:7" ht="78.75">
      <c r="A538" s="3" t="s">
        <v>228</v>
      </c>
      <c r="B538" s="4" t="s">
        <v>413</v>
      </c>
      <c r="C538" s="4" t="s">
        <v>409</v>
      </c>
      <c r="D538" s="4" t="s">
        <v>229</v>
      </c>
      <c r="E538" s="4"/>
      <c r="F538" s="29">
        <f>F539+F541</f>
        <v>8692160</v>
      </c>
      <c r="G538" s="29"/>
    </row>
    <row r="539" spans="1:7" ht="47.25">
      <c r="A539" s="3" t="s">
        <v>308</v>
      </c>
      <c r="B539" s="4" t="s">
        <v>413</v>
      </c>
      <c r="C539" s="4" t="s">
        <v>409</v>
      </c>
      <c r="D539" s="4" t="s">
        <v>230</v>
      </c>
      <c r="E539" s="4"/>
      <c r="F539" s="29">
        <f>F540</f>
        <v>8692160</v>
      </c>
      <c r="G539" s="29"/>
    </row>
    <row r="540" spans="1:7" ht="63">
      <c r="A540" s="3" t="s">
        <v>480</v>
      </c>
      <c r="B540" s="4" t="s">
        <v>413</v>
      </c>
      <c r="C540" s="4" t="s">
        <v>409</v>
      </c>
      <c r="D540" s="4" t="s">
        <v>230</v>
      </c>
      <c r="E540" s="4" t="s">
        <v>105</v>
      </c>
      <c r="F540" s="29">
        <f>прил7!G744</f>
        <v>8692160</v>
      </c>
      <c r="G540" s="29"/>
    </row>
    <row r="541" spans="1:7" ht="31.5" hidden="1">
      <c r="A541" s="3" t="s">
        <v>476</v>
      </c>
      <c r="B541" s="4" t="s">
        <v>413</v>
      </c>
      <c r="C541" s="4" t="s">
        <v>409</v>
      </c>
      <c r="D541" s="4" t="s">
        <v>231</v>
      </c>
      <c r="E541" s="4"/>
      <c r="F541" s="29">
        <f>F542</f>
        <v>0</v>
      </c>
      <c r="G541" s="29"/>
    </row>
    <row r="542" spans="1:7" ht="63" hidden="1">
      <c r="A542" s="3" t="s">
        <v>480</v>
      </c>
      <c r="B542" s="4" t="s">
        <v>413</v>
      </c>
      <c r="C542" s="4" t="s">
        <v>409</v>
      </c>
      <c r="D542" s="4" t="s">
        <v>231</v>
      </c>
      <c r="E542" s="4" t="s">
        <v>105</v>
      </c>
      <c r="F542" s="29">
        <f>прил7!G746</f>
        <v>0</v>
      </c>
      <c r="G542" s="29"/>
    </row>
    <row r="543" spans="1:7" ht="78.75" hidden="1">
      <c r="A543" s="3" t="s">
        <v>368</v>
      </c>
      <c r="B543" s="4" t="s">
        <v>413</v>
      </c>
      <c r="C543" s="4" t="s">
        <v>409</v>
      </c>
      <c r="D543" s="4" t="s">
        <v>199</v>
      </c>
      <c r="E543" s="4"/>
      <c r="F543" s="29">
        <f>F544</f>
        <v>0</v>
      </c>
      <c r="G543" s="29"/>
    </row>
    <row r="544" spans="1:7" ht="78.75" hidden="1">
      <c r="A544" s="3" t="s">
        <v>204</v>
      </c>
      <c r="B544" s="4" t="s">
        <v>413</v>
      </c>
      <c r="C544" s="4" t="s">
        <v>409</v>
      </c>
      <c r="D544" s="4" t="s">
        <v>205</v>
      </c>
      <c r="E544" s="4"/>
      <c r="F544" s="29">
        <f>F545</f>
        <v>0</v>
      </c>
      <c r="G544" s="29"/>
    </row>
    <row r="545" spans="1:7" ht="31.5" hidden="1">
      <c r="A545" s="3" t="s">
        <v>476</v>
      </c>
      <c r="B545" s="4" t="s">
        <v>413</v>
      </c>
      <c r="C545" s="4" t="s">
        <v>409</v>
      </c>
      <c r="D545" s="4" t="s">
        <v>206</v>
      </c>
      <c r="E545" s="4"/>
      <c r="F545" s="29">
        <f>F546</f>
        <v>0</v>
      </c>
      <c r="G545" s="29"/>
    </row>
    <row r="546" spans="1:7" ht="63" hidden="1">
      <c r="A546" s="3" t="s">
        <v>480</v>
      </c>
      <c r="B546" s="4" t="s">
        <v>413</v>
      </c>
      <c r="C546" s="4" t="s">
        <v>409</v>
      </c>
      <c r="D546" s="4" t="s">
        <v>206</v>
      </c>
      <c r="E546" s="4" t="s">
        <v>105</v>
      </c>
      <c r="F546" s="29">
        <f>прил7!G750</f>
        <v>0</v>
      </c>
      <c r="G546" s="29"/>
    </row>
    <row r="547" spans="1:7" ht="63" hidden="1">
      <c r="A547" s="3" t="s">
        <v>369</v>
      </c>
      <c r="B547" s="4" t="s">
        <v>413</v>
      </c>
      <c r="C547" s="4" t="s">
        <v>409</v>
      </c>
      <c r="D547" s="4" t="s">
        <v>156</v>
      </c>
      <c r="E547" s="4"/>
      <c r="F547" s="29">
        <f>F548+F550</f>
        <v>0</v>
      </c>
      <c r="G547" s="29"/>
    </row>
    <row r="548" spans="1:7" ht="47.25" hidden="1">
      <c r="A548" s="3" t="s">
        <v>308</v>
      </c>
      <c r="B548" s="4" t="s">
        <v>413</v>
      </c>
      <c r="C548" s="4" t="s">
        <v>409</v>
      </c>
      <c r="D548" s="4" t="s">
        <v>157</v>
      </c>
      <c r="E548" s="4"/>
      <c r="F548" s="29">
        <f>F549</f>
        <v>0</v>
      </c>
      <c r="G548" s="29"/>
    </row>
    <row r="549" spans="1:7" ht="63" hidden="1">
      <c r="A549" s="3" t="s">
        <v>480</v>
      </c>
      <c r="B549" s="4" t="s">
        <v>413</v>
      </c>
      <c r="C549" s="4" t="s">
        <v>409</v>
      </c>
      <c r="D549" s="4" t="s">
        <v>157</v>
      </c>
      <c r="E549" s="4" t="s">
        <v>105</v>
      </c>
      <c r="F549" s="29">
        <f>прил7!G753</f>
        <v>0</v>
      </c>
      <c r="G549" s="29"/>
    </row>
    <row r="550" spans="1:7" ht="31.5" hidden="1">
      <c r="A550" s="3" t="s">
        <v>476</v>
      </c>
      <c r="B550" s="4" t="s">
        <v>413</v>
      </c>
      <c r="C550" s="4" t="s">
        <v>409</v>
      </c>
      <c r="D550" s="4" t="s">
        <v>158</v>
      </c>
      <c r="E550" s="4"/>
      <c r="F550" s="29">
        <f>F551</f>
        <v>0</v>
      </c>
      <c r="G550" s="29"/>
    </row>
    <row r="551" spans="1:7" ht="63" hidden="1">
      <c r="A551" s="3" t="s">
        <v>480</v>
      </c>
      <c r="B551" s="4" t="s">
        <v>413</v>
      </c>
      <c r="C551" s="4" t="s">
        <v>409</v>
      </c>
      <c r="D551" s="4" t="s">
        <v>158</v>
      </c>
      <c r="E551" s="4" t="s">
        <v>105</v>
      </c>
      <c r="F551" s="29">
        <f>прил7!G755</f>
        <v>0</v>
      </c>
      <c r="G551" s="29"/>
    </row>
    <row r="552" spans="1:14" s="16" customFormat="1" ht="18.75">
      <c r="A552" s="10" t="s">
        <v>423</v>
      </c>
      <c r="B552" s="11" t="s">
        <v>417</v>
      </c>
      <c r="C552" s="5"/>
      <c r="D552" s="5"/>
      <c r="E552" s="23"/>
      <c r="F552" s="28">
        <f>F593+F553+F619+F557</f>
        <v>66362863</v>
      </c>
      <c r="G552" s="28">
        <f>G593+G553+G619+G557</f>
        <v>65085027</v>
      </c>
      <c r="K552" s="48"/>
      <c r="L552" s="48"/>
      <c r="M552" s="48"/>
      <c r="N552" s="48"/>
    </row>
    <row r="553" spans="1:7" ht="15.75">
      <c r="A553" s="1" t="s">
        <v>441</v>
      </c>
      <c r="B553" s="2" t="s">
        <v>417</v>
      </c>
      <c r="C553" s="2" t="s">
        <v>409</v>
      </c>
      <c r="D553" s="2"/>
      <c r="E553" s="4"/>
      <c r="F553" s="33">
        <f>F554</f>
        <v>1007186</v>
      </c>
      <c r="G553" s="33"/>
    </row>
    <row r="554" spans="1:7" ht="15.75">
      <c r="A554" s="3" t="s">
        <v>456</v>
      </c>
      <c r="B554" s="4" t="s">
        <v>417</v>
      </c>
      <c r="C554" s="4" t="s">
        <v>409</v>
      </c>
      <c r="D554" s="4" t="s">
        <v>457</v>
      </c>
      <c r="E554" s="4"/>
      <c r="F554" s="29">
        <f>F555</f>
        <v>1007186</v>
      </c>
      <c r="G554" s="29"/>
    </row>
    <row r="555" spans="1:7" ht="157.5">
      <c r="A555" s="3" t="s">
        <v>216</v>
      </c>
      <c r="B555" s="4" t="s">
        <v>417</v>
      </c>
      <c r="C555" s="4" t="s">
        <v>409</v>
      </c>
      <c r="D555" s="4" t="s">
        <v>217</v>
      </c>
      <c r="E555" s="4"/>
      <c r="F555" s="29">
        <f>F556</f>
        <v>1007186</v>
      </c>
      <c r="G555" s="29"/>
    </row>
    <row r="556" spans="1:7" ht="31.5">
      <c r="A556" s="3" t="s">
        <v>394</v>
      </c>
      <c r="B556" s="4" t="s">
        <v>417</v>
      </c>
      <c r="C556" s="4" t="s">
        <v>409</v>
      </c>
      <c r="D556" s="4" t="s">
        <v>217</v>
      </c>
      <c r="E556" s="4" t="s">
        <v>395</v>
      </c>
      <c r="F556" s="29">
        <f>прил7!G188</f>
        <v>1007186</v>
      </c>
      <c r="G556" s="29"/>
    </row>
    <row r="557" spans="1:7" ht="31.5">
      <c r="A557" s="1" t="s">
        <v>435</v>
      </c>
      <c r="B557" s="2" t="s">
        <v>417</v>
      </c>
      <c r="C557" s="2" t="s">
        <v>416</v>
      </c>
      <c r="D557" s="2"/>
      <c r="E557" s="2"/>
      <c r="F557" s="33">
        <f>F558+F578+F589</f>
        <v>5520350</v>
      </c>
      <c r="G557" s="33">
        <f>G558+G578</f>
        <v>5249700</v>
      </c>
    </row>
    <row r="558" spans="1:7" ht="47.25">
      <c r="A558" s="3" t="s">
        <v>362</v>
      </c>
      <c r="B558" s="4" t="s">
        <v>417</v>
      </c>
      <c r="C558" s="4" t="s">
        <v>416</v>
      </c>
      <c r="D558" s="4" t="s">
        <v>481</v>
      </c>
      <c r="E558" s="4"/>
      <c r="F558" s="29">
        <f>F569+F559+F564</f>
        <v>3800606</v>
      </c>
      <c r="G558" s="29">
        <f>G569+G559+G564</f>
        <v>3800606</v>
      </c>
    </row>
    <row r="559" spans="1:7" ht="47.25">
      <c r="A559" s="3" t="s">
        <v>502</v>
      </c>
      <c r="B559" s="4" t="s">
        <v>417</v>
      </c>
      <c r="C559" s="4" t="s">
        <v>416</v>
      </c>
      <c r="D559" s="4" t="s">
        <v>503</v>
      </c>
      <c r="E559" s="4"/>
      <c r="F559" s="29">
        <f>F562+F560</f>
        <v>889305</v>
      </c>
      <c r="G559" s="29">
        <f>G562+G560</f>
        <v>889305</v>
      </c>
    </row>
    <row r="560" spans="1:7" ht="126">
      <c r="A560" s="3" t="s">
        <v>283</v>
      </c>
      <c r="B560" s="4" t="s">
        <v>417</v>
      </c>
      <c r="C560" s="4" t="s">
        <v>416</v>
      </c>
      <c r="D560" s="4" t="s">
        <v>286</v>
      </c>
      <c r="E560" s="4"/>
      <c r="F560" s="29">
        <f>F561</f>
        <v>4745</v>
      </c>
      <c r="G560" s="29">
        <f>G561</f>
        <v>4745</v>
      </c>
    </row>
    <row r="561" spans="1:7" ht="63">
      <c r="A561" s="3" t="s">
        <v>480</v>
      </c>
      <c r="B561" s="4" t="s">
        <v>417</v>
      </c>
      <c r="C561" s="4" t="s">
        <v>416</v>
      </c>
      <c r="D561" s="4" t="s">
        <v>286</v>
      </c>
      <c r="E561" s="4" t="s">
        <v>105</v>
      </c>
      <c r="F561" s="29">
        <f>прил7!G596</f>
        <v>4745</v>
      </c>
      <c r="G561" s="29">
        <f>F561</f>
        <v>4745</v>
      </c>
    </row>
    <row r="562" spans="1:7" ht="126">
      <c r="A562" s="3" t="s">
        <v>268</v>
      </c>
      <c r="B562" s="4" t="s">
        <v>417</v>
      </c>
      <c r="C562" s="4" t="s">
        <v>416</v>
      </c>
      <c r="D562" s="4" t="s">
        <v>269</v>
      </c>
      <c r="E562" s="4"/>
      <c r="F562" s="29">
        <f>F563</f>
        <v>884560</v>
      </c>
      <c r="G562" s="29">
        <f>G563</f>
        <v>884560</v>
      </c>
    </row>
    <row r="563" spans="1:7" ht="63">
      <c r="A563" s="3" t="s">
        <v>480</v>
      </c>
      <c r="B563" s="4" t="s">
        <v>417</v>
      </c>
      <c r="C563" s="4" t="s">
        <v>416</v>
      </c>
      <c r="D563" s="4" t="s">
        <v>269</v>
      </c>
      <c r="E563" s="4" t="s">
        <v>105</v>
      </c>
      <c r="F563" s="29">
        <f>прил7!G598</f>
        <v>884560</v>
      </c>
      <c r="G563" s="29">
        <f>F563</f>
        <v>884560</v>
      </c>
    </row>
    <row r="564" spans="1:7" ht="63">
      <c r="A564" s="3" t="s">
        <v>499</v>
      </c>
      <c r="B564" s="4" t="s">
        <v>417</v>
      </c>
      <c r="C564" s="4" t="s">
        <v>416</v>
      </c>
      <c r="D564" s="4" t="s">
        <v>500</v>
      </c>
      <c r="E564" s="4"/>
      <c r="F564" s="29">
        <f>F567+F565</f>
        <v>1002601</v>
      </c>
      <c r="G564" s="29">
        <f>G567+G565</f>
        <v>1002601</v>
      </c>
    </row>
    <row r="565" spans="1:7" ht="126">
      <c r="A565" s="3" t="s">
        <v>283</v>
      </c>
      <c r="B565" s="4" t="s">
        <v>417</v>
      </c>
      <c r="C565" s="4" t="s">
        <v>416</v>
      </c>
      <c r="D565" s="4" t="s">
        <v>287</v>
      </c>
      <c r="E565" s="4"/>
      <c r="F565" s="29">
        <f>F566</f>
        <v>5385</v>
      </c>
      <c r="G565" s="29">
        <f>G566</f>
        <v>5385</v>
      </c>
    </row>
    <row r="566" spans="1:7" ht="63">
      <c r="A566" s="3" t="s">
        <v>480</v>
      </c>
      <c r="B566" s="4" t="s">
        <v>417</v>
      </c>
      <c r="C566" s="4" t="s">
        <v>416</v>
      </c>
      <c r="D566" s="4" t="s">
        <v>287</v>
      </c>
      <c r="E566" s="4" t="s">
        <v>105</v>
      </c>
      <c r="F566" s="29">
        <f>прил7!G601</f>
        <v>5385</v>
      </c>
      <c r="G566" s="29">
        <f>F566</f>
        <v>5385</v>
      </c>
    </row>
    <row r="567" spans="1:7" ht="126">
      <c r="A567" s="3" t="s">
        <v>268</v>
      </c>
      <c r="B567" s="4" t="s">
        <v>417</v>
      </c>
      <c r="C567" s="4" t="s">
        <v>416</v>
      </c>
      <c r="D567" s="4" t="s">
        <v>270</v>
      </c>
      <c r="E567" s="4"/>
      <c r="F567" s="29">
        <f>F568</f>
        <v>997216</v>
      </c>
      <c r="G567" s="29">
        <f>G568</f>
        <v>997216</v>
      </c>
    </row>
    <row r="568" spans="1:7" ht="63">
      <c r="A568" s="3" t="s">
        <v>480</v>
      </c>
      <c r="B568" s="4" t="s">
        <v>417</v>
      </c>
      <c r="C568" s="4" t="s">
        <v>416</v>
      </c>
      <c r="D568" s="4" t="s">
        <v>270</v>
      </c>
      <c r="E568" s="4" t="s">
        <v>105</v>
      </c>
      <c r="F568" s="29">
        <f>прил7!G603</f>
        <v>997216</v>
      </c>
      <c r="G568" s="29">
        <f>F568</f>
        <v>997216</v>
      </c>
    </row>
    <row r="569" spans="1:7" ht="63">
      <c r="A569" s="21" t="s">
        <v>516</v>
      </c>
      <c r="B569" s="4" t="s">
        <v>417</v>
      </c>
      <c r="C569" s="4" t="s">
        <v>416</v>
      </c>
      <c r="D569" s="4" t="s">
        <v>517</v>
      </c>
      <c r="E569" s="4"/>
      <c r="F569" s="29">
        <f>F570+F572+F574+F576</f>
        <v>1908700</v>
      </c>
      <c r="G569" s="29">
        <f>G570+G572+G574+G576</f>
        <v>1908700</v>
      </c>
    </row>
    <row r="570" spans="1:7" ht="126">
      <c r="A570" s="21" t="s">
        <v>813</v>
      </c>
      <c r="B570" s="4" t="s">
        <v>417</v>
      </c>
      <c r="C570" s="4" t="s">
        <v>416</v>
      </c>
      <c r="D570" s="4" t="s">
        <v>814</v>
      </c>
      <c r="E570" s="4"/>
      <c r="F570" s="37">
        <f>F571</f>
        <v>1414300</v>
      </c>
      <c r="G570" s="37">
        <f>G571</f>
        <v>1414300</v>
      </c>
    </row>
    <row r="571" spans="1:7" ht="31.5">
      <c r="A571" s="3" t="s">
        <v>394</v>
      </c>
      <c r="B571" s="4" t="s">
        <v>417</v>
      </c>
      <c r="C571" s="4" t="s">
        <v>416</v>
      </c>
      <c r="D571" s="4" t="s">
        <v>814</v>
      </c>
      <c r="E571" s="4" t="s">
        <v>395</v>
      </c>
      <c r="F571" s="37">
        <f>прил7!G606</f>
        <v>1414300</v>
      </c>
      <c r="G571" s="37">
        <f>F571</f>
        <v>1414300</v>
      </c>
    </row>
    <row r="572" spans="1:7" ht="141.75">
      <c r="A572" s="3" t="s">
        <v>815</v>
      </c>
      <c r="B572" s="4" t="s">
        <v>417</v>
      </c>
      <c r="C572" s="4" t="s">
        <v>416</v>
      </c>
      <c r="D572" s="4" t="s">
        <v>816</v>
      </c>
      <c r="E572" s="4"/>
      <c r="F572" s="37">
        <f>F573</f>
        <v>21800</v>
      </c>
      <c r="G572" s="37">
        <f>G573</f>
        <v>21800</v>
      </c>
    </row>
    <row r="573" spans="1:7" ht="126">
      <c r="A573" s="3" t="s">
        <v>458</v>
      </c>
      <c r="B573" s="4" t="s">
        <v>417</v>
      </c>
      <c r="C573" s="4" t="s">
        <v>416</v>
      </c>
      <c r="D573" s="4" t="s">
        <v>816</v>
      </c>
      <c r="E573" s="4" t="s">
        <v>99</v>
      </c>
      <c r="F573" s="37">
        <f>прил7!G608</f>
        <v>21800</v>
      </c>
      <c r="G573" s="37">
        <f>F573</f>
        <v>21800</v>
      </c>
    </row>
    <row r="574" spans="1:7" ht="252">
      <c r="A574" s="3" t="s">
        <v>125</v>
      </c>
      <c r="B574" s="4" t="s">
        <v>417</v>
      </c>
      <c r="C574" s="4" t="s">
        <v>416</v>
      </c>
      <c r="D574" s="4" t="s">
        <v>126</v>
      </c>
      <c r="E574" s="4"/>
      <c r="F574" s="37">
        <f>F575</f>
        <v>263200</v>
      </c>
      <c r="G574" s="37">
        <f>G575</f>
        <v>263200</v>
      </c>
    </row>
    <row r="575" spans="1:7" ht="31.5">
      <c r="A575" s="3" t="s">
        <v>394</v>
      </c>
      <c r="B575" s="4" t="s">
        <v>417</v>
      </c>
      <c r="C575" s="4" t="s">
        <v>416</v>
      </c>
      <c r="D575" s="4" t="s">
        <v>126</v>
      </c>
      <c r="E575" s="4" t="s">
        <v>395</v>
      </c>
      <c r="F575" s="37">
        <f>прил7!G610</f>
        <v>263200</v>
      </c>
      <c r="G575" s="37">
        <f>F575</f>
        <v>263200</v>
      </c>
    </row>
    <row r="576" spans="1:7" ht="173.25">
      <c r="A576" s="3" t="s">
        <v>127</v>
      </c>
      <c r="B576" s="4" t="s">
        <v>417</v>
      </c>
      <c r="C576" s="4" t="s">
        <v>416</v>
      </c>
      <c r="D576" s="4" t="s">
        <v>128</v>
      </c>
      <c r="E576" s="4"/>
      <c r="F576" s="37">
        <f>F577</f>
        <v>209400</v>
      </c>
      <c r="G576" s="37">
        <f>G577</f>
        <v>209400</v>
      </c>
    </row>
    <row r="577" spans="1:7" ht="31.5">
      <c r="A577" s="3" t="s">
        <v>394</v>
      </c>
      <c r="B577" s="4" t="s">
        <v>417</v>
      </c>
      <c r="C577" s="4" t="s">
        <v>416</v>
      </c>
      <c r="D577" s="4" t="s">
        <v>128</v>
      </c>
      <c r="E577" s="4" t="s">
        <v>395</v>
      </c>
      <c r="F577" s="37">
        <f>прил7!G612</f>
        <v>209400</v>
      </c>
      <c r="G577" s="37">
        <f>F577</f>
        <v>209400</v>
      </c>
    </row>
    <row r="578" spans="1:7" ht="78.75">
      <c r="A578" s="3" t="s">
        <v>367</v>
      </c>
      <c r="B578" s="4" t="s">
        <v>417</v>
      </c>
      <c r="C578" s="4" t="s">
        <v>416</v>
      </c>
      <c r="D578" s="4" t="s">
        <v>133</v>
      </c>
      <c r="E578" s="4"/>
      <c r="F578" s="29">
        <f>F579+F584</f>
        <v>1449094</v>
      </c>
      <c r="G578" s="29">
        <f>G579+G584</f>
        <v>1449094</v>
      </c>
    </row>
    <row r="579" spans="1:7" ht="63">
      <c r="A579" s="3" t="s">
        <v>261</v>
      </c>
      <c r="B579" s="4" t="s">
        <v>417</v>
      </c>
      <c r="C579" s="4" t="s">
        <v>416</v>
      </c>
      <c r="D579" s="4" t="s">
        <v>262</v>
      </c>
      <c r="E579" s="4"/>
      <c r="F579" s="29">
        <f>F582+F580</f>
        <v>1041775</v>
      </c>
      <c r="G579" s="29">
        <f>G582+G580</f>
        <v>1041775</v>
      </c>
    </row>
    <row r="580" spans="1:7" ht="126">
      <c r="A580" s="3" t="s">
        <v>283</v>
      </c>
      <c r="B580" s="4" t="s">
        <v>417</v>
      </c>
      <c r="C580" s="4" t="s">
        <v>416</v>
      </c>
      <c r="D580" s="4" t="s">
        <v>284</v>
      </c>
      <c r="E580" s="4"/>
      <c r="F580" s="29">
        <f>F581</f>
        <v>3530</v>
      </c>
      <c r="G580" s="29">
        <f>G581</f>
        <v>3530</v>
      </c>
    </row>
    <row r="581" spans="1:7" ht="63">
      <c r="A581" s="3" t="s">
        <v>480</v>
      </c>
      <c r="B581" s="4" t="s">
        <v>417</v>
      </c>
      <c r="C581" s="4" t="s">
        <v>416</v>
      </c>
      <c r="D581" s="4" t="s">
        <v>284</v>
      </c>
      <c r="E581" s="4" t="s">
        <v>105</v>
      </c>
      <c r="F581" s="29">
        <f>прил7!G761</f>
        <v>3530</v>
      </c>
      <c r="G581" s="29">
        <f>F581</f>
        <v>3530</v>
      </c>
    </row>
    <row r="582" spans="1:7" ht="126">
      <c r="A582" s="3" t="s">
        <v>268</v>
      </c>
      <c r="B582" s="4" t="s">
        <v>417</v>
      </c>
      <c r="C582" s="4" t="s">
        <v>416</v>
      </c>
      <c r="D582" s="4" t="s">
        <v>271</v>
      </c>
      <c r="E582" s="4"/>
      <c r="F582" s="29">
        <f>F583</f>
        <v>1038245</v>
      </c>
      <c r="G582" s="29">
        <f>G583</f>
        <v>1038245</v>
      </c>
    </row>
    <row r="583" spans="1:7" ht="63">
      <c r="A583" s="3" t="s">
        <v>480</v>
      </c>
      <c r="B583" s="4" t="s">
        <v>417</v>
      </c>
      <c r="C583" s="4" t="s">
        <v>416</v>
      </c>
      <c r="D583" s="4" t="s">
        <v>271</v>
      </c>
      <c r="E583" s="4" t="s">
        <v>105</v>
      </c>
      <c r="F583" s="29">
        <f>прил7!G763</f>
        <v>1038245</v>
      </c>
      <c r="G583" s="29">
        <f>F583</f>
        <v>1038245</v>
      </c>
    </row>
    <row r="584" spans="1:7" ht="31.5">
      <c r="A584" s="3" t="s">
        <v>135</v>
      </c>
      <c r="B584" s="4" t="s">
        <v>417</v>
      </c>
      <c r="C584" s="4" t="s">
        <v>416</v>
      </c>
      <c r="D584" s="4" t="s">
        <v>136</v>
      </c>
      <c r="E584" s="4"/>
      <c r="F584" s="29">
        <f>F587+F585</f>
        <v>407319</v>
      </c>
      <c r="G584" s="29">
        <f>G587+G585</f>
        <v>407319</v>
      </c>
    </row>
    <row r="585" spans="1:7" ht="126">
      <c r="A585" s="3" t="s">
        <v>283</v>
      </c>
      <c r="B585" s="4" t="s">
        <v>417</v>
      </c>
      <c r="C585" s="4" t="s">
        <v>416</v>
      </c>
      <c r="D585" s="4" t="s">
        <v>285</v>
      </c>
      <c r="E585" s="4"/>
      <c r="F585" s="29">
        <f>F586</f>
        <v>1340</v>
      </c>
      <c r="G585" s="29">
        <f>G586</f>
        <v>1340</v>
      </c>
    </row>
    <row r="586" spans="1:7" ht="63">
      <c r="A586" s="3" t="s">
        <v>480</v>
      </c>
      <c r="B586" s="4" t="s">
        <v>417</v>
      </c>
      <c r="C586" s="4" t="s">
        <v>416</v>
      </c>
      <c r="D586" s="4" t="s">
        <v>285</v>
      </c>
      <c r="E586" s="4" t="s">
        <v>105</v>
      </c>
      <c r="F586" s="29">
        <f>прил7!G766</f>
        <v>1340</v>
      </c>
      <c r="G586" s="29">
        <f>F586</f>
        <v>1340</v>
      </c>
    </row>
    <row r="587" spans="1:7" ht="126">
      <c r="A587" s="3" t="s">
        <v>268</v>
      </c>
      <c r="B587" s="4" t="s">
        <v>417</v>
      </c>
      <c r="C587" s="4" t="s">
        <v>416</v>
      </c>
      <c r="D587" s="4" t="s">
        <v>272</v>
      </c>
      <c r="E587" s="4"/>
      <c r="F587" s="29">
        <f>F588</f>
        <v>405979</v>
      </c>
      <c r="G587" s="29">
        <f>G588</f>
        <v>405979</v>
      </c>
    </row>
    <row r="588" spans="1:7" ht="63">
      <c r="A588" s="3" t="s">
        <v>480</v>
      </c>
      <c r="B588" s="4" t="s">
        <v>417</v>
      </c>
      <c r="C588" s="4" t="s">
        <v>416</v>
      </c>
      <c r="D588" s="4" t="s">
        <v>272</v>
      </c>
      <c r="E588" s="4" t="s">
        <v>105</v>
      </c>
      <c r="F588" s="29">
        <f>прил7!G768</f>
        <v>405979</v>
      </c>
      <c r="G588" s="29">
        <f>F588</f>
        <v>405979</v>
      </c>
    </row>
    <row r="589" spans="1:7" ht="90.75" customHeight="1">
      <c r="A589" s="3" t="s">
        <v>372</v>
      </c>
      <c r="B589" s="4" t="s">
        <v>417</v>
      </c>
      <c r="C589" s="4" t="s">
        <v>416</v>
      </c>
      <c r="D589" s="4" t="s">
        <v>120</v>
      </c>
      <c r="E589" s="2"/>
      <c r="F589" s="29">
        <f>F590</f>
        <v>270650</v>
      </c>
      <c r="G589" s="29"/>
    </row>
    <row r="590" spans="1:7" ht="47.25">
      <c r="A590" s="3" t="s">
        <v>668</v>
      </c>
      <c r="B590" s="4" t="s">
        <v>417</v>
      </c>
      <c r="C590" s="4" t="s">
        <v>416</v>
      </c>
      <c r="D590" s="4" t="s">
        <v>669</v>
      </c>
      <c r="E590" s="2"/>
      <c r="F590" s="29">
        <f>F591</f>
        <v>270650</v>
      </c>
      <c r="G590" s="29"/>
    </row>
    <row r="591" spans="1:7" ht="54.75" customHeight="1">
      <c r="A591" s="3" t="s">
        <v>476</v>
      </c>
      <c r="B591" s="4" t="s">
        <v>417</v>
      </c>
      <c r="C591" s="4" t="s">
        <v>416</v>
      </c>
      <c r="D591" s="4" t="s">
        <v>670</v>
      </c>
      <c r="E591" s="2"/>
      <c r="F591" s="29">
        <f>F592</f>
        <v>270650</v>
      </c>
      <c r="G591" s="29"/>
    </row>
    <row r="592" spans="1:7" ht="39.75" customHeight="1">
      <c r="A592" s="103" t="s">
        <v>394</v>
      </c>
      <c r="B592" s="4" t="s">
        <v>417</v>
      </c>
      <c r="C592" s="4" t="s">
        <v>416</v>
      </c>
      <c r="D592" s="4" t="s">
        <v>670</v>
      </c>
      <c r="E592" s="4" t="s">
        <v>395</v>
      </c>
      <c r="F592" s="29">
        <f>прил7!G429</f>
        <v>270650</v>
      </c>
      <c r="G592" s="29"/>
    </row>
    <row r="593" spans="1:7" ht="15.75">
      <c r="A593" s="1" t="s">
        <v>449</v>
      </c>
      <c r="B593" s="2" t="s">
        <v>417</v>
      </c>
      <c r="C593" s="2" t="s">
        <v>419</v>
      </c>
      <c r="D593" s="2"/>
      <c r="E593" s="2"/>
      <c r="F593" s="33">
        <f>F611+F594</f>
        <v>48068200</v>
      </c>
      <c r="G593" s="33">
        <f>G611+G594</f>
        <v>48068200</v>
      </c>
    </row>
    <row r="594" spans="1:7" ht="47.25">
      <c r="A594" s="3" t="s">
        <v>362</v>
      </c>
      <c r="B594" s="4" t="s">
        <v>417</v>
      </c>
      <c r="C594" s="4" t="s">
        <v>419</v>
      </c>
      <c r="D594" s="4" t="s">
        <v>481</v>
      </c>
      <c r="E594" s="4"/>
      <c r="F594" s="37">
        <f>F602+F595</f>
        <v>46723100</v>
      </c>
      <c r="G594" s="37">
        <f>G602+G595</f>
        <v>46723100</v>
      </c>
    </row>
    <row r="595" spans="1:7" ht="47.25">
      <c r="A595" s="3" t="s">
        <v>502</v>
      </c>
      <c r="B595" s="4" t="s">
        <v>417</v>
      </c>
      <c r="C595" s="4" t="s">
        <v>419</v>
      </c>
      <c r="D595" s="4" t="s">
        <v>503</v>
      </c>
      <c r="E595" s="4"/>
      <c r="F595" s="37">
        <f>F596+F600</f>
        <v>17402000</v>
      </c>
      <c r="G595" s="37">
        <f>G596+G600</f>
        <v>17402000</v>
      </c>
    </row>
    <row r="596" spans="1:7" ht="126">
      <c r="A596" s="21" t="s">
        <v>820</v>
      </c>
      <c r="B596" s="227" t="s">
        <v>417</v>
      </c>
      <c r="C596" s="227" t="s">
        <v>419</v>
      </c>
      <c r="D596" s="227" t="s">
        <v>822</v>
      </c>
      <c r="E596" s="227"/>
      <c r="F596" s="223">
        <f>F598+F599</f>
        <v>424400</v>
      </c>
      <c r="G596" s="223">
        <f>G598+G599</f>
        <v>424400</v>
      </c>
    </row>
    <row r="597" spans="1:7" ht="78.75">
      <c r="A597" s="3" t="s">
        <v>821</v>
      </c>
      <c r="B597" s="227"/>
      <c r="C597" s="227"/>
      <c r="D597" s="227"/>
      <c r="E597" s="227"/>
      <c r="F597" s="223"/>
      <c r="G597" s="223"/>
    </row>
    <row r="598" spans="1:7" ht="31.5">
      <c r="A598" s="3" t="s">
        <v>394</v>
      </c>
      <c r="B598" s="4" t="s">
        <v>417</v>
      </c>
      <c r="C598" s="4" t="s">
        <v>419</v>
      </c>
      <c r="D598" s="4" t="s">
        <v>822</v>
      </c>
      <c r="E598" s="4" t="s">
        <v>395</v>
      </c>
      <c r="F598" s="37">
        <f>прил7!G618</f>
        <v>169760</v>
      </c>
      <c r="G598" s="37">
        <f>F598</f>
        <v>169760</v>
      </c>
    </row>
    <row r="599" spans="1:7" ht="63">
      <c r="A599" s="3" t="s">
        <v>480</v>
      </c>
      <c r="B599" s="4" t="s">
        <v>417</v>
      </c>
      <c r="C599" s="4" t="s">
        <v>419</v>
      </c>
      <c r="D599" s="4" t="s">
        <v>822</v>
      </c>
      <c r="E599" s="4" t="s">
        <v>105</v>
      </c>
      <c r="F599" s="37">
        <f>прил7!G619</f>
        <v>254640</v>
      </c>
      <c r="G599" s="37">
        <f>F599</f>
        <v>254640</v>
      </c>
    </row>
    <row r="600" spans="1:7" ht="110.25">
      <c r="A600" s="3" t="s">
        <v>823</v>
      </c>
      <c r="B600" s="4" t="s">
        <v>417</v>
      </c>
      <c r="C600" s="4" t="s">
        <v>419</v>
      </c>
      <c r="D600" s="4" t="s">
        <v>824</v>
      </c>
      <c r="E600" s="4"/>
      <c r="F600" s="37">
        <f>F601</f>
        <v>16977600</v>
      </c>
      <c r="G600" s="37">
        <f>G601</f>
        <v>16977600</v>
      </c>
    </row>
    <row r="601" spans="1:7" ht="31.5">
      <c r="A601" s="3" t="s">
        <v>394</v>
      </c>
      <c r="B601" s="4" t="s">
        <v>417</v>
      </c>
      <c r="C601" s="4" t="s">
        <v>419</v>
      </c>
      <c r="D601" s="4" t="s">
        <v>824</v>
      </c>
      <c r="E601" s="4" t="s">
        <v>395</v>
      </c>
      <c r="F601" s="37">
        <f>прил7!G621</f>
        <v>16977600</v>
      </c>
      <c r="G601" s="37">
        <f>F601</f>
        <v>16977600</v>
      </c>
    </row>
    <row r="602" spans="1:7" ht="63">
      <c r="A602" s="21" t="s">
        <v>516</v>
      </c>
      <c r="B602" s="4" t="s">
        <v>417</v>
      </c>
      <c r="C602" s="4" t="s">
        <v>419</v>
      </c>
      <c r="D602" s="4" t="s">
        <v>517</v>
      </c>
      <c r="E602" s="4"/>
      <c r="F602" s="37">
        <f>F603+F606+F608</f>
        <v>29321100</v>
      </c>
      <c r="G602" s="37">
        <f>G603+G606+G608</f>
        <v>29321100</v>
      </c>
    </row>
    <row r="603" spans="1:7" ht="94.5">
      <c r="A603" s="101" t="s">
        <v>817</v>
      </c>
      <c r="B603" s="4" t="s">
        <v>417</v>
      </c>
      <c r="C603" s="4" t="s">
        <v>419</v>
      </c>
      <c r="D603" s="4" t="s">
        <v>818</v>
      </c>
      <c r="E603" s="4"/>
      <c r="F603" s="37">
        <f>F604+F605</f>
        <v>24409300</v>
      </c>
      <c r="G603" s="37">
        <f>G604+G605</f>
        <v>24409300</v>
      </c>
    </row>
    <row r="604" spans="1:7" ht="47.25">
      <c r="A604" s="3" t="s">
        <v>459</v>
      </c>
      <c r="B604" s="4" t="s">
        <v>417</v>
      </c>
      <c r="C604" s="4" t="s">
        <v>419</v>
      </c>
      <c r="D604" s="4" t="s">
        <v>818</v>
      </c>
      <c r="E604" s="4" t="s">
        <v>100</v>
      </c>
      <c r="F604" s="37">
        <f>прил7!G624</f>
        <v>8640900</v>
      </c>
      <c r="G604" s="37">
        <f>F604</f>
        <v>8640900</v>
      </c>
    </row>
    <row r="605" spans="1:7" ht="31.5">
      <c r="A605" s="3" t="s">
        <v>394</v>
      </c>
      <c r="B605" s="4" t="s">
        <v>417</v>
      </c>
      <c r="C605" s="4" t="s">
        <v>419</v>
      </c>
      <c r="D605" s="4" t="s">
        <v>818</v>
      </c>
      <c r="E605" s="4" t="s">
        <v>395</v>
      </c>
      <c r="F605" s="37">
        <f>прил7!G625</f>
        <v>15768400</v>
      </c>
      <c r="G605" s="37">
        <f>F605</f>
        <v>15768400</v>
      </c>
    </row>
    <row r="606" spans="1:7" ht="141.75">
      <c r="A606" s="49" t="s">
        <v>249</v>
      </c>
      <c r="B606" s="4" t="s">
        <v>417</v>
      </c>
      <c r="C606" s="4" t="s">
        <v>419</v>
      </c>
      <c r="D606" s="4" t="s">
        <v>819</v>
      </c>
      <c r="E606" s="4"/>
      <c r="F606" s="37">
        <f>F607</f>
        <v>506800</v>
      </c>
      <c r="G606" s="37">
        <f>G607</f>
        <v>506800</v>
      </c>
    </row>
    <row r="607" spans="1:7" ht="47.25">
      <c r="A607" s="3" t="s">
        <v>459</v>
      </c>
      <c r="B607" s="4" t="s">
        <v>417</v>
      </c>
      <c r="C607" s="4" t="s">
        <v>419</v>
      </c>
      <c r="D607" s="4" t="s">
        <v>819</v>
      </c>
      <c r="E607" s="4" t="s">
        <v>100</v>
      </c>
      <c r="F607" s="37">
        <f>прил7!G627</f>
        <v>506800</v>
      </c>
      <c r="G607" s="37">
        <f>F607</f>
        <v>506800</v>
      </c>
    </row>
    <row r="608" spans="1:7" ht="157.5">
      <c r="A608" s="114" t="s">
        <v>388</v>
      </c>
      <c r="B608" s="4" t="s">
        <v>417</v>
      </c>
      <c r="C608" s="4" t="s">
        <v>419</v>
      </c>
      <c r="D608" s="4" t="s">
        <v>267</v>
      </c>
      <c r="E608" s="4"/>
      <c r="F608" s="37">
        <f>F609+F610</f>
        <v>4405000</v>
      </c>
      <c r="G608" s="37">
        <f>G609+G610</f>
        <v>4405000</v>
      </c>
    </row>
    <row r="609" spans="1:7" ht="126">
      <c r="A609" s="3" t="s">
        <v>458</v>
      </c>
      <c r="B609" s="4" t="s">
        <v>417</v>
      </c>
      <c r="C609" s="4" t="s">
        <v>419</v>
      </c>
      <c r="D609" s="4" t="s">
        <v>267</v>
      </c>
      <c r="E609" s="4" t="s">
        <v>99</v>
      </c>
      <c r="F609" s="37">
        <f>прил7!G629</f>
        <v>3667500</v>
      </c>
      <c r="G609" s="37">
        <f>F609</f>
        <v>3667500</v>
      </c>
    </row>
    <row r="610" spans="1:7" ht="47.25">
      <c r="A610" s="3" t="s">
        <v>459</v>
      </c>
      <c r="B610" s="4" t="s">
        <v>417</v>
      </c>
      <c r="C610" s="4" t="s">
        <v>419</v>
      </c>
      <c r="D610" s="4" t="s">
        <v>267</v>
      </c>
      <c r="E610" s="4" t="s">
        <v>100</v>
      </c>
      <c r="F610" s="37">
        <f>прил7!G630</f>
        <v>737500</v>
      </c>
      <c r="G610" s="37">
        <f>F610</f>
        <v>737500</v>
      </c>
    </row>
    <row r="611" spans="1:7" ht="63">
      <c r="A611" s="27" t="s">
        <v>364</v>
      </c>
      <c r="B611" s="4" t="s">
        <v>417</v>
      </c>
      <c r="C611" s="4" t="s">
        <v>419</v>
      </c>
      <c r="D611" s="4" t="s">
        <v>465</v>
      </c>
      <c r="E611" s="4"/>
      <c r="F611" s="29">
        <f>F612</f>
        <v>1345100</v>
      </c>
      <c r="G611" s="29">
        <f>G612</f>
        <v>1345100</v>
      </c>
    </row>
    <row r="612" spans="1:7" ht="47.25">
      <c r="A612" s="27" t="s">
        <v>466</v>
      </c>
      <c r="B612" s="4" t="s">
        <v>417</v>
      </c>
      <c r="C612" s="4" t="s">
        <v>419</v>
      </c>
      <c r="D612" s="4" t="s">
        <v>467</v>
      </c>
      <c r="E612" s="4"/>
      <c r="F612" s="29">
        <f>F613+F616</f>
        <v>1345100</v>
      </c>
      <c r="G612" s="29">
        <f>G613+G616</f>
        <v>1345100</v>
      </c>
    </row>
    <row r="613" spans="1:7" ht="157.5">
      <c r="A613" s="3" t="s">
        <v>513</v>
      </c>
      <c r="B613" s="4" t="s">
        <v>417</v>
      </c>
      <c r="C613" s="4" t="s">
        <v>419</v>
      </c>
      <c r="D613" s="4" t="s">
        <v>514</v>
      </c>
      <c r="E613" s="4"/>
      <c r="F613" s="29">
        <f>F614+F615</f>
        <v>111700</v>
      </c>
      <c r="G613" s="29">
        <f>G614+G615</f>
        <v>111700</v>
      </c>
    </row>
    <row r="614" spans="1:7" ht="126">
      <c r="A614" s="3" t="s">
        <v>458</v>
      </c>
      <c r="B614" s="4" t="s">
        <v>417</v>
      </c>
      <c r="C614" s="4" t="s">
        <v>419</v>
      </c>
      <c r="D614" s="4" t="s">
        <v>514</v>
      </c>
      <c r="E614" s="4" t="s">
        <v>99</v>
      </c>
      <c r="F614" s="29">
        <f>прил7!G193</f>
        <v>111700</v>
      </c>
      <c r="G614" s="29">
        <f>F614</f>
        <v>111700</v>
      </c>
    </row>
    <row r="615" spans="1:7" ht="57.75" customHeight="1" hidden="1">
      <c r="A615" s="3" t="s">
        <v>459</v>
      </c>
      <c r="B615" s="4" t="s">
        <v>417</v>
      </c>
      <c r="C615" s="4" t="s">
        <v>419</v>
      </c>
      <c r="D615" s="4" t="s">
        <v>514</v>
      </c>
      <c r="E615" s="4" t="s">
        <v>100</v>
      </c>
      <c r="F615" s="29">
        <f>прил7!G194</f>
        <v>0</v>
      </c>
      <c r="G615" s="29">
        <f>F615</f>
        <v>0</v>
      </c>
    </row>
    <row r="616" spans="1:7" ht="63">
      <c r="A616" s="103" t="s">
        <v>447</v>
      </c>
      <c r="B616" s="4" t="s">
        <v>417</v>
      </c>
      <c r="C616" s="4" t="s">
        <v>419</v>
      </c>
      <c r="D616" s="4" t="s">
        <v>288</v>
      </c>
      <c r="E616" s="4"/>
      <c r="F616" s="29">
        <f>F617+F618</f>
        <v>1233400</v>
      </c>
      <c r="G616" s="29">
        <f>G617+G618</f>
        <v>1233400</v>
      </c>
    </row>
    <row r="617" spans="1:7" ht="126">
      <c r="A617" s="3" t="s">
        <v>458</v>
      </c>
      <c r="B617" s="4" t="s">
        <v>417</v>
      </c>
      <c r="C617" s="4" t="s">
        <v>419</v>
      </c>
      <c r="D617" s="4" t="s">
        <v>288</v>
      </c>
      <c r="E617" s="4" t="s">
        <v>99</v>
      </c>
      <c r="F617" s="29">
        <f>прил7!G196</f>
        <v>1076700</v>
      </c>
      <c r="G617" s="29">
        <f>F617</f>
        <v>1076700</v>
      </c>
    </row>
    <row r="618" spans="1:7" ht="47.25">
      <c r="A618" s="3" t="s">
        <v>459</v>
      </c>
      <c r="B618" s="4" t="s">
        <v>417</v>
      </c>
      <c r="C618" s="4" t="s">
        <v>419</v>
      </c>
      <c r="D618" s="4" t="s">
        <v>288</v>
      </c>
      <c r="E618" s="4" t="s">
        <v>100</v>
      </c>
      <c r="F618" s="29">
        <f>прил7!G197</f>
        <v>156700</v>
      </c>
      <c r="G618" s="29">
        <f>F618</f>
        <v>156700</v>
      </c>
    </row>
    <row r="619" spans="1:7" ht="31.5">
      <c r="A619" s="13" t="s">
        <v>444</v>
      </c>
      <c r="B619" s="5" t="s">
        <v>417</v>
      </c>
      <c r="C619" s="5" t="s">
        <v>410</v>
      </c>
      <c r="D619" s="5"/>
      <c r="E619" s="5"/>
      <c r="F619" s="28">
        <f aca="true" t="shared" si="5" ref="F619:G622">F620</f>
        <v>11767127</v>
      </c>
      <c r="G619" s="28">
        <f t="shared" si="5"/>
        <v>11767127</v>
      </c>
    </row>
    <row r="620" spans="1:7" ht="63">
      <c r="A620" s="27" t="s">
        <v>364</v>
      </c>
      <c r="B620" s="4" t="s">
        <v>417</v>
      </c>
      <c r="C620" s="4" t="s">
        <v>410</v>
      </c>
      <c r="D620" s="4" t="s">
        <v>465</v>
      </c>
      <c r="E620" s="4"/>
      <c r="F620" s="29">
        <f t="shared" si="5"/>
        <v>11767127</v>
      </c>
      <c r="G620" s="29">
        <f t="shared" si="5"/>
        <v>11767127</v>
      </c>
    </row>
    <row r="621" spans="1:7" ht="78.75">
      <c r="A621" s="3" t="s">
        <v>130</v>
      </c>
      <c r="B621" s="4" t="s">
        <v>417</v>
      </c>
      <c r="C621" s="4" t="s">
        <v>410</v>
      </c>
      <c r="D621" s="4" t="s">
        <v>131</v>
      </c>
      <c r="E621" s="4"/>
      <c r="F621" s="29">
        <f t="shared" si="5"/>
        <v>11767127</v>
      </c>
      <c r="G621" s="29">
        <f t="shared" si="5"/>
        <v>11767127</v>
      </c>
    </row>
    <row r="622" spans="1:7" ht="47.25">
      <c r="A622" s="3" t="s">
        <v>594</v>
      </c>
      <c r="B622" s="4" t="s">
        <v>417</v>
      </c>
      <c r="C622" s="4" t="s">
        <v>410</v>
      </c>
      <c r="D622" s="4" t="s">
        <v>132</v>
      </c>
      <c r="E622" s="4"/>
      <c r="F622" s="29">
        <f t="shared" si="5"/>
        <v>11767127</v>
      </c>
      <c r="G622" s="29">
        <f t="shared" si="5"/>
        <v>11767127</v>
      </c>
    </row>
    <row r="623" spans="1:7" ht="31.5">
      <c r="A623" s="103" t="s">
        <v>394</v>
      </c>
      <c r="B623" s="4" t="s">
        <v>417</v>
      </c>
      <c r="C623" s="4" t="s">
        <v>410</v>
      </c>
      <c r="D623" s="4" t="s">
        <v>132</v>
      </c>
      <c r="E623" s="4" t="s">
        <v>395</v>
      </c>
      <c r="F623" s="29">
        <f>прил7!G434</f>
        <v>11767127</v>
      </c>
      <c r="G623" s="29">
        <f>F623</f>
        <v>11767127</v>
      </c>
    </row>
    <row r="624" spans="1:7" ht="15.75">
      <c r="A624" s="39" t="s">
        <v>248</v>
      </c>
      <c r="B624" s="5" t="s">
        <v>251</v>
      </c>
      <c r="C624" s="5" t="s">
        <v>439</v>
      </c>
      <c r="D624" s="23"/>
      <c r="E624" s="23"/>
      <c r="F624" s="28">
        <f>F625+F632</f>
        <v>4558150</v>
      </c>
      <c r="G624" s="28">
        <f>G625+G632</f>
        <v>58100</v>
      </c>
    </row>
    <row r="625" spans="1:7" ht="15.75">
      <c r="A625" s="50" t="s">
        <v>89</v>
      </c>
      <c r="B625" s="2" t="s">
        <v>251</v>
      </c>
      <c r="C625" s="2" t="s">
        <v>409</v>
      </c>
      <c r="D625" s="4"/>
      <c r="E625" s="4"/>
      <c r="F625" s="33">
        <f>F626</f>
        <v>4500050</v>
      </c>
      <c r="G625" s="33">
        <f>G626</f>
        <v>0</v>
      </c>
    </row>
    <row r="626" spans="1:7" ht="78.75">
      <c r="A626" s="27" t="s">
        <v>366</v>
      </c>
      <c r="B626" s="4" t="s">
        <v>251</v>
      </c>
      <c r="C626" s="4" t="s">
        <v>409</v>
      </c>
      <c r="D626" s="4" t="s">
        <v>492</v>
      </c>
      <c r="E626" s="38"/>
      <c r="F626" s="29">
        <f>F627</f>
        <v>4500050</v>
      </c>
      <c r="G626" s="29">
        <f>G627</f>
        <v>0</v>
      </c>
    </row>
    <row r="627" spans="1:7" ht="31.5">
      <c r="A627" s="27" t="s">
        <v>495</v>
      </c>
      <c r="B627" s="4" t="s">
        <v>251</v>
      </c>
      <c r="C627" s="4" t="s">
        <v>409</v>
      </c>
      <c r="D627" s="4" t="s">
        <v>496</v>
      </c>
      <c r="E627" s="38"/>
      <c r="F627" s="29">
        <f>F628+F630</f>
        <v>4500050</v>
      </c>
      <c r="G627" s="29">
        <f>G628+G630</f>
        <v>0</v>
      </c>
    </row>
    <row r="628" spans="1:7" ht="31.5">
      <c r="A628" s="27" t="s">
        <v>476</v>
      </c>
      <c r="B628" s="4" t="s">
        <v>251</v>
      </c>
      <c r="C628" s="4" t="s">
        <v>409</v>
      </c>
      <c r="D628" s="4" t="s">
        <v>232</v>
      </c>
      <c r="E628" s="38"/>
      <c r="F628" s="29">
        <f>F629</f>
        <v>4500050</v>
      </c>
      <c r="G628" s="29"/>
    </row>
    <row r="629" spans="1:7" ht="47.25">
      <c r="A629" s="3" t="s">
        <v>459</v>
      </c>
      <c r="B629" s="4" t="s">
        <v>251</v>
      </c>
      <c r="C629" s="4" t="s">
        <v>409</v>
      </c>
      <c r="D629" s="4" t="s">
        <v>232</v>
      </c>
      <c r="E629" s="4" t="s">
        <v>100</v>
      </c>
      <c r="F629" s="29">
        <f>прил7!G440+прил7!G774</f>
        <v>4500050</v>
      </c>
      <c r="G629" s="29"/>
    </row>
    <row r="630" spans="1:7" ht="63" hidden="1">
      <c r="A630" s="3" t="s">
        <v>68</v>
      </c>
      <c r="B630" s="4" t="s">
        <v>251</v>
      </c>
      <c r="C630" s="4" t="s">
        <v>409</v>
      </c>
      <c r="D630" s="4" t="s">
        <v>69</v>
      </c>
      <c r="E630" s="4"/>
      <c r="F630" s="29">
        <f>F631</f>
        <v>0</v>
      </c>
      <c r="G630" s="29">
        <f>G631</f>
        <v>0</v>
      </c>
    </row>
    <row r="631" spans="1:7" ht="47.25" hidden="1">
      <c r="A631" s="3" t="s">
        <v>459</v>
      </c>
      <c r="B631" s="4" t="s">
        <v>251</v>
      </c>
      <c r="C631" s="4" t="s">
        <v>409</v>
      </c>
      <c r="D631" s="4" t="s">
        <v>69</v>
      </c>
      <c r="E631" s="4" t="s">
        <v>100</v>
      </c>
      <c r="F631" s="29">
        <f>прил7!G442</f>
        <v>0</v>
      </c>
      <c r="G631" s="29">
        <f>F631</f>
        <v>0</v>
      </c>
    </row>
    <row r="632" spans="1:7" ht="31.5">
      <c r="A632" s="1" t="s">
        <v>491</v>
      </c>
      <c r="B632" s="2" t="s">
        <v>251</v>
      </c>
      <c r="C632" s="2" t="s">
        <v>411</v>
      </c>
      <c r="D632" s="9"/>
      <c r="E632" s="9"/>
      <c r="F632" s="33">
        <f aca="true" t="shared" si="6" ref="F632:G635">F633</f>
        <v>58100</v>
      </c>
      <c r="G632" s="33">
        <f t="shared" si="6"/>
        <v>58100</v>
      </c>
    </row>
    <row r="633" spans="1:7" ht="78.75">
      <c r="A633" s="3" t="s">
        <v>366</v>
      </c>
      <c r="B633" s="4" t="s">
        <v>251</v>
      </c>
      <c r="C633" s="4" t="s">
        <v>411</v>
      </c>
      <c r="D633" s="4" t="s">
        <v>492</v>
      </c>
      <c r="E633" s="4"/>
      <c r="F633" s="29">
        <f t="shared" si="6"/>
        <v>58100</v>
      </c>
      <c r="G633" s="29">
        <f t="shared" si="6"/>
        <v>58100</v>
      </c>
    </row>
    <row r="634" spans="1:7" ht="31.5">
      <c r="A634" s="27" t="s">
        <v>495</v>
      </c>
      <c r="B634" s="4" t="s">
        <v>251</v>
      </c>
      <c r="C634" s="4" t="s">
        <v>411</v>
      </c>
      <c r="D634" s="4" t="s">
        <v>496</v>
      </c>
      <c r="E634" s="4"/>
      <c r="F634" s="29">
        <f t="shared" si="6"/>
        <v>58100</v>
      </c>
      <c r="G634" s="29">
        <f t="shared" si="6"/>
        <v>58100</v>
      </c>
    </row>
    <row r="635" spans="1:7" ht="157.5">
      <c r="A635" s="27" t="s">
        <v>497</v>
      </c>
      <c r="B635" s="4" t="s">
        <v>251</v>
      </c>
      <c r="C635" s="4" t="s">
        <v>411</v>
      </c>
      <c r="D635" s="4" t="s">
        <v>498</v>
      </c>
      <c r="E635" s="4"/>
      <c r="F635" s="29">
        <f t="shared" si="6"/>
        <v>58100</v>
      </c>
      <c r="G635" s="29">
        <f t="shared" si="6"/>
        <v>58100</v>
      </c>
    </row>
    <row r="636" spans="1:7" ht="126">
      <c r="A636" s="3" t="s">
        <v>458</v>
      </c>
      <c r="B636" s="4" t="s">
        <v>251</v>
      </c>
      <c r="C636" s="4" t="s">
        <v>411</v>
      </c>
      <c r="D636" s="4" t="s">
        <v>498</v>
      </c>
      <c r="E636" s="4" t="s">
        <v>99</v>
      </c>
      <c r="F636" s="29">
        <f>прил7!G779</f>
        <v>58100</v>
      </c>
      <c r="G636" s="29">
        <f>F636</f>
        <v>58100</v>
      </c>
    </row>
    <row r="637" spans="1:7" ht="31.5">
      <c r="A637" s="13" t="s">
        <v>90</v>
      </c>
      <c r="B637" s="5" t="s">
        <v>94</v>
      </c>
      <c r="C637" s="5" t="s">
        <v>439</v>
      </c>
      <c r="D637" s="5"/>
      <c r="E637" s="5"/>
      <c r="F637" s="28">
        <f>F638</f>
        <v>1500000</v>
      </c>
      <c r="G637" s="28"/>
    </row>
    <row r="638" spans="1:7" ht="31.5">
      <c r="A638" s="3" t="s">
        <v>247</v>
      </c>
      <c r="B638" s="4" t="s">
        <v>94</v>
      </c>
      <c r="C638" s="4" t="s">
        <v>414</v>
      </c>
      <c r="D638" s="4"/>
      <c r="E638" s="4"/>
      <c r="F638" s="29">
        <f>F639</f>
        <v>1500000</v>
      </c>
      <c r="G638" s="29"/>
    </row>
    <row r="639" spans="1:7" ht="47.25">
      <c r="A639" s="3" t="s">
        <v>371</v>
      </c>
      <c r="B639" s="4" t="s">
        <v>94</v>
      </c>
      <c r="C639" s="4" t="s">
        <v>414</v>
      </c>
      <c r="D639" s="4" t="s">
        <v>460</v>
      </c>
      <c r="E639" s="4"/>
      <c r="F639" s="29">
        <f>F640</f>
        <v>1500000</v>
      </c>
      <c r="G639" s="29"/>
    </row>
    <row r="640" spans="1:7" ht="110.25">
      <c r="A640" s="3" t="s">
        <v>164</v>
      </c>
      <c r="B640" s="4" t="s">
        <v>94</v>
      </c>
      <c r="C640" s="4" t="s">
        <v>414</v>
      </c>
      <c r="D640" s="4" t="s">
        <v>165</v>
      </c>
      <c r="E640" s="4"/>
      <c r="F640" s="29">
        <f>F641</f>
        <v>1500000</v>
      </c>
      <c r="G640" s="29"/>
    </row>
    <row r="641" spans="1:7" ht="57" customHeight="1">
      <c r="A641" s="3" t="s">
        <v>361</v>
      </c>
      <c r="B641" s="4" t="s">
        <v>94</v>
      </c>
      <c r="C641" s="4" t="s">
        <v>414</v>
      </c>
      <c r="D641" s="4" t="s">
        <v>166</v>
      </c>
      <c r="E641" s="4"/>
      <c r="F641" s="29">
        <f>F642</f>
        <v>1500000</v>
      </c>
      <c r="G641" s="29"/>
    </row>
    <row r="642" spans="1:7" ht="15.75">
      <c r="A642" s="6" t="s">
        <v>390</v>
      </c>
      <c r="B642" s="7" t="s">
        <v>94</v>
      </c>
      <c r="C642" s="7" t="s">
        <v>414</v>
      </c>
      <c r="D642" s="7" t="s">
        <v>166</v>
      </c>
      <c r="E642" s="7" t="s">
        <v>103</v>
      </c>
      <c r="F642" s="31">
        <f>прил7!G203</f>
        <v>1500000</v>
      </c>
      <c r="G642" s="31"/>
    </row>
    <row r="643" spans="1:7" ht="47.25">
      <c r="A643" s="130" t="s">
        <v>250</v>
      </c>
      <c r="B643" s="2" t="s">
        <v>97</v>
      </c>
      <c r="C643" s="2"/>
      <c r="D643" s="2"/>
      <c r="E643" s="2"/>
      <c r="F643" s="33">
        <f>F644</f>
        <v>16562136.29</v>
      </c>
      <c r="G643" s="29"/>
    </row>
    <row r="644" spans="1:7" ht="47.25">
      <c r="A644" s="130" t="s">
        <v>187</v>
      </c>
      <c r="B644" s="2" t="s">
        <v>97</v>
      </c>
      <c r="C644" s="2" t="s">
        <v>409</v>
      </c>
      <c r="D644" s="4"/>
      <c r="E644" s="4"/>
      <c r="F644" s="33">
        <f>F645</f>
        <v>16562136.29</v>
      </c>
      <c r="G644" s="29"/>
    </row>
    <row r="645" spans="1:7" ht="110.25">
      <c r="A645" s="131" t="s">
        <v>363</v>
      </c>
      <c r="B645" s="4" t="s">
        <v>97</v>
      </c>
      <c r="C645" s="4" t="s">
        <v>409</v>
      </c>
      <c r="D645" s="4" t="s">
        <v>88</v>
      </c>
      <c r="E645" s="4"/>
      <c r="F645" s="29">
        <f>F646</f>
        <v>16562136.29</v>
      </c>
      <c r="G645" s="29"/>
    </row>
    <row r="646" spans="1:7" ht="47.25">
      <c r="A646" s="131" t="s">
        <v>188</v>
      </c>
      <c r="B646" s="4" t="s">
        <v>97</v>
      </c>
      <c r="C646" s="4" t="s">
        <v>409</v>
      </c>
      <c r="D646" s="4" t="s">
        <v>189</v>
      </c>
      <c r="E646" s="4"/>
      <c r="F646" s="29">
        <f>F647</f>
        <v>16562136.29</v>
      </c>
      <c r="G646" s="29"/>
    </row>
    <row r="647" spans="1:7" ht="31.5">
      <c r="A647" s="131" t="s">
        <v>190</v>
      </c>
      <c r="B647" s="4" t="s">
        <v>97</v>
      </c>
      <c r="C647" s="4" t="s">
        <v>409</v>
      </c>
      <c r="D647" s="4" t="s">
        <v>191</v>
      </c>
      <c r="E647" s="4"/>
      <c r="F647" s="29">
        <f>F648</f>
        <v>16562136.29</v>
      </c>
      <c r="G647" s="29"/>
    </row>
    <row r="648" spans="1:7" ht="31.5">
      <c r="A648" s="131" t="s">
        <v>452</v>
      </c>
      <c r="B648" s="4" t="s">
        <v>97</v>
      </c>
      <c r="C648" s="4" t="s">
        <v>409</v>
      </c>
      <c r="D648" s="4" t="s">
        <v>191</v>
      </c>
      <c r="E648" s="4" t="s">
        <v>102</v>
      </c>
      <c r="F648" s="29">
        <f>прил7!G474</f>
        <v>16562136.29</v>
      </c>
      <c r="G648" s="29"/>
    </row>
    <row r="649" spans="1:7" ht="15.75">
      <c r="A649" s="54" t="s">
        <v>506</v>
      </c>
      <c r="B649" s="98"/>
      <c r="C649" s="98"/>
      <c r="D649" s="98"/>
      <c r="E649" s="98"/>
      <c r="F649" s="100">
        <f>F10+F201+F234+F288+F352+F361+F552+F637+F643+F495+F624</f>
        <v>2493014508.9</v>
      </c>
      <c r="G649" s="100">
        <f>G10+G201+G234+G288+G352+G361+G552+G637+G643+G495+G624</f>
        <v>836512900</v>
      </c>
    </row>
    <row r="650" spans="1:7" ht="15.75">
      <c r="A650" s="17"/>
      <c r="B650" s="18"/>
      <c r="C650" s="18"/>
      <c r="D650" s="18"/>
      <c r="E650" s="18"/>
      <c r="F650" s="44"/>
      <c r="G650" s="44"/>
    </row>
    <row r="651" spans="1:7" ht="24" customHeight="1" hidden="1">
      <c r="A651" s="17"/>
      <c r="B651" s="18"/>
      <c r="C651" s="18"/>
      <c r="D651" s="18"/>
      <c r="E651" s="18"/>
      <c r="F651" s="44"/>
      <c r="G651" s="44"/>
    </row>
    <row r="652" spans="1:7" ht="15.75">
      <c r="A652" s="17"/>
      <c r="B652" s="18"/>
      <c r="C652" s="18"/>
      <c r="D652" s="18"/>
      <c r="E652" s="18"/>
      <c r="F652" s="44"/>
      <c r="G652" s="44"/>
    </row>
    <row r="653" spans="1:7" ht="15.75">
      <c r="A653" s="17"/>
      <c r="B653" s="18"/>
      <c r="C653" s="18"/>
      <c r="D653" s="18"/>
      <c r="E653" s="18"/>
      <c r="F653" s="44"/>
      <c r="G653" s="44"/>
    </row>
    <row r="654" spans="1:10" ht="15.75">
      <c r="A654" s="17"/>
      <c r="B654" s="18"/>
      <c r="C654" s="18"/>
      <c r="D654" s="18"/>
      <c r="E654" s="18"/>
      <c r="F654" s="44"/>
      <c r="G654" s="44"/>
      <c r="H654" s="44"/>
      <c r="I654" s="44"/>
      <c r="J654" s="44"/>
    </row>
    <row r="655" spans="1:7" ht="15.75">
      <c r="A655" s="17"/>
      <c r="B655" s="18"/>
      <c r="C655" s="18"/>
      <c r="D655" s="18"/>
      <c r="E655" s="18"/>
      <c r="F655" s="44"/>
      <c r="G655" s="44"/>
    </row>
    <row r="656" spans="1:7" ht="15.75">
      <c r="A656" s="17"/>
      <c r="B656" s="18"/>
      <c r="C656" s="18"/>
      <c r="D656" s="18"/>
      <c r="E656" s="18"/>
      <c r="F656" s="44"/>
      <c r="G656" s="44"/>
    </row>
    <row r="657" spans="1:7" ht="15.75">
      <c r="A657" s="17"/>
      <c r="B657" s="18"/>
      <c r="C657" s="18"/>
      <c r="D657" s="18"/>
      <c r="E657" s="18"/>
      <c r="F657" s="44"/>
      <c r="G657" s="44"/>
    </row>
    <row r="658" spans="1:7" ht="15.75">
      <c r="A658" s="17"/>
      <c r="B658" s="18"/>
      <c r="C658" s="18"/>
      <c r="D658" s="18"/>
      <c r="E658" s="18"/>
      <c r="F658" s="44"/>
      <c r="G658" s="44"/>
    </row>
    <row r="659" spans="1:7" ht="15.75">
      <c r="A659" s="17"/>
      <c r="B659" s="18"/>
      <c r="C659" s="18"/>
      <c r="D659" s="18"/>
      <c r="E659" s="18"/>
      <c r="F659" s="44"/>
      <c r="G659" s="44"/>
    </row>
    <row r="660" spans="1:7" ht="15.75">
      <c r="A660" s="17"/>
      <c r="B660" s="18"/>
      <c r="C660" s="18"/>
      <c r="D660" s="18"/>
      <c r="E660" s="18"/>
      <c r="F660" s="44"/>
      <c r="G660" s="44"/>
    </row>
    <row r="661" spans="1:7" ht="15.75">
      <c r="A661" s="17"/>
      <c r="B661" s="18"/>
      <c r="C661" s="18"/>
      <c r="D661" s="18"/>
      <c r="E661" s="18"/>
      <c r="F661" s="44"/>
      <c r="G661" s="44"/>
    </row>
    <row r="662" spans="1:7" ht="15.75">
      <c r="A662" s="17"/>
      <c r="B662" s="18"/>
      <c r="C662" s="18"/>
      <c r="D662" s="18"/>
      <c r="E662" s="18"/>
      <c r="F662" s="44"/>
      <c r="G662" s="44"/>
    </row>
    <row r="663" spans="1:7" ht="15.75">
      <c r="A663" s="17"/>
      <c r="B663" s="18"/>
      <c r="C663" s="18"/>
      <c r="D663" s="18"/>
      <c r="E663" s="18"/>
      <c r="F663" s="44"/>
      <c r="G663" s="44"/>
    </row>
    <row r="664" spans="1:7" ht="15.75">
      <c r="A664" s="17"/>
      <c r="B664" s="18"/>
      <c r="C664" s="18"/>
      <c r="D664" s="18"/>
      <c r="E664" s="18"/>
      <c r="F664" s="44"/>
      <c r="G664" s="44"/>
    </row>
    <row r="665" spans="1:7" ht="15.75">
      <c r="A665" s="17"/>
      <c r="B665" s="18"/>
      <c r="C665" s="18"/>
      <c r="D665" s="18"/>
      <c r="E665" s="18"/>
      <c r="F665" s="44"/>
      <c r="G665" s="44"/>
    </row>
    <row r="666" spans="1:7" ht="15.75">
      <c r="A666" s="17"/>
      <c r="B666" s="18"/>
      <c r="C666" s="18"/>
      <c r="D666" s="18"/>
      <c r="E666" s="18"/>
      <c r="F666" s="44"/>
      <c r="G666" s="44"/>
    </row>
    <row r="667" spans="1:7" ht="15.75">
      <c r="A667" s="17"/>
      <c r="B667" s="18"/>
      <c r="C667" s="18"/>
      <c r="D667" s="18"/>
      <c r="E667" s="18"/>
      <c r="F667" s="44"/>
      <c r="G667" s="44"/>
    </row>
    <row r="668" spans="1:7" ht="15.75">
      <c r="A668" s="17"/>
      <c r="B668" s="18"/>
      <c r="C668" s="18"/>
      <c r="D668" s="18"/>
      <c r="E668" s="18"/>
      <c r="F668" s="44"/>
      <c r="G668" s="44"/>
    </row>
    <row r="669" spans="1:7" ht="15.75">
      <c r="A669" s="17"/>
      <c r="B669" s="18"/>
      <c r="C669" s="18"/>
      <c r="D669" s="18"/>
      <c r="E669" s="18"/>
      <c r="F669" s="44"/>
      <c r="G669" s="44"/>
    </row>
    <row r="670" spans="1:7" ht="15.75">
      <c r="A670" s="17"/>
      <c r="B670" s="18"/>
      <c r="C670" s="18"/>
      <c r="D670" s="18"/>
      <c r="E670" s="18"/>
      <c r="F670" s="44"/>
      <c r="G670" s="44"/>
    </row>
    <row r="671" spans="1:7" ht="15.75">
      <c r="A671" s="17"/>
      <c r="B671" s="18"/>
      <c r="C671" s="18"/>
      <c r="D671" s="18"/>
      <c r="E671" s="18"/>
      <c r="F671" s="44"/>
      <c r="G671" s="44"/>
    </row>
    <row r="672" spans="1:7" ht="15.75">
      <c r="A672" s="17"/>
      <c r="B672" s="18"/>
      <c r="C672" s="18"/>
      <c r="D672" s="18"/>
      <c r="E672" s="18"/>
      <c r="F672" s="44"/>
      <c r="G672" s="44"/>
    </row>
    <row r="673" spans="1:7" ht="15.75">
      <c r="A673" s="17"/>
      <c r="B673" s="18"/>
      <c r="C673" s="18"/>
      <c r="D673" s="18"/>
      <c r="E673" s="18"/>
      <c r="F673" s="44"/>
      <c r="G673" s="44"/>
    </row>
    <row r="674" spans="1:7" ht="15.75">
      <c r="A674" s="17"/>
      <c r="B674" s="18"/>
      <c r="C674" s="18"/>
      <c r="D674" s="18"/>
      <c r="E674" s="18"/>
      <c r="F674" s="44"/>
      <c r="G674" s="44"/>
    </row>
    <row r="675" spans="1:7" ht="15.75">
      <c r="A675" s="17"/>
      <c r="B675" s="18"/>
      <c r="C675" s="18"/>
      <c r="D675" s="18"/>
      <c r="E675" s="18"/>
      <c r="F675" s="44"/>
      <c r="G675" s="44"/>
    </row>
    <row r="676" spans="1:7" ht="15.75">
      <c r="A676" s="17"/>
      <c r="B676" s="18"/>
      <c r="C676" s="18"/>
      <c r="D676" s="18"/>
      <c r="E676" s="18"/>
      <c r="F676" s="44"/>
      <c r="G676" s="44"/>
    </row>
    <row r="677" spans="1:7" ht="15.75">
      <c r="A677" s="17"/>
      <c r="B677" s="18"/>
      <c r="C677" s="18"/>
      <c r="D677" s="18"/>
      <c r="E677" s="18"/>
      <c r="F677" s="44"/>
      <c r="G677" s="44"/>
    </row>
    <row r="678" spans="1:7" ht="15.75">
      <c r="A678" s="17"/>
      <c r="B678" s="18"/>
      <c r="C678" s="18"/>
      <c r="D678" s="18"/>
      <c r="E678" s="18"/>
      <c r="F678" s="44"/>
      <c r="G678" s="44"/>
    </row>
    <row r="679" spans="1:7" ht="15.75">
      <c r="A679" s="17"/>
      <c r="B679" s="18"/>
      <c r="C679" s="18"/>
      <c r="D679" s="18"/>
      <c r="E679" s="18"/>
      <c r="F679" s="44"/>
      <c r="G679" s="44"/>
    </row>
    <row r="680" spans="1:7" ht="15.75">
      <c r="A680" s="17"/>
      <c r="B680" s="18"/>
      <c r="C680" s="18"/>
      <c r="D680" s="18"/>
      <c r="E680" s="18"/>
      <c r="F680" s="44"/>
      <c r="G680" s="44"/>
    </row>
    <row r="681" spans="1:7" ht="15.75">
      <c r="A681" s="17"/>
      <c r="B681" s="18"/>
      <c r="C681" s="18"/>
      <c r="D681" s="18"/>
      <c r="E681" s="18"/>
      <c r="F681" s="44"/>
      <c r="G681" s="44"/>
    </row>
    <row r="682" spans="1:7" ht="15.75">
      <c r="A682" s="17"/>
      <c r="B682" s="18"/>
      <c r="C682" s="18"/>
      <c r="D682" s="18"/>
      <c r="E682" s="18"/>
      <c r="F682" s="44"/>
      <c r="G682" s="44"/>
    </row>
    <row r="683" spans="1:7" ht="15.75">
      <c r="A683" s="17"/>
      <c r="B683" s="18"/>
      <c r="C683" s="18"/>
      <c r="D683" s="18"/>
      <c r="E683" s="18"/>
      <c r="F683" s="44"/>
      <c r="G683" s="44"/>
    </row>
    <row r="684" spans="1:7" ht="15.75">
      <c r="A684" s="17"/>
      <c r="B684" s="18"/>
      <c r="C684" s="18"/>
      <c r="D684" s="18"/>
      <c r="E684" s="18"/>
      <c r="F684" s="44"/>
      <c r="G684" s="44"/>
    </row>
    <row r="685" spans="1:7" ht="15.75">
      <c r="A685" s="17"/>
      <c r="B685" s="18"/>
      <c r="C685" s="18"/>
      <c r="D685" s="18"/>
      <c r="E685" s="18"/>
      <c r="F685" s="44"/>
      <c r="G685" s="44"/>
    </row>
    <row r="686" spans="1:7" ht="15.75">
      <c r="A686" s="17"/>
      <c r="B686" s="18"/>
      <c r="C686" s="18"/>
      <c r="D686" s="18"/>
      <c r="E686" s="18"/>
      <c r="F686" s="44"/>
      <c r="G686" s="44"/>
    </row>
    <row r="687" spans="1:7" ht="15.75">
      <c r="A687" s="17"/>
      <c r="B687" s="18"/>
      <c r="C687" s="18"/>
      <c r="D687" s="18"/>
      <c r="E687" s="18"/>
      <c r="F687" s="44"/>
      <c r="G687" s="44"/>
    </row>
    <row r="688" spans="1:7" ht="15.75">
      <c r="A688" s="17"/>
      <c r="B688" s="18"/>
      <c r="C688" s="18"/>
      <c r="D688" s="18"/>
      <c r="E688" s="18"/>
      <c r="F688" s="44"/>
      <c r="G688" s="44"/>
    </row>
    <row r="689" spans="1:7" ht="15.75">
      <c r="A689" s="17"/>
      <c r="B689" s="18"/>
      <c r="C689" s="18"/>
      <c r="D689" s="18"/>
      <c r="E689" s="18"/>
      <c r="F689" s="44"/>
      <c r="G689" s="44"/>
    </row>
    <row r="690" spans="1:7" ht="15.75">
      <c r="A690" s="17"/>
      <c r="B690" s="18"/>
      <c r="C690" s="18"/>
      <c r="D690" s="18"/>
      <c r="E690" s="18"/>
      <c r="F690" s="44"/>
      <c r="G690" s="44"/>
    </row>
    <row r="691" spans="1:7" ht="15.75">
      <c r="A691" s="17"/>
      <c r="B691" s="18"/>
      <c r="C691" s="18"/>
      <c r="D691" s="18"/>
      <c r="E691" s="18"/>
      <c r="F691" s="44"/>
      <c r="G691" s="44"/>
    </row>
    <row r="692" spans="1:7" ht="15.75">
      <c r="A692" s="17"/>
      <c r="B692" s="18"/>
      <c r="C692" s="18"/>
      <c r="D692" s="18"/>
      <c r="E692" s="18"/>
      <c r="F692" s="44"/>
      <c r="G692" s="44"/>
    </row>
    <row r="693" spans="1:7" ht="15.75">
      <c r="A693" s="17"/>
      <c r="B693" s="18"/>
      <c r="C693" s="18"/>
      <c r="D693" s="18"/>
      <c r="E693" s="18"/>
      <c r="F693" s="44"/>
      <c r="G693" s="44"/>
    </row>
    <row r="694" spans="1:7" ht="15.75">
      <c r="A694" s="17"/>
      <c r="B694" s="18"/>
      <c r="C694" s="18"/>
      <c r="D694" s="18"/>
      <c r="E694" s="18"/>
      <c r="F694" s="44"/>
      <c r="G694" s="44"/>
    </row>
    <row r="695" spans="1:7" ht="15.75">
      <c r="A695" s="17"/>
      <c r="B695" s="18"/>
      <c r="C695" s="18"/>
      <c r="D695" s="18"/>
      <c r="E695" s="18"/>
      <c r="F695" s="44"/>
      <c r="G695" s="44"/>
    </row>
    <row r="696" spans="1:7" ht="15.75">
      <c r="A696" s="17"/>
      <c r="B696" s="18"/>
      <c r="C696" s="18"/>
      <c r="D696" s="18"/>
      <c r="E696" s="18"/>
      <c r="F696" s="44"/>
      <c r="G696" s="44"/>
    </row>
    <row r="697" spans="1:7" ht="15.75">
      <c r="A697" s="17"/>
      <c r="B697" s="18"/>
      <c r="C697" s="18"/>
      <c r="D697" s="18"/>
      <c r="E697" s="18"/>
      <c r="F697" s="44"/>
      <c r="G697" s="44"/>
    </row>
    <row r="698" spans="1:7" ht="15.75">
      <c r="A698" s="17"/>
      <c r="B698" s="18"/>
      <c r="C698" s="18"/>
      <c r="D698" s="18"/>
      <c r="E698" s="18"/>
      <c r="F698" s="44"/>
      <c r="G698" s="44"/>
    </row>
    <row r="699" spans="1:7" ht="15.75">
      <c r="A699" s="17"/>
      <c r="B699" s="18"/>
      <c r="C699" s="18"/>
      <c r="D699" s="18"/>
      <c r="E699" s="18"/>
      <c r="F699" s="44"/>
      <c r="G699" s="44"/>
    </row>
    <row r="700" spans="1:7" ht="15.75">
      <c r="A700" s="17"/>
      <c r="B700" s="18"/>
      <c r="C700" s="18"/>
      <c r="D700" s="18"/>
      <c r="E700" s="18"/>
      <c r="F700" s="44"/>
      <c r="G700" s="44"/>
    </row>
    <row r="701" spans="1:7" ht="15.75">
      <c r="A701" s="17"/>
      <c r="B701" s="18"/>
      <c r="C701" s="18"/>
      <c r="D701" s="18"/>
      <c r="E701" s="18"/>
      <c r="F701" s="44"/>
      <c r="G701" s="44"/>
    </row>
    <row r="702" spans="1:7" ht="15.75">
      <c r="A702" s="17"/>
      <c r="B702" s="18"/>
      <c r="C702" s="18"/>
      <c r="D702" s="18"/>
      <c r="E702" s="18"/>
      <c r="F702" s="44"/>
      <c r="G702" s="44"/>
    </row>
    <row r="703" spans="1:7" ht="15.75">
      <c r="A703" s="17"/>
      <c r="B703" s="18"/>
      <c r="C703" s="18"/>
      <c r="D703" s="18"/>
      <c r="E703" s="18"/>
      <c r="F703" s="44"/>
      <c r="G703" s="44"/>
    </row>
    <row r="704" spans="1:7" ht="15.75">
      <c r="A704" s="17"/>
      <c r="B704" s="18"/>
      <c r="C704" s="18"/>
      <c r="D704" s="18"/>
      <c r="E704" s="18"/>
      <c r="F704" s="44"/>
      <c r="G704" s="44"/>
    </row>
    <row r="705" spans="1:7" ht="15.75">
      <c r="A705" s="17"/>
      <c r="B705" s="18"/>
      <c r="C705" s="18"/>
      <c r="D705" s="18"/>
      <c r="E705" s="18"/>
      <c r="F705" s="44"/>
      <c r="G705" s="44"/>
    </row>
    <row r="706" spans="1:7" ht="15.75">
      <c r="A706" s="17"/>
      <c r="B706" s="18"/>
      <c r="C706" s="18"/>
      <c r="D706" s="18"/>
      <c r="E706" s="18"/>
      <c r="F706" s="44"/>
      <c r="G706" s="44"/>
    </row>
    <row r="707" spans="1:7" ht="15.75">
      <c r="A707" s="17"/>
      <c r="B707" s="18"/>
      <c r="C707" s="18"/>
      <c r="D707" s="18"/>
      <c r="E707" s="18"/>
      <c r="F707" s="44"/>
      <c r="G707" s="44"/>
    </row>
    <row r="708" spans="1:7" ht="15.75">
      <c r="A708" s="17"/>
      <c r="B708" s="18"/>
      <c r="C708" s="18"/>
      <c r="D708" s="18"/>
      <c r="E708" s="18"/>
      <c r="F708" s="44"/>
      <c r="G708" s="44"/>
    </row>
    <row r="709" spans="1:7" ht="15.75">
      <c r="A709" s="17"/>
      <c r="B709" s="18"/>
      <c r="C709" s="18"/>
      <c r="D709" s="18"/>
      <c r="E709" s="18"/>
      <c r="F709" s="44"/>
      <c r="G709" s="44"/>
    </row>
    <row r="710" spans="1:7" ht="15.75">
      <c r="A710" s="17"/>
      <c r="B710" s="18"/>
      <c r="C710" s="18"/>
      <c r="D710" s="18"/>
      <c r="E710" s="18"/>
      <c r="F710" s="44"/>
      <c r="G710" s="44"/>
    </row>
    <row r="711" spans="1:7" ht="15.75">
      <c r="A711" s="17"/>
      <c r="B711" s="18"/>
      <c r="C711" s="18"/>
      <c r="D711" s="18"/>
      <c r="E711" s="18"/>
      <c r="F711" s="44"/>
      <c r="G711" s="44"/>
    </row>
    <row r="712" spans="1:7" ht="15.75">
      <c r="A712" s="17"/>
      <c r="B712" s="18"/>
      <c r="C712" s="18"/>
      <c r="D712" s="18"/>
      <c r="E712" s="18"/>
      <c r="F712" s="44"/>
      <c r="G712" s="44"/>
    </row>
    <row r="713" spans="1:7" ht="15.75">
      <c r="A713" s="17"/>
      <c r="B713" s="18"/>
      <c r="C713" s="18"/>
      <c r="D713" s="18"/>
      <c r="E713" s="18"/>
      <c r="F713" s="44"/>
      <c r="G713" s="44"/>
    </row>
    <row r="714" spans="1:7" ht="15.75">
      <c r="A714" s="17"/>
      <c r="B714" s="18"/>
      <c r="C714" s="18"/>
      <c r="D714" s="18"/>
      <c r="E714" s="18"/>
      <c r="F714" s="44"/>
      <c r="G714" s="44"/>
    </row>
    <row r="715" spans="1:7" ht="15.75">
      <c r="A715" s="17"/>
      <c r="B715" s="18"/>
      <c r="C715" s="18"/>
      <c r="D715" s="18"/>
      <c r="E715" s="18"/>
      <c r="F715" s="44"/>
      <c r="G715" s="44"/>
    </row>
    <row r="716" spans="1:7" ht="15.75">
      <c r="A716" s="17"/>
      <c r="B716" s="18"/>
      <c r="C716" s="18"/>
      <c r="D716" s="18"/>
      <c r="E716" s="18"/>
      <c r="F716" s="44"/>
      <c r="G716" s="44"/>
    </row>
    <row r="717" spans="1:7" ht="15.75">
      <c r="A717" s="17"/>
      <c r="B717" s="18"/>
      <c r="C717" s="18"/>
      <c r="D717" s="18"/>
      <c r="E717" s="18"/>
      <c r="F717" s="44"/>
      <c r="G717" s="44"/>
    </row>
    <row r="718" spans="1:7" ht="15.75">
      <c r="A718" s="17"/>
      <c r="B718" s="18"/>
      <c r="C718" s="18"/>
      <c r="D718" s="18"/>
      <c r="E718" s="18"/>
      <c r="F718" s="44"/>
      <c r="G718" s="44"/>
    </row>
    <row r="719" spans="1:7" ht="15.75">
      <c r="A719" s="17"/>
      <c r="B719" s="18"/>
      <c r="C719" s="18"/>
      <c r="D719" s="18"/>
      <c r="E719" s="18"/>
      <c r="F719" s="44"/>
      <c r="G719" s="44"/>
    </row>
    <row r="720" spans="1:7" ht="15.75">
      <c r="A720" s="17"/>
      <c r="B720" s="18"/>
      <c r="C720" s="18"/>
      <c r="D720" s="18"/>
      <c r="E720" s="18"/>
      <c r="F720" s="44"/>
      <c r="G720" s="44"/>
    </row>
    <row r="721" spans="1:7" ht="15.75">
      <c r="A721" s="17"/>
      <c r="B721" s="18"/>
      <c r="C721" s="18"/>
      <c r="D721" s="18"/>
      <c r="E721" s="18"/>
      <c r="F721" s="44"/>
      <c r="G721" s="44"/>
    </row>
    <row r="722" spans="1:7" ht="15.75">
      <c r="A722" s="17"/>
      <c r="B722" s="18"/>
      <c r="C722" s="18"/>
      <c r="D722" s="18"/>
      <c r="E722" s="18"/>
      <c r="F722" s="44"/>
      <c r="G722" s="44"/>
    </row>
    <row r="723" spans="1:7" ht="15.75">
      <c r="A723" s="17"/>
      <c r="B723" s="18"/>
      <c r="C723" s="18"/>
      <c r="D723" s="18"/>
      <c r="E723" s="18"/>
      <c r="F723" s="44"/>
      <c r="G723" s="44"/>
    </row>
    <row r="724" spans="1:7" ht="15.75">
      <c r="A724" s="17"/>
      <c r="B724" s="18"/>
      <c r="C724" s="18"/>
      <c r="D724" s="18"/>
      <c r="E724" s="18"/>
      <c r="F724" s="44"/>
      <c r="G724" s="44"/>
    </row>
    <row r="725" spans="1:7" ht="15.75">
      <c r="A725" s="17"/>
      <c r="B725" s="18"/>
      <c r="C725" s="18"/>
      <c r="D725" s="18"/>
      <c r="E725" s="18"/>
      <c r="F725" s="44"/>
      <c r="G725" s="44"/>
    </row>
    <row r="726" spans="1:7" ht="15.75">
      <c r="A726" s="17"/>
      <c r="B726" s="18"/>
      <c r="C726" s="18"/>
      <c r="D726" s="18"/>
      <c r="E726" s="18"/>
      <c r="F726" s="44"/>
      <c r="G726" s="44"/>
    </row>
    <row r="727" spans="1:7" ht="15.75">
      <c r="A727" s="17"/>
      <c r="B727" s="18"/>
      <c r="C727" s="18"/>
      <c r="D727" s="18"/>
      <c r="E727" s="18"/>
      <c r="F727" s="44"/>
      <c r="G727" s="44"/>
    </row>
    <row r="728" spans="1:7" ht="15.75">
      <c r="A728" s="17"/>
      <c r="B728" s="18"/>
      <c r="C728" s="18"/>
      <c r="D728" s="18"/>
      <c r="E728" s="18"/>
      <c r="F728" s="44"/>
      <c r="G728" s="44"/>
    </row>
    <row r="729" spans="1:7" ht="15.75">
      <c r="A729" s="17"/>
      <c r="B729" s="18"/>
      <c r="C729" s="18"/>
      <c r="D729" s="18"/>
      <c r="E729" s="18"/>
      <c r="F729" s="44"/>
      <c r="G729" s="44"/>
    </row>
    <row r="730" spans="1:7" ht="15.75">
      <c r="A730" s="17"/>
      <c r="B730" s="18"/>
      <c r="C730" s="18"/>
      <c r="D730" s="18"/>
      <c r="E730" s="18"/>
      <c r="F730" s="44"/>
      <c r="G730" s="44"/>
    </row>
    <row r="731" spans="1:7" ht="15.75">
      <c r="A731" s="17"/>
      <c r="B731" s="18"/>
      <c r="C731" s="18"/>
      <c r="D731" s="18"/>
      <c r="E731" s="18"/>
      <c r="F731" s="44"/>
      <c r="G731" s="44"/>
    </row>
    <row r="732" spans="1:7" ht="15.75">
      <c r="A732" s="17"/>
      <c r="B732" s="18"/>
      <c r="C732" s="18"/>
      <c r="D732" s="18"/>
      <c r="E732" s="18"/>
      <c r="F732" s="44"/>
      <c r="G732" s="44"/>
    </row>
    <row r="733" spans="1:7" ht="15.75">
      <c r="A733" s="17"/>
      <c r="B733" s="18"/>
      <c r="C733" s="18"/>
      <c r="D733" s="18"/>
      <c r="E733" s="18"/>
      <c r="F733" s="44"/>
      <c r="G733" s="44"/>
    </row>
    <row r="734" spans="1:7" ht="15.75">
      <c r="A734" s="17"/>
      <c r="B734" s="18"/>
      <c r="C734" s="18"/>
      <c r="D734" s="18"/>
      <c r="E734" s="18"/>
      <c r="F734" s="44"/>
      <c r="G734" s="44"/>
    </row>
    <row r="735" spans="1:7" ht="15.75">
      <c r="A735" s="17"/>
      <c r="B735" s="18"/>
      <c r="C735" s="18"/>
      <c r="D735" s="18"/>
      <c r="E735" s="18"/>
      <c r="F735" s="44"/>
      <c r="G735" s="44"/>
    </row>
    <row r="736" spans="1:7" ht="15.75">
      <c r="A736" s="17"/>
      <c r="B736" s="18"/>
      <c r="C736" s="18"/>
      <c r="D736" s="18"/>
      <c r="E736" s="18"/>
      <c r="F736" s="44"/>
      <c r="G736" s="44"/>
    </row>
    <row r="737" spans="1:7" ht="15.75">
      <c r="A737" s="17"/>
      <c r="B737" s="18"/>
      <c r="C737" s="18"/>
      <c r="D737" s="18"/>
      <c r="E737" s="18"/>
      <c r="F737" s="44"/>
      <c r="G737" s="44"/>
    </row>
    <row r="738" spans="1:7" ht="15.75">
      <c r="A738" s="17"/>
      <c r="B738" s="18"/>
      <c r="C738" s="18"/>
      <c r="D738" s="18"/>
      <c r="E738" s="18"/>
      <c r="F738" s="44"/>
      <c r="G738" s="44"/>
    </row>
    <row r="739" spans="1:7" ht="15.75">
      <c r="A739" s="17"/>
      <c r="B739" s="18"/>
      <c r="C739" s="18"/>
      <c r="D739" s="18"/>
      <c r="E739" s="18"/>
      <c r="F739" s="44"/>
      <c r="G739" s="44"/>
    </row>
    <row r="740" spans="1:7" ht="15.75">
      <c r="A740" s="17"/>
      <c r="B740" s="18"/>
      <c r="C740" s="18"/>
      <c r="D740" s="18"/>
      <c r="E740" s="18"/>
      <c r="F740" s="44"/>
      <c r="G740" s="44"/>
    </row>
    <row r="741" spans="1:7" ht="15.75">
      <c r="A741" s="17"/>
      <c r="B741" s="18"/>
      <c r="C741" s="18"/>
      <c r="D741" s="18"/>
      <c r="E741" s="18"/>
      <c r="F741" s="44"/>
      <c r="G741" s="44"/>
    </row>
    <row r="742" spans="1:7" ht="15.75">
      <c r="A742" s="17"/>
      <c r="B742" s="18"/>
      <c r="C742" s="18"/>
      <c r="D742" s="18"/>
      <c r="E742" s="18"/>
      <c r="F742" s="44"/>
      <c r="G742" s="44"/>
    </row>
    <row r="743" spans="1:7" ht="15.75">
      <c r="A743" s="17"/>
      <c r="B743" s="18"/>
      <c r="C743" s="18"/>
      <c r="D743" s="18"/>
      <c r="E743" s="18"/>
      <c r="F743" s="44"/>
      <c r="G743" s="44"/>
    </row>
    <row r="744" spans="1:7" ht="15.75">
      <c r="A744" s="17"/>
      <c r="B744" s="18"/>
      <c r="C744" s="18"/>
      <c r="D744" s="18"/>
      <c r="E744" s="18"/>
      <c r="F744" s="44"/>
      <c r="G744" s="44"/>
    </row>
    <row r="745" spans="1:7" ht="15.75">
      <c r="A745" s="17"/>
      <c r="B745" s="18"/>
      <c r="C745" s="18"/>
      <c r="D745" s="18"/>
      <c r="E745" s="18"/>
      <c r="F745" s="44"/>
      <c r="G745" s="44"/>
    </row>
    <row r="746" spans="1:7" ht="15.75">
      <c r="A746" s="17"/>
      <c r="B746" s="18"/>
      <c r="C746" s="18"/>
      <c r="D746" s="18"/>
      <c r="E746" s="18"/>
      <c r="F746" s="44"/>
      <c r="G746" s="44"/>
    </row>
    <row r="747" spans="1:7" ht="15.75">
      <c r="A747" s="17"/>
      <c r="B747" s="18"/>
      <c r="C747" s="18"/>
      <c r="D747" s="18"/>
      <c r="E747" s="18"/>
      <c r="F747" s="44"/>
      <c r="G747" s="44"/>
    </row>
    <row r="748" spans="1:7" ht="15.75">
      <c r="A748" s="17"/>
      <c r="B748" s="18"/>
      <c r="C748" s="18"/>
      <c r="D748" s="18"/>
      <c r="E748" s="18"/>
      <c r="F748" s="44"/>
      <c r="G748" s="44"/>
    </row>
    <row r="749" spans="1:7" ht="15.75">
      <c r="A749" s="17"/>
      <c r="B749" s="18"/>
      <c r="C749" s="18"/>
      <c r="D749" s="18"/>
      <c r="E749" s="18"/>
      <c r="F749" s="44"/>
      <c r="G749" s="44"/>
    </row>
    <row r="750" spans="1:7" ht="15.75">
      <c r="A750" s="17"/>
      <c r="B750" s="18"/>
      <c r="C750" s="18"/>
      <c r="D750" s="18"/>
      <c r="E750" s="18"/>
      <c r="F750" s="44"/>
      <c r="G750" s="44"/>
    </row>
    <row r="751" spans="1:7" ht="15.75">
      <c r="A751" s="17"/>
      <c r="B751" s="18"/>
      <c r="C751" s="18"/>
      <c r="D751" s="18"/>
      <c r="E751" s="18"/>
      <c r="F751" s="44"/>
      <c r="G751" s="44"/>
    </row>
    <row r="752" spans="1:7" ht="15.75">
      <c r="A752" s="17"/>
      <c r="B752" s="18"/>
      <c r="C752" s="18"/>
      <c r="D752" s="18"/>
      <c r="E752" s="18"/>
      <c r="F752" s="44"/>
      <c r="G752" s="44"/>
    </row>
    <row r="753" spans="1:7" ht="15.75">
      <c r="A753" s="17"/>
      <c r="B753" s="18"/>
      <c r="C753" s="18"/>
      <c r="D753" s="18"/>
      <c r="E753" s="18"/>
      <c r="F753" s="44"/>
      <c r="G753" s="44"/>
    </row>
    <row r="754" spans="1:7" ht="15.75">
      <c r="A754" s="17"/>
      <c r="B754" s="18"/>
      <c r="C754" s="18"/>
      <c r="D754" s="18"/>
      <c r="E754" s="18"/>
      <c r="F754" s="44"/>
      <c r="G754" s="44"/>
    </row>
    <row r="755" spans="1:7" ht="15.75">
      <c r="A755" s="17"/>
      <c r="B755" s="18"/>
      <c r="C755" s="18"/>
      <c r="D755" s="18"/>
      <c r="E755" s="18"/>
      <c r="F755" s="44"/>
      <c r="G755" s="44"/>
    </row>
    <row r="756" spans="1:7" ht="15.75">
      <c r="A756" s="17"/>
      <c r="B756" s="18"/>
      <c r="C756" s="18"/>
      <c r="D756" s="18"/>
      <c r="E756" s="18"/>
      <c r="F756" s="44"/>
      <c r="G756" s="44"/>
    </row>
    <row r="757" spans="1:7" ht="15.75">
      <c r="A757" s="17"/>
      <c r="B757" s="18"/>
      <c r="C757" s="18"/>
      <c r="D757" s="18"/>
      <c r="E757" s="18"/>
      <c r="F757" s="44"/>
      <c r="G757" s="44"/>
    </row>
    <row r="758" spans="1:7" ht="15.75">
      <c r="A758" s="17"/>
      <c r="B758" s="18"/>
      <c r="C758" s="18"/>
      <c r="D758" s="18"/>
      <c r="E758" s="18"/>
      <c r="F758" s="44"/>
      <c r="G758" s="44"/>
    </row>
    <row r="759" spans="1:7" ht="15.75">
      <c r="A759" s="17"/>
      <c r="B759" s="18"/>
      <c r="C759" s="18"/>
      <c r="D759" s="18"/>
      <c r="E759" s="18"/>
      <c r="F759" s="44"/>
      <c r="G759" s="44"/>
    </row>
    <row r="760" spans="1:7" ht="15.75">
      <c r="A760" s="17"/>
      <c r="B760" s="18"/>
      <c r="C760" s="18"/>
      <c r="D760" s="18"/>
      <c r="E760" s="18"/>
      <c r="F760" s="44"/>
      <c r="G760" s="44"/>
    </row>
    <row r="761" spans="1:7" ht="15.75">
      <c r="A761" s="17"/>
      <c r="B761" s="18"/>
      <c r="C761" s="18"/>
      <c r="D761" s="18"/>
      <c r="E761" s="18"/>
      <c r="F761" s="44"/>
      <c r="G761" s="44"/>
    </row>
    <row r="762" spans="1:7" ht="15.75">
      <c r="A762" s="17"/>
      <c r="B762" s="18"/>
      <c r="C762" s="18"/>
      <c r="D762" s="18"/>
      <c r="E762" s="18"/>
      <c r="F762" s="44"/>
      <c r="G762" s="44"/>
    </row>
    <row r="763" spans="1:7" ht="15.75">
      <c r="A763" s="17"/>
      <c r="B763" s="18"/>
      <c r="C763" s="18"/>
      <c r="D763" s="18"/>
      <c r="E763" s="18"/>
      <c r="F763" s="44"/>
      <c r="G763" s="44"/>
    </row>
    <row r="764" spans="1:7" ht="15.75">
      <c r="A764" s="17"/>
      <c r="B764" s="18"/>
      <c r="C764" s="18"/>
      <c r="D764" s="18"/>
      <c r="E764" s="18"/>
      <c r="F764" s="44"/>
      <c r="G764" s="44"/>
    </row>
    <row r="765" spans="1:7" ht="15.75">
      <c r="A765" s="17"/>
      <c r="B765" s="18"/>
      <c r="C765" s="18"/>
      <c r="D765" s="18"/>
      <c r="E765" s="18"/>
      <c r="F765" s="44"/>
      <c r="G765" s="44"/>
    </row>
    <row r="766" spans="1:7" ht="15.75">
      <c r="A766" s="17"/>
      <c r="B766" s="18"/>
      <c r="C766" s="18"/>
      <c r="D766" s="18"/>
      <c r="E766" s="18"/>
      <c r="F766" s="44"/>
      <c r="G766" s="44"/>
    </row>
    <row r="767" spans="1:7" ht="15.75">
      <c r="A767" s="17"/>
      <c r="B767" s="18"/>
      <c r="C767" s="18"/>
      <c r="D767" s="18"/>
      <c r="E767" s="18"/>
      <c r="F767" s="44"/>
      <c r="G767" s="44"/>
    </row>
    <row r="768" spans="1:7" ht="15.75">
      <c r="A768" s="17"/>
      <c r="B768" s="18"/>
      <c r="C768" s="18"/>
      <c r="D768" s="18"/>
      <c r="E768" s="18"/>
      <c r="F768" s="44"/>
      <c r="G768" s="44"/>
    </row>
    <row r="769" spans="1:7" ht="15.75">
      <c r="A769" s="17"/>
      <c r="B769" s="18"/>
      <c r="C769" s="18"/>
      <c r="D769" s="18"/>
      <c r="E769" s="18"/>
      <c r="F769" s="44"/>
      <c r="G769" s="44"/>
    </row>
    <row r="770" spans="1:7" ht="15.75">
      <c r="A770" s="17"/>
      <c r="B770" s="18"/>
      <c r="C770" s="18"/>
      <c r="D770" s="18"/>
      <c r="E770" s="18"/>
      <c r="F770" s="44"/>
      <c r="G770" s="44"/>
    </row>
    <row r="771" spans="1:7" ht="15.75">
      <c r="A771" s="17"/>
      <c r="B771" s="18"/>
      <c r="C771" s="18"/>
      <c r="D771" s="18"/>
      <c r="E771" s="18"/>
      <c r="F771" s="44"/>
      <c r="G771" s="44"/>
    </row>
    <row r="772" spans="1:7" ht="15.75">
      <c r="A772" s="17"/>
      <c r="B772" s="18"/>
      <c r="C772" s="18"/>
      <c r="D772" s="18"/>
      <c r="E772" s="18"/>
      <c r="F772" s="44"/>
      <c r="G772" s="44"/>
    </row>
    <row r="773" spans="1:7" ht="15.75">
      <c r="A773" s="17"/>
      <c r="B773" s="18"/>
      <c r="C773" s="18"/>
      <c r="D773" s="18"/>
      <c r="E773" s="18"/>
      <c r="F773" s="44"/>
      <c r="G773" s="44"/>
    </row>
    <row r="774" spans="1:7" ht="15.75">
      <c r="A774" s="17"/>
      <c r="B774" s="18"/>
      <c r="C774" s="18"/>
      <c r="D774" s="18"/>
      <c r="E774" s="18"/>
      <c r="F774" s="44"/>
      <c r="G774" s="44"/>
    </row>
    <row r="775" spans="1:7" ht="15.75">
      <c r="A775" s="17"/>
      <c r="B775" s="18"/>
      <c r="C775" s="18"/>
      <c r="D775" s="18"/>
      <c r="E775" s="18"/>
      <c r="F775" s="44"/>
      <c r="G775" s="44"/>
    </row>
    <row r="776" spans="1:7" ht="15.75">
      <c r="A776" s="17"/>
      <c r="B776" s="18"/>
      <c r="C776" s="18"/>
      <c r="D776" s="18"/>
      <c r="E776" s="18"/>
      <c r="F776" s="44"/>
      <c r="G776" s="44"/>
    </row>
    <row r="777" spans="1:7" ht="15.75">
      <c r="A777" s="17"/>
      <c r="B777" s="18"/>
      <c r="C777" s="18"/>
      <c r="D777" s="18"/>
      <c r="E777" s="18"/>
      <c r="F777" s="44"/>
      <c r="G777" s="44"/>
    </row>
    <row r="778" spans="1:7" ht="15.75">
      <c r="A778" s="17"/>
      <c r="B778" s="18"/>
      <c r="C778" s="18"/>
      <c r="D778" s="18"/>
      <c r="E778" s="18"/>
      <c r="F778" s="44"/>
      <c r="G778" s="44"/>
    </row>
    <row r="779" spans="1:7" ht="15.75">
      <c r="A779" s="17"/>
      <c r="B779" s="18"/>
      <c r="C779" s="18"/>
      <c r="D779" s="18"/>
      <c r="E779" s="18"/>
      <c r="F779" s="44"/>
      <c r="G779" s="44"/>
    </row>
    <row r="780" spans="1:7" ht="15.75">
      <c r="A780" s="17"/>
      <c r="B780" s="18"/>
      <c r="C780" s="18"/>
      <c r="D780" s="18"/>
      <c r="E780" s="18"/>
      <c r="F780" s="44"/>
      <c r="G780" s="44"/>
    </row>
    <row r="781" spans="1:7" ht="15.75">
      <c r="A781" s="17"/>
      <c r="B781" s="18"/>
      <c r="C781" s="18"/>
      <c r="D781" s="18"/>
      <c r="E781" s="18"/>
      <c r="F781" s="44"/>
      <c r="G781" s="44"/>
    </row>
    <row r="782" spans="1:7" ht="15.75">
      <c r="A782" s="17"/>
      <c r="B782" s="18"/>
      <c r="C782" s="18"/>
      <c r="D782" s="18"/>
      <c r="E782" s="18"/>
      <c r="F782" s="44"/>
      <c r="G782" s="44"/>
    </row>
    <row r="783" spans="1:7" ht="15.75">
      <c r="A783" s="17"/>
      <c r="B783" s="18"/>
      <c r="C783" s="18"/>
      <c r="D783" s="18"/>
      <c r="E783" s="18"/>
      <c r="F783" s="44"/>
      <c r="G783" s="44"/>
    </row>
    <row r="784" spans="1:7" ht="15.75">
      <c r="A784" s="17"/>
      <c r="B784" s="18"/>
      <c r="C784" s="18"/>
      <c r="D784" s="18"/>
      <c r="E784" s="18"/>
      <c r="F784" s="44"/>
      <c r="G784" s="44"/>
    </row>
    <row r="785" spans="1:7" ht="15.75">
      <c r="A785" s="17"/>
      <c r="B785" s="18"/>
      <c r="C785" s="18"/>
      <c r="D785" s="18"/>
      <c r="E785" s="18"/>
      <c r="F785" s="44"/>
      <c r="G785" s="44"/>
    </row>
    <row r="786" spans="1:7" ht="15.75">
      <c r="A786" s="17"/>
      <c r="B786" s="18"/>
      <c r="C786" s="18"/>
      <c r="D786" s="18"/>
      <c r="E786" s="18"/>
      <c r="F786" s="44"/>
      <c r="G786" s="44"/>
    </row>
    <row r="787" spans="1:7" ht="15.75">
      <c r="A787" s="17"/>
      <c r="B787" s="18"/>
      <c r="C787" s="18"/>
      <c r="D787" s="18"/>
      <c r="E787" s="18"/>
      <c r="F787" s="44"/>
      <c r="G787" s="44"/>
    </row>
    <row r="788" spans="1:7" ht="15.75">
      <c r="A788" s="17"/>
      <c r="B788" s="18"/>
      <c r="C788" s="18"/>
      <c r="D788" s="18"/>
      <c r="E788" s="18"/>
      <c r="F788" s="44"/>
      <c r="G788" s="44"/>
    </row>
    <row r="789" spans="1:7" ht="15.75">
      <c r="A789" s="17"/>
      <c r="B789" s="18"/>
      <c r="C789" s="18"/>
      <c r="D789" s="18"/>
      <c r="E789" s="18"/>
      <c r="F789" s="44"/>
      <c r="G789" s="44"/>
    </row>
    <row r="790" spans="1:7" ht="15.75">
      <c r="A790" s="17"/>
      <c r="B790" s="18"/>
      <c r="C790" s="18"/>
      <c r="D790" s="18"/>
      <c r="E790" s="18"/>
      <c r="F790" s="44"/>
      <c r="G790" s="44"/>
    </row>
    <row r="791" spans="1:7" ht="15.75">
      <c r="A791" s="17"/>
      <c r="B791" s="18"/>
      <c r="C791" s="18"/>
      <c r="D791" s="18"/>
      <c r="E791" s="18"/>
      <c r="F791" s="44"/>
      <c r="G791" s="44"/>
    </row>
    <row r="792" spans="1:7" ht="15.75">
      <c r="A792" s="17"/>
      <c r="B792" s="18"/>
      <c r="C792" s="18"/>
      <c r="D792" s="18"/>
      <c r="E792" s="18"/>
      <c r="F792" s="44"/>
      <c r="G792" s="44"/>
    </row>
    <row r="793" spans="1:7" ht="15.75">
      <c r="A793" s="17"/>
      <c r="B793" s="18"/>
      <c r="C793" s="18"/>
      <c r="D793" s="18"/>
      <c r="E793" s="18"/>
      <c r="F793" s="44"/>
      <c r="G793" s="44"/>
    </row>
    <row r="794" spans="1:7" ht="15.75">
      <c r="A794" s="17"/>
      <c r="B794" s="18"/>
      <c r="C794" s="18"/>
      <c r="D794" s="18"/>
      <c r="E794" s="18"/>
      <c r="F794" s="44"/>
      <c r="G794" s="44"/>
    </row>
    <row r="795" spans="1:7" ht="15.75">
      <c r="A795" s="17"/>
      <c r="B795" s="18"/>
      <c r="C795" s="18"/>
      <c r="D795" s="18"/>
      <c r="E795" s="18"/>
      <c r="F795" s="44"/>
      <c r="G795" s="44"/>
    </row>
    <row r="796" spans="1:7" ht="15.75">
      <c r="A796" s="17"/>
      <c r="B796" s="18"/>
      <c r="C796" s="18"/>
      <c r="D796" s="18"/>
      <c r="E796" s="18"/>
      <c r="F796" s="44"/>
      <c r="G796" s="44"/>
    </row>
    <row r="797" spans="1:7" ht="15.75">
      <c r="A797" s="17"/>
      <c r="B797" s="18"/>
      <c r="C797" s="18"/>
      <c r="D797" s="18"/>
      <c r="E797" s="18"/>
      <c r="F797" s="44"/>
      <c r="G797" s="44"/>
    </row>
    <row r="798" spans="1:7" ht="15.75">
      <c r="A798" s="17"/>
      <c r="B798" s="18"/>
      <c r="C798" s="18"/>
      <c r="D798" s="18"/>
      <c r="E798" s="18"/>
      <c r="F798" s="44"/>
      <c r="G798" s="44"/>
    </row>
    <row r="799" spans="1:7" ht="15.75">
      <c r="A799" s="17"/>
      <c r="B799" s="18"/>
      <c r="C799" s="18"/>
      <c r="D799" s="18"/>
      <c r="E799" s="18"/>
      <c r="F799" s="44"/>
      <c r="G799" s="44"/>
    </row>
    <row r="800" spans="1:7" ht="15.75">
      <c r="A800" s="17"/>
      <c r="B800" s="18"/>
      <c r="C800" s="18"/>
      <c r="D800" s="18"/>
      <c r="E800" s="18"/>
      <c r="F800" s="44"/>
      <c r="G800" s="44"/>
    </row>
    <row r="801" spans="1:7" ht="15.75">
      <c r="A801" s="17"/>
      <c r="B801" s="18"/>
      <c r="C801" s="18"/>
      <c r="D801" s="18"/>
      <c r="E801" s="18"/>
      <c r="F801" s="44"/>
      <c r="G801" s="44"/>
    </row>
    <row r="802" spans="1:7" ht="15.75">
      <c r="A802" s="17"/>
      <c r="B802" s="18"/>
      <c r="C802" s="18"/>
      <c r="D802" s="18"/>
      <c r="E802" s="18"/>
      <c r="F802" s="44"/>
      <c r="G802" s="44"/>
    </row>
    <row r="803" spans="1:7" ht="15.75">
      <c r="A803" s="17"/>
      <c r="B803" s="18"/>
      <c r="C803" s="18"/>
      <c r="D803" s="18"/>
      <c r="E803" s="18"/>
      <c r="F803" s="44"/>
      <c r="G803" s="44"/>
    </row>
    <row r="804" spans="1:7" ht="15.75">
      <c r="A804" s="17"/>
      <c r="B804" s="18"/>
      <c r="C804" s="18"/>
      <c r="D804" s="18"/>
      <c r="E804" s="18"/>
      <c r="F804" s="44"/>
      <c r="G804" s="44"/>
    </row>
    <row r="805" spans="1:7" ht="15.75">
      <c r="A805" s="17"/>
      <c r="B805" s="18"/>
      <c r="C805" s="18"/>
      <c r="D805" s="18"/>
      <c r="E805" s="18"/>
      <c r="F805" s="44"/>
      <c r="G805" s="44"/>
    </row>
    <row r="806" spans="1:7" ht="15.75">
      <c r="A806" s="17"/>
      <c r="B806" s="18"/>
      <c r="C806" s="18"/>
      <c r="D806" s="18"/>
      <c r="E806" s="18"/>
      <c r="F806" s="44"/>
      <c r="G806" s="44"/>
    </row>
    <row r="807" spans="1:7" ht="15.75">
      <c r="A807" s="17"/>
      <c r="B807" s="18"/>
      <c r="C807" s="18"/>
      <c r="D807" s="18"/>
      <c r="E807" s="18"/>
      <c r="F807" s="44"/>
      <c r="G807" s="44"/>
    </row>
    <row r="808" spans="1:7" ht="15.75">
      <c r="A808" s="17"/>
      <c r="B808" s="18"/>
      <c r="C808" s="18"/>
      <c r="D808" s="18"/>
      <c r="E808" s="18"/>
      <c r="F808" s="44"/>
      <c r="G808" s="44"/>
    </row>
    <row r="809" spans="1:7" ht="15.75">
      <c r="A809" s="17"/>
      <c r="B809" s="18"/>
      <c r="C809" s="18"/>
      <c r="D809" s="18"/>
      <c r="E809" s="18"/>
      <c r="F809" s="44"/>
      <c r="G809" s="44"/>
    </row>
    <row r="810" spans="1:7" ht="15.75">
      <c r="A810" s="17"/>
      <c r="B810" s="18"/>
      <c r="C810" s="18"/>
      <c r="D810" s="18"/>
      <c r="E810" s="18"/>
      <c r="F810" s="44"/>
      <c r="G810" s="44"/>
    </row>
    <row r="811" spans="1:7" ht="15.75">
      <c r="A811" s="17"/>
      <c r="B811" s="18"/>
      <c r="C811" s="18"/>
      <c r="D811" s="18"/>
      <c r="E811" s="18"/>
      <c r="F811" s="44"/>
      <c r="G811" s="44"/>
    </row>
    <row r="812" spans="1:7" ht="15.75">
      <c r="A812" s="17"/>
      <c r="B812" s="18"/>
      <c r="C812" s="18"/>
      <c r="D812" s="18"/>
      <c r="E812" s="18"/>
      <c r="F812" s="44"/>
      <c r="G812" s="44"/>
    </row>
    <row r="813" spans="1:7" ht="15.75">
      <c r="A813" s="17"/>
      <c r="B813" s="18"/>
      <c r="C813" s="18"/>
      <c r="D813" s="18"/>
      <c r="E813" s="18"/>
      <c r="F813" s="44"/>
      <c r="G813" s="44"/>
    </row>
    <row r="814" spans="2:5" ht="15.75">
      <c r="B814" s="19"/>
      <c r="C814" s="19"/>
      <c r="D814" s="19"/>
      <c r="E814" s="19"/>
    </row>
    <row r="815" spans="2:5" ht="15.75">
      <c r="B815" s="19"/>
      <c r="C815" s="19"/>
      <c r="D815" s="19"/>
      <c r="E815" s="19"/>
    </row>
    <row r="816" spans="2:5" ht="15.75">
      <c r="B816" s="19"/>
      <c r="C816" s="19"/>
      <c r="D816" s="19"/>
      <c r="E816" s="19"/>
    </row>
    <row r="817" spans="2:5" ht="15.75">
      <c r="B817" s="19"/>
      <c r="C817" s="19"/>
      <c r="D817" s="19"/>
      <c r="E817" s="19"/>
    </row>
    <row r="818" spans="2:5" ht="15.75">
      <c r="B818" s="19"/>
      <c r="C818" s="19"/>
      <c r="D818" s="19"/>
      <c r="E818" s="19"/>
    </row>
    <row r="819" spans="2:5" ht="15.75">
      <c r="B819" s="19"/>
      <c r="C819" s="19"/>
      <c r="D819" s="19"/>
      <c r="E819" s="19"/>
    </row>
    <row r="820" spans="2:5" ht="15.75">
      <c r="B820" s="19"/>
      <c r="C820" s="19"/>
      <c r="D820" s="19"/>
      <c r="E820" s="19"/>
    </row>
    <row r="821" spans="2:5" ht="15.75">
      <c r="B821" s="19"/>
      <c r="C821" s="19"/>
      <c r="D821" s="19"/>
      <c r="E821" s="19"/>
    </row>
    <row r="822" spans="2:5" ht="15.75">
      <c r="B822" s="19"/>
      <c r="C822" s="19"/>
      <c r="D822" s="19"/>
      <c r="E822" s="19"/>
    </row>
    <row r="823" spans="2:5" ht="15.75">
      <c r="B823" s="19"/>
      <c r="C823" s="19"/>
      <c r="D823" s="19"/>
      <c r="E823" s="19"/>
    </row>
    <row r="824" spans="2:5" ht="15.75">
      <c r="B824" s="19"/>
      <c r="C824" s="19"/>
      <c r="D824" s="19"/>
      <c r="E824" s="19"/>
    </row>
    <row r="825" spans="2:5" ht="15.75">
      <c r="B825" s="19"/>
      <c r="C825" s="19"/>
      <c r="D825" s="19"/>
      <c r="E825" s="19"/>
    </row>
    <row r="826" spans="2:5" ht="15.75">
      <c r="B826" s="19"/>
      <c r="C826" s="19"/>
      <c r="D826" s="19"/>
      <c r="E826" s="19"/>
    </row>
    <row r="827" spans="2:5" ht="15.75">
      <c r="B827" s="19"/>
      <c r="C827" s="19"/>
      <c r="D827" s="19"/>
      <c r="E827" s="19"/>
    </row>
    <row r="828" spans="2:5" ht="15.75">
      <c r="B828" s="19"/>
      <c r="C828" s="19"/>
      <c r="D828" s="19"/>
      <c r="E828" s="19"/>
    </row>
    <row r="829" spans="2:5" ht="15.75">
      <c r="B829" s="19"/>
      <c r="C829" s="19"/>
      <c r="D829" s="19"/>
      <c r="E829" s="19"/>
    </row>
    <row r="830" spans="2:5" ht="15.75">
      <c r="B830" s="19"/>
      <c r="C830" s="19"/>
      <c r="D830" s="19"/>
      <c r="E830" s="19"/>
    </row>
    <row r="831" spans="2:5" ht="15.75">
      <c r="B831" s="19"/>
      <c r="C831" s="19"/>
      <c r="D831" s="19"/>
      <c r="E831" s="19"/>
    </row>
    <row r="832" spans="2:5" ht="15.75">
      <c r="B832" s="19"/>
      <c r="C832" s="19"/>
      <c r="D832" s="19"/>
      <c r="E832" s="19"/>
    </row>
    <row r="833" spans="2:5" ht="15.75">
      <c r="B833" s="19"/>
      <c r="C833" s="19"/>
      <c r="D833" s="19"/>
      <c r="E833" s="19"/>
    </row>
    <row r="834" spans="2:5" ht="15.75">
      <c r="B834" s="19"/>
      <c r="C834" s="19"/>
      <c r="D834" s="19"/>
      <c r="E834" s="19"/>
    </row>
    <row r="835" spans="2:5" ht="15.75">
      <c r="B835" s="19"/>
      <c r="C835" s="19"/>
      <c r="D835" s="19"/>
      <c r="E835" s="19"/>
    </row>
    <row r="836" spans="2:5" ht="15.75">
      <c r="B836" s="19"/>
      <c r="C836" s="19"/>
      <c r="D836" s="19"/>
      <c r="E836" s="19"/>
    </row>
    <row r="837" spans="2:5" ht="15.75">
      <c r="B837" s="19"/>
      <c r="C837" s="19"/>
      <c r="D837" s="19"/>
      <c r="E837" s="19"/>
    </row>
    <row r="838" spans="2:5" ht="15.75">
      <c r="B838" s="19"/>
      <c r="C838" s="19"/>
      <c r="D838" s="19"/>
      <c r="E838" s="19"/>
    </row>
    <row r="839" spans="2:5" ht="15.75">
      <c r="B839" s="19"/>
      <c r="C839" s="19"/>
      <c r="D839" s="19"/>
      <c r="E839" s="19"/>
    </row>
    <row r="840" spans="2:5" ht="15.75">
      <c r="B840" s="19"/>
      <c r="C840" s="19"/>
      <c r="D840" s="19"/>
      <c r="E840" s="19"/>
    </row>
    <row r="841" spans="2:5" ht="15.75">
      <c r="B841" s="19"/>
      <c r="C841" s="19"/>
      <c r="D841" s="19"/>
      <c r="E841" s="19"/>
    </row>
    <row r="842" spans="2:5" ht="15.75">
      <c r="B842" s="19"/>
      <c r="C842" s="19"/>
      <c r="D842" s="19"/>
      <c r="E842" s="19"/>
    </row>
    <row r="843" spans="2:5" ht="15.75">
      <c r="B843" s="19"/>
      <c r="C843" s="19"/>
      <c r="D843" s="19"/>
      <c r="E843" s="19"/>
    </row>
    <row r="844" spans="2:5" ht="15.75">
      <c r="B844" s="19"/>
      <c r="C844" s="19"/>
      <c r="D844" s="19"/>
      <c r="E844" s="19"/>
    </row>
    <row r="845" spans="2:5" ht="15.75">
      <c r="B845" s="19"/>
      <c r="C845" s="19"/>
      <c r="D845" s="19"/>
      <c r="E845" s="19"/>
    </row>
    <row r="846" spans="2:5" ht="15.75">
      <c r="B846" s="19"/>
      <c r="C846" s="19"/>
      <c r="D846" s="19"/>
      <c r="E846" s="19"/>
    </row>
    <row r="847" spans="2:5" ht="15.75">
      <c r="B847" s="19"/>
      <c r="C847" s="19"/>
      <c r="D847" s="19"/>
      <c r="E847" s="19"/>
    </row>
    <row r="848" spans="2:5" ht="15.75">
      <c r="B848" s="19"/>
      <c r="C848" s="19"/>
      <c r="D848" s="19"/>
      <c r="E848" s="19"/>
    </row>
    <row r="849" spans="2:5" ht="15.75">
      <c r="B849" s="19"/>
      <c r="C849" s="19"/>
      <c r="D849" s="19"/>
      <c r="E849" s="19"/>
    </row>
    <row r="850" spans="2:5" ht="15.75">
      <c r="B850" s="19"/>
      <c r="C850" s="19"/>
      <c r="D850" s="19"/>
      <c r="E850" s="19"/>
    </row>
    <row r="851" spans="2:5" ht="15.75">
      <c r="B851" s="19"/>
      <c r="C851" s="19"/>
      <c r="D851" s="19"/>
      <c r="E851" s="19"/>
    </row>
    <row r="852" spans="2:5" ht="15.75">
      <c r="B852" s="19"/>
      <c r="C852" s="19"/>
      <c r="D852" s="19"/>
      <c r="E852" s="19"/>
    </row>
    <row r="853" spans="2:5" ht="15.75">
      <c r="B853" s="19"/>
      <c r="C853" s="19"/>
      <c r="D853" s="19"/>
      <c r="E853" s="19"/>
    </row>
    <row r="854" spans="2:5" ht="15.75">
      <c r="B854" s="19"/>
      <c r="C854" s="19"/>
      <c r="D854" s="19"/>
      <c r="E854" s="19"/>
    </row>
    <row r="855" spans="2:5" ht="15.75">
      <c r="B855" s="19"/>
      <c r="C855" s="19"/>
      <c r="D855" s="19"/>
      <c r="E855" s="19"/>
    </row>
    <row r="856" spans="2:5" ht="15.75">
      <c r="B856" s="19"/>
      <c r="C856" s="19"/>
      <c r="D856" s="19"/>
      <c r="E856" s="19"/>
    </row>
    <row r="857" spans="2:5" ht="15.75">
      <c r="B857" s="19"/>
      <c r="C857" s="19"/>
      <c r="D857" s="19"/>
      <c r="E857" s="19"/>
    </row>
    <row r="858" spans="2:5" ht="15.75">
      <c r="B858" s="19"/>
      <c r="C858" s="19"/>
      <c r="D858" s="19"/>
      <c r="E858" s="19"/>
    </row>
    <row r="859" spans="2:5" ht="15.75">
      <c r="B859" s="19"/>
      <c r="C859" s="19"/>
      <c r="D859" s="19"/>
      <c r="E859" s="19"/>
    </row>
    <row r="860" spans="2:5" ht="15.75">
      <c r="B860" s="19"/>
      <c r="C860" s="19"/>
      <c r="D860" s="19"/>
      <c r="E860" s="19"/>
    </row>
    <row r="861" spans="2:5" ht="15.75">
      <c r="B861" s="19"/>
      <c r="C861" s="19"/>
      <c r="D861" s="19"/>
      <c r="E861" s="19"/>
    </row>
    <row r="862" spans="2:5" ht="15.75">
      <c r="B862" s="19"/>
      <c r="C862" s="19"/>
      <c r="D862" s="19"/>
      <c r="E862" s="19"/>
    </row>
    <row r="863" spans="2:5" ht="15.75">
      <c r="B863" s="19"/>
      <c r="C863" s="19"/>
      <c r="D863" s="19"/>
      <c r="E863" s="19"/>
    </row>
    <row r="864" spans="2:5" ht="15.75">
      <c r="B864" s="19"/>
      <c r="C864" s="19"/>
      <c r="D864" s="19"/>
      <c r="E864" s="19"/>
    </row>
    <row r="865" spans="2:5" ht="15.75">
      <c r="B865" s="19"/>
      <c r="C865" s="19"/>
      <c r="D865" s="19"/>
      <c r="E865" s="19"/>
    </row>
    <row r="866" spans="2:5" ht="15.75">
      <c r="B866" s="19"/>
      <c r="C866" s="19"/>
      <c r="D866" s="19"/>
      <c r="E866" s="19"/>
    </row>
    <row r="867" spans="2:5" ht="15.75">
      <c r="B867" s="19"/>
      <c r="C867" s="19"/>
      <c r="D867" s="19"/>
      <c r="E867" s="19"/>
    </row>
    <row r="868" spans="2:5" ht="15.75">
      <c r="B868" s="19"/>
      <c r="C868" s="19"/>
      <c r="D868" s="19"/>
      <c r="E868" s="19"/>
    </row>
    <row r="869" spans="2:5" ht="15.75">
      <c r="B869" s="19"/>
      <c r="C869" s="19"/>
      <c r="D869" s="19"/>
      <c r="E869" s="19"/>
    </row>
    <row r="870" spans="2:5" ht="15.75">
      <c r="B870" s="19"/>
      <c r="C870" s="19"/>
      <c r="D870" s="19"/>
      <c r="E870" s="19"/>
    </row>
    <row r="871" spans="2:5" ht="15.75">
      <c r="B871" s="19"/>
      <c r="C871" s="19"/>
      <c r="D871" s="19"/>
      <c r="E871" s="19"/>
    </row>
    <row r="872" spans="2:5" ht="15.75">
      <c r="B872" s="19"/>
      <c r="C872" s="19"/>
      <c r="D872" s="19"/>
      <c r="E872" s="19"/>
    </row>
    <row r="873" spans="2:5" ht="15.75">
      <c r="B873" s="19"/>
      <c r="C873" s="19"/>
      <c r="D873" s="19"/>
      <c r="E873" s="19"/>
    </row>
    <row r="874" spans="2:5" ht="15.75">
      <c r="B874" s="19"/>
      <c r="C874" s="19"/>
      <c r="D874" s="19"/>
      <c r="E874" s="19"/>
    </row>
    <row r="875" spans="2:5" ht="15.75">
      <c r="B875" s="19"/>
      <c r="C875" s="19"/>
      <c r="D875" s="19"/>
      <c r="E875" s="19"/>
    </row>
    <row r="876" spans="2:5" ht="15.75">
      <c r="B876" s="19"/>
      <c r="C876" s="19"/>
      <c r="D876" s="19"/>
      <c r="E876" s="19"/>
    </row>
    <row r="877" spans="2:5" ht="15.75">
      <c r="B877" s="19"/>
      <c r="C877" s="19"/>
      <c r="D877" s="19"/>
      <c r="E877" s="19"/>
    </row>
    <row r="878" spans="2:5" ht="15.75">
      <c r="B878" s="19"/>
      <c r="C878" s="19"/>
      <c r="D878" s="19"/>
      <c r="E878" s="19"/>
    </row>
    <row r="879" spans="2:5" ht="15.75">
      <c r="B879" s="19"/>
      <c r="C879" s="19"/>
      <c r="D879" s="19"/>
      <c r="E879" s="19"/>
    </row>
    <row r="880" spans="2:5" ht="15.75">
      <c r="B880" s="19"/>
      <c r="C880" s="19"/>
      <c r="D880" s="19"/>
      <c r="E880" s="19"/>
    </row>
  </sheetData>
  <sheetProtection/>
  <mergeCells count="12">
    <mergeCell ref="C2:G2"/>
    <mergeCell ref="F596:F597"/>
    <mergeCell ref="C4:G4"/>
    <mergeCell ref="C5:G5"/>
    <mergeCell ref="G596:G597"/>
    <mergeCell ref="A6:G6"/>
    <mergeCell ref="D3:G3"/>
    <mergeCell ref="F1:G1"/>
    <mergeCell ref="B596:B597"/>
    <mergeCell ref="C596:C597"/>
    <mergeCell ref="D596:D597"/>
    <mergeCell ref="E596:E597"/>
  </mergeCells>
  <printOptions horizontalCentered="1"/>
  <pageMargins left="0.5905511811023623" right="0.3937007874015748" top="0.26" bottom="0.25" header="0.29" footer="0.27"/>
  <pageSetup fitToHeight="65" fitToWidth="1" horizontalDpi="600" verticalDpi="600" orientation="portrait" paperSize="9" scale="83" r:id="rId1"/>
  <headerFooter alignWithMargins="0">
    <oddFooter>&amp;CСтраница &amp;P&amp;R&amp;A</oddFooter>
  </headerFooter>
</worksheet>
</file>

<file path=xl/worksheets/sheet6.xml><?xml version="1.0" encoding="utf-8"?>
<worksheet xmlns="http://schemas.openxmlformats.org/spreadsheetml/2006/main" xmlns:r="http://schemas.openxmlformats.org/officeDocument/2006/relationships">
  <sheetPr>
    <tabColor indexed="10"/>
  </sheetPr>
  <dimension ref="A1:M1034"/>
  <sheetViews>
    <sheetView zoomScale="90" zoomScaleNormal="90" zoomScalePageLayoutView="0" workbookViewId="0" topLeftCell="A1">
      <selection activeCell="E5" sqref="E5:H5"/>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1.75390625" style="12" customWidth="1"/>
    <col min="6" max="6" width="10.00390625" style="12" customWidth="1"/>
    <col min="7" max="7" width="24.375" style="12" customWidth="1"/>
    <col min="8" max="8" width="18.25390625" style="12" customWidth="1"/>
    <col min="9" max="9" width="15.625" style="26" hidden="1" customWidth="1"/>
    <col min="10" max="10" width="23.75390625" style="12" hidden="1" customWidth="1"/>
    <col min="11" max="11" width="16.25390625" style="12" hidden="1" customWidth="1"/>
    <col min="12" max="12" width="25.25390625" style="26" customWidth="1"/>
    <col min="13" max="13" width="17.25390625" style="12" bestFit="1" customWidth="1"/>
    <col min="14" max="16384" width="9.125" style="12" customWidth="1"/>
  </cols>
  <sheetData>
    <row r="1" spans="1:8" ht="15.75">
      <c r="A1" s="213" t="s">
        <v>405</v>
      </c>
      <c r="B1" s="213"/>
      <c r="C1" s="213"/>
      <c r="D1" s="213"/>
      <c r="E1" s="213"/>
      <c r="F1" s="213"/>
      <c r="G1" s="213"/>
      <c r="H1" s="213"/>
    </row>
    <row r="2" spans="2:8" ht="15.75" customHeight="1">
      <c r="B2" s="30"/>
      <c r="C2" s="30"/>
      <c r="D2" s="30"/>
      <c r="E2" s="213" t="s">
        <v>400</v>
      </c>
      <c r="F2" s="213"/>
      <c r="G2" s="213"/>
      <c r="H2" s="213"/>
    </row>
    <row r="3" spans="1:8" ht="15.75">
      <c r="A3" s="30"/>
      <c r="B3" s="30"/>
      <c r="C3" s="30"/>
      <c r="D3" s="30"/>
      <c r="E3" s="213" t="s">
        <v>177</v>
      </c>
      <c r="F3" s="213"/>
      <c r="G3" s="213"/>
      <c r="H3" s="213"/>
    </row>
    <row r="4" spans="1:8" ht="15.75">
      <c r="A4" s="30"/>
      <c r="B4" s="30"/>
      <c r="C4" s="30"/>
      <c r="D4" s="30"/>
      <c r="E4" s="213" t="s">
        <v>583</v>
      </c>
      <c r="F4" s="213"/>
      <c r="G4" s="213"/>
      <c r="H4" s="213"/>
    </row>
    <row r="5" spans="1:8" ht="15.75">
      <c r="A5" s="30"/>
      <c r="B5" s="30"/>
      <c r="C5" s="30"/>
      <c r="D5" s="30"/>
      <c r="E5" s="213" t="s">
        <v>384</v>
      </c>
      <c r="F5" s="213"/>
      <c r="G5" s="213"/>
      <c r="H5" s="213"/>
    </row>
    <row r="6" spans="3:8" ht="15.75">
      <c r="C6" s="52"/>
      <c r="D6" s="52"/>
      <c r="G6" s="26"/>
      <c r="H6" s="26"/>
    </row>
    <row r="7" spans="1:8" ht="15.75" customHeight="1">
      <c r="A7" s="232" t="s">
        <v>77</v>
      </c>
      <c r="B7" s="232"/>
      <c r="C7" s="232"/>
      <c r="D7" s="232"/>
      <c r="E7" s="232"/>
      <c r="F7" s="232"/>
      <c r="G7" s="232"/>
      <c r="H7" s="232"/>
    </row>
    <row r="8" spans="7:8" ht="15.75">
      <c r="G8" s="22"/>
      <c r="H8" s="22" t="s">
        <v>440</v>
      </c>
    </row>
    <row r="9" spans="1:8" ht="139.5" customHeight="1">
      <c r="A9" s="15" t="s">
        <v>407</v>
      </c>
      <c r="B9" s="15" t="s">
        <v>144</v>
      </c>
      <c r="C9" s="15" t="s">
        <v>442</v>
      </c>
      <c r="D9" s="15" t="s">
        <v>425</v>
      </c>
      <c r="E9" s="15" t="s">
        <v>427</v>
      </c>
      <c r="F9" s="15" t="s">
        <v>426</v>
      </c>
      <c r="G9" s="15" t="s">
        <v>408</v>
      </c>
      <c r="H9" s="15" t="s">
        <v>96</v>
      </c>
    </row>
    <row r="10" spans="1:8" ht="15.75">
      <c r="A10" s="15">
        <v>1</v>
      </c>
      <c r="B10" s="15">
        <v>2</v>
      </c>
      <c r="C10" s="15">
        <v>3</v>
      </c>
      <c r="D10" s="15">
        <v>4</v>
      </c>
      <c r="E10" s="15">
        <v>5</v>
      </c>
      <c r="F10" s="15">
        <v>6</v>
      </c>
      <c r="G10" s="15">
        <v>7</v>
      </c>
      <c r="H10" s="15">
        <v>8</v>
      </c>
    </row>
    <row r="11" spans="1:8" ht="112.5">
      <c r="A11" s="10" t="s">
        <v>401</v>
      </c>
      <c r="B11" s="11" t="s">
        <v>145</v>
      </c>
      <c r="C11" s="11"/>
      <c r="D11" s="11"/>
      <c r="E11" s="11"/>
      <c r="F11" s="11"/>
      <c r="G11" s="35">
        <f>G12+G47</f>
        <v>8799559.48</v>
      </c>
      <c r="H11" s="35"/>
    </row>
    <row r="12" spans="1:8" ht="31.5">
      <c r="A12" s="1" t="s">
        <v>428</v>
      </c>
      <c r="B12" s="2" t="s">
        <v>145</v>
      </c>
      <c r="C12" s="2" t="s">
        <v>409</v>
      </c>
      <c r="D12" s="2"/>
      <c r="E12" s="9"/>
      <c r="F12" s="9"/>
      <c r="G12" s="36">
        <f>G13+G22+G38</f>
        <v>8599519.48</v>
      </c>
      <c r="H12" s="36"/>
    </row>
    <row r="13" spans="1:10" ht="63">
      <c r="A13" s="1" t="s">
        <v>155</v>
      </c>
      <c r="B13" s="2" t="s">
        <v>145</v>
      </c>
      <c r="C13" s="2" t="s">
        <v>409</v>
      </c>
      <c r="D13" s="2" t="s">
        <v>414</v>
      </c>
      <c r="E13" s="2"/>
      <c r="F13" s="2"/>
      <c r="G13" s="33">
        <f>G14</f>
        <v>2325438.4699999997</v>
      </c>
      <c r="H13" s="33"/>
      <c r="J13" s="26"/>
    </row>
    <row r="14" spans="1:8" ht="20.25" customHeight="1">
      <c r="A14" s="27" t="s">
        <v>456</v>
      </c>
      <c r="B14" s="4" t="s">
        <v>145</v>
      </c>
      <c r="C14" s="4" t="s">
        <v>409</v>
      </c>
      <c r="D14" s="4" t="s">
        <v>414</v>
      </c>
      <c r="E14" s="4" t="s">
        <v>457</v>
      </c>
      <c r="F14" s="4"/>
      <c r="G14" s="29">
        <f>G15+G20+G17</f>
        <v>2325438.4699999997</v>
      </c>
      <c r="H14" s="29"/>
    </row>
    <row r="15" spans="1:8" ht="47.25">
      <c r="A15" s="3" t="s">
        <v>17</v>
      </c>
      <c r="B15" s="4" t="s">
        <v>145</v>
      </c>
      <c r="C15" s="4" t="s">
        <v>409</v>
      </c>
      <c r="D15" s="4" t="s">
        <v>414</v>
      </c>
      <c r="E15" s="4" t="s">
        <v>18</v>
      </c>
      <c r="F15" s="4"/>
      <c r="G15" s="29">
        <f>G16</f>
        <v>2143261.26</v>
      </c>
      <c r="H15" s="29"/>
    </row>
    <row r="16" spans="1:10" ht="110.25">
      <c r="A16" s="3" t="s">
        <v>458</v>
      </c>
      <c r="B16" s="4" t="s">
        <v>145</v>
      </c>
      <c r="C16" s="4" t="s">
        <v>409</v>
      </c>
      <c r="D16" s="4" t="s">
        <v>414</v>
      </c>
      <c r="E16" s="4" t="s">
        <v>18</v>
      </c>
      <c r="F16" s="4" t="s">
        <v>99</v>
      </c>
      <c r="G16" s="29">
        <v>2143261.26</v>
      </c>
      <c r="H16" s="29"/>
      <c r="J16" s="26"/>
    </row>
    <row r="17" spans="1:10" ht="54" customHeight="1">
      <c r="A17" s="3" t="s">
        <v>660</v>
      </c>
      <c r="B17" s="4" t="s">
        <v>145</v>
      </c>
      <c r="C17" s="4" t="s">
        <v>409</v>
      </c>
      <c r="D17" s="4" t="s">
        <v>414</v>
      </c>
      <c r="E17" s="4" t="s">
        <v>661</v>
      </c>
      <c r="F17" s="4"/>
      <c r="G17" s="29">
        <f>G18+G19</f>
        <v>137177.21000000002</v>
      </c>
      <c r="H17" s="29"/>
      <c r="J17" s="26"/>
    </row>
    <row r="18" spans="1:10" ht="120.75" customHeight="1">
      <c r="A18" s="3" t="s">
        <v>458</v>
      </c>
      <c r="B18" s="4" t="s">
        <v>145</v>
      </c>
      <c r="C18" s="4" t="s">
        <v>409</v>
      </c>
      <c r="D18" s="4" t="s">
        <v>414</v>
      </c>
      <c r="E18" s="4" t="s">
        <v>661</v>
      </c>
      <c r="F18" s="4" t="s">
        <v>99</v>
      </c>
      <c r="G18" s="29">
        <v>19801</v>
      </c>
      <c r="H18" s="29"/>
      <c r="J18" s="26"/>
    </row>
    <row r="19" spans="1:10" ht="47.25">
      <c r="A19" s="3" t="s">
        <v>459</v>
      </c>
      <c r="B19" s="4" t="s">
        <v>145</v>
      </c>
      <c r="C19" s="4" t="s">
        <v>409</v>
      </c>
      <c r="D19" s="4" t="s">
        <v>414</v>
      </c>
      <c r="E19" s="4" t="s">
        <v>661</v>
      </c>
      <c r="F19" s="4" t="s">
        <v>100</v>
      </c>
      <c r="G19" s="29">
        <v>117376.21</v>
      </c>
      <c r="H19" s="29"/>
      <c r="J19" s="26"/>
    </row>
    <row r="20" spans="1:8" ht="94.5">
      <c r="A20" s="3" t="s">
        <v>19</v>
      </c>
      <c r="B20" s="4" t="s">
        <v>145</v>
      </c>
      <c r="C20" s="4" t="s">
        <v>409</v>
      </c>
      <c r="D20" s="4" t="s">
        <v>414</v>
      </c>
      <c r="E20" s="4" t="s">
        <v>20</v>
      </c>
      <c r="F20" s="4"/>
      <c r="G20" s="29">
        <f>G21</f>
        <v>45000</v>
      </c>
      <c r="H20" s="29"/>
    </row>
    <row r="21" spans="1:8" ht="110.25">
      <c r="A21" s="3" t="s">
        <v>458</v>
      </c>
      <c r="B21" s="4" t="s">
        <v>145</v>
      </c>
      <c r="C21" s="4" t="s">
        <v>409</v>
      </c>
      <c r="D21" s="4" t="s">
        <v>414</v>
      </c>
      <c r="E21" s="4" t="s">
        <v>20</v>
      </c>
      <c r="F21" s="4" t="s">
        <v>99</v>
      </c>
      <c r="G21" s="29">
        <v>45000</v>
      </c>
      <c r="H21" s="29"/>
    </row>
    <row r="22" spans="1:8" ht="78.75">
      <c r="A22" s="1" t="s">
        <v>107</v>
      </c>
      <c r="B22" s="2" t="s">
        <v>145</v>
      </c>
      <c r="C22" s="2" t="s">
        <v>409</v>
      </c>
      <c r="D22" s="2" t="s">
        <v>416</v>
      </c>
      <c r="E22" s="2"/>
      <c r="F22" s="2"/>
      <c r="G22" s="33">
        <f>G23</f>
        <v>5850081.010000001</v>
      </c>
      <c r="H22" s="33"/>
    </row>
    <row r="23" spans="1:12" s="25" customFormat="1" ht="15.75">
      <c r="A23" s="27" t="s">
        <v>456</v>
      </c>
      <c r="B23" s="4" t="s">
        <v>145</v>
      </c>
      <c r="C23" s="4" t="s">
        <v>409</v>
      </c>
      <c r="D23" s="4" t="s">
        <v>416</v>
      </c>
      <c r="E23" s="4" t="s">
        <v>457</v>
      </c>
      <c r="F23" s="4"/>
      <c r="G23" s="29">
        <f>G24+G29+G31+G36+G26+G34</f>
        <v>5850081.010000001</v>
      </c>
      <c r="H23" s="29"/>
      <c r="I23" s="47"/>
      <c r="L23" s="47"/>
    </row>
    <row r="24" spans="1:12" s="25" customFormat="1" ht="63">
      <c r="A24" s="3" t="s">
        <v>21</v>
      </c>
      <c r="B24" s="4" t="s">
        <v>145</v>
      </c>
      <c r="C24" s="4" t="s">
        <v>409</v>
      </c>
      <c r="D24" s="4" t="s">
        <v>416</v>
      </c>
      <c r="E24" s="4" t="s">
        <v>22</v>
      </c>
      <c r="F24" s="4"/>
      <c r="G24" s="29">
        <f>G25</f>
        <v>1576145.02</v>
      </c>
      <c r="H24" s="29"/>
      <c r="I24" s="47"/>
      <c r="L24" s="47"/>
    </row>
    <row r="25" spans="1:8" ht="126" customHeight="1">
      <c r="A25" s="3" t="s">
        <v>458</v>
      </c>
      <c r="B25" s="4" t="s">
        <v>145</v>
      </c>
      <c r="C25" s="4" t="s">
        <v>409</v>
      </c>
      <c r="D25" s="4" t="s">
        <v>416</v>
      </c>
      <c r="E25" s="4" t="s">
        <v>22</v>
      </c>
      <c r="F25" s="4" t="s">
        <v>99</v>
      </c>
      <c r="G25" s="29">
        <v>1576145.02</v>
      </c>
      <c r="H25" s="29"/>
    </row>
    <row r="26" spans="1:8" ht="63">
      <c r="A26" s="3" t="s">
        <v>662</v>
      </c>
      <c r="B26" s="4" t="s">
        <v>145</v>
      </c>
      <c r="C26" s="4" t="s">
        <v>409</v>
      </c>
      <c r="D26" s="4" t="s">
        <v>416</v>
      </c>
      <c r="E26" s="4" t="s">
        <v>663</v>
      </c>
      <c r="F26" s="4"/>
      <c r="G26" s="29">
        <f>G27+G28</f>
        <v>57772.33</v>
      </c>
      <c r="H26" s="29"/>
    </row>
    <row r="27" spans="1:8" ht="110.25">
      <c r="A27" s="3" t="s">
        <v>458</v>
      </c>
      <c r="B27" s="4" t="s">
        <v>145</v>
      </c>
      <c r="C27" s="4" t="s">
        <v>409</v>
      </c>
      <c r="D27" s="4" t="s">
        <v>416</v>
      </c>
      <c r="E27" s="4" t="s">
        <v>663</v>
      </c>
      <c r="F27" s="4" t="s">
        <v>99</v>
      </c>
      <c r="G27" s="29">
        <v>7772.33</v>
      </c>
      <c r="H27" s="29"/>
    </row>
    <row r="28" spans="1:10" ht="47.25">
      <c r="A28" s="3" t="s">
        <v>459</v>
      </c>
      <c r="B28" s="4" t="s">
        <v>145</v>
      </c>
      <c r="C28" s="4" t="s">
        <v>409</v>
      </c>
      <c r="D28" s="4" t="s">
        <v>416</v>
      </c>
      <c r="E28" s="4" t="s">
        <v>663</v>
      </c>
      <c r="F28" s="4" t="s">
        <v>100</v>
      </c>
      <c r="G28" s="29">
        <v>50000</v>
      </c>
      <c r="H28" s="29"/>
      <c r="J28" s="26"/>
    </row>
    <row r="29" spans="1:8" ht="47.25">
      <c r="A29" s="3" t="s">
        <v>23</v>
      </c>
      <c r="B29" s="4" t="s">
        <v>145</v>
      </c>
      <c r="C29" s="4" t="s">
        <v>409</v>
      </c>
      <c r="D29" s="4" t="s">
        <v>416</v>
      </c>
      <c r="E29" s="4" t="s">
        <v>24</v>
      </c>
      <c r="F29" s="4"/>
      <c r="G29" s="29">
        <f>G30</f>
        <v>3435634.71</v>
      </c>
      <c r="H29" s="29"/>
    </row>
    <row r="30" spans="1:8" ht="110.25">
      <c r="A30" s="3" t="s">
        <v>458</v>
      </c>
      <c r="B30" s="4" t="s">
        <v>145</v>
      </c>
      <c r="C30" s="4" t="s">
        <v>409</v>
      </c>
      <c r="D30" s="4" t="s">
        <v>416</v>
      </c>
      <c r="E30" s="4" t="s">
        <v>24</v>
      </c>
      <c r="F30" s="4" t="s">
        <v>99</v>
      </c>
      <c r="G30" s="29">
        <f>3815634.71-380000</f>
        <v>3435634.71</v>
      </c>
      <c r="H30" s="29"/>
    </row>
    <row r="31" spans="1:10" ht="47.25">
      <c r="A31" s="3" t="s">
        <v>25</v>
      </c>
      <c r="B31" s="4" t="s">
        <v>145</v>
      </c>
      <c r="C31" s="4" t="s">
        <v>409</v>
      </c>
      <c r="D31" s="4" t="s">
        <v>416</v>
      </c>
      <c r="E31" s="4" t="s">
        <v>26</v>
      </c>
      <c r="F31" s="4"/>
      <c r="G31" s="29">
        <f>G32+G33</f>
        <v>177428.95</v>
      </c>
      <c r="H31" s="29"/>
      <c r="J31" s="26"/>
    </row>
    <row r="32" spans="1:8" ht="164.25" customHeight="1">
      <c r="A32" s="3" t="s">
        <v>458</v>
      </c>
      <c r="B32" s="4" t="s">
        <v>145</v>
      </c>
      <c r="C32" s="4" t="s">
        <v>409</v>
      </c>
      <c r="D32" s="4" t="s">
        <v>416</v>
      </c>
      <c r="E32" s="4" t="s">
        <v>26</v>
      </c>
      <c r="F32" s="4" t="s">
        <v>99</v>
      </c>
      <c r="G32" s="29">
        <v>72900</v>
      </c>
      <c r="H32" s="29"/>
    </row>
    <row r="33" spans="1:8" ht="47.25">
      <c r="A33" s="3" t="s">
        <v>459</v>
      </c>
      <c r="B33" s="4" t="s">
        <v>145</v>
      </c>
      <c r="C33" s="4" t="s">
        <v>409</v>
      </c>
      <c r="D33" s="4" t="s">
        <v>416</v>
      </c>
      <c r="E33" s="4" t="s">
        <v>26</v>
      </c>
      <c r="F33" s="4" t="s">
        <v>100</v>
      </c>
      <c r="G33" s="29">
        <v>104528.95</v>
      </c>
      <c r="H33" s="29"/>
    </row>
    <row r="34" spans="1:8" ht="189">
      <c r="A34" s="3" t="s">
        <v>576</v>
      </c>
      <c r="B34" s="4" t="s">
        <v>145</v>
      </c>
      <c r="C34" s="4" t="s">
        <v>409</v>
      </c>
      <c r="D34" s="4" t="s">
        <v>416</v>
      </c>
      <c r="E34" s="4" t="s">
        <v>577</v>
      </c>
      <c r="F34" s="4"/>
      <c r="G34" s="29">
        <f>G35</f>
        <v>380000</v>
      </c>
      <c r="H34" s="29"/>
    </row>
    <row r="35" spans="1:8" ht="31.5">
      <c r="A35" s="3" t="s">
        <v>394</v>
      </c>
      <c r="B35" s="4" t="s">
        <v>145</v>
      </c>
      <c r="C35" s="4" t="s">
        <v>409</v>
      </c>
      <c r="D35" s="4" t="s">
        <v>416</v>
      </c>
      <c r="E35" s="4" t="s">
        <v>577</v>
      </c>
      <c r="F35" s="4" t="s">
        <v>395</v>
      </c>
      <c r="G35" s="29">
        <v>380000</v>
      </c>
      <c r="H35" s="29"/>
    </row>
    <row r="36" spans="1:8" ht="94.5">
      <c r="A36" s="3" t="s">
        <v>19</v>
      </c>
      <c r="B36" s="4" t="s">
        <v>145</v>
      </c>
      <c r="C36" s="4" t="s">
        <v>409</v>
      </c>
      <c r="D36" s="4" t="s">
        <v>416</v>
      </c>
      <c r="E36" s="4" t="s">
        <v>20</v>
      </c>
      <c r="F36" s="4"/>
      <c r="G36" s="29">
        <f>G37</f>
        <v>223100</v>
      </c>
      <c r="H36" s="29"/>
    </row>
    <row r="37" spans="1:8" ht="110.25">
      <c r="A37" s="3" t="s">
        <v>27</v>
      </c>
      <c r="B37" s="129" t="s">
        <v>145</v>
      </c>
      <c r="C37" s="4" t="s">
        <v>409</v>
      </c>
      <c r="D37" s="4" t="s">
        <v>416</v>
      </c>
      <c r="E37" s="4" t="s">
        <v>20</v>
      </c>
      <c r="F37" s="4" t="s">
        <v>99</v>
      </c>
      <c r="G37" s="29">
        <f>146900+76200</f>
        <v>223100</v>
      </c>
      <c r="H37" s="29"/>
    </row>
    <row r="38" spans="1:12" s="16" customFormat="1" ht="38.25" customHeight="1">
      <c r="A38" s="1" t="s">
        <v>438</v>
      </c>
      <c r="B38" s="2" t="s">
        <v>145</v>
      </c>
      <c r="C38" s="2" t="s">
        <v>409</v>
      </c>
      <c r="D38" s="2" t="s">
        <v>97</v>
      </c>
      <c r="E38" s="2"/>
      <c r="F38" s="2"/>
      <c r="G38" s="33">
        <f>G39</f>
        <v>424000</v>
      </c>
      <c r="H38" s="33"/>
      <c r="I38" s="48"/>
      <c r="L38" s="48"/>
    </row>
    <row r="39" spans="1:8" ht="63">
      <c r="A39" s="27" t="s">
        <v>364</v>
      </c>
      <c r="B39" s="4" t="s">
        <v>145</v>
      </c>
      <c r="C39" s="4" t="s">
        <v>409</v>
      </c>
      <c r="D39" s="4" t="s">
        <v>97</v>
      </c>
      <c r="E39" s="4" t="s">
        <v>465</v>
      </c>
      <c r="F39" s="4"/>
      <c r="G39" s="29">
        <f>G40+G43</f>
        <v>424000</v>
      </c>
      <c r="H39" s="29"/>
    </row>
    <row r="40" spans="1:8" ht="47.25">
      <c r="A40" s="3" t="s">
        <v>174</v>
      </c>
      <c r="B40" s="4" t="s">
        <v>145</v>
      </c>
      <c r="C40" s="4" t="s">
        <v>409</v>
      </c>
      <c r="D40" s="4" t="s">
        <v>97</v>
      </c>
      <c r="E40" s="4" t="s">
        <v>175</v>
      </c>
      <c r="F40" s="4"/>
      <c r="G40" s="29">
        <f>G41</f>
        <v>222000</v>
      </c>
      <c r="H40" s="29"/>
    </row>
    <row r="41" spans="1:8" ht="31.5">
      <c r="A41" s="3" t="s">
        <v>476</v>
      </c>
      <c r="B41" s="4" t="s">
        <v>145</v>
      </c>
      <c r="C41" s="4" t="s">
        <v>409</v>
      </c>
      <c r="D41" s="4" t="s">
        <v>97</v>
      </c>
      <c r="E41" s="4" t="s">
        <v>60</v>
      </c>
      <c r="F41" s="104"/>
      <c r="G41" s="29">
        <f>G42</f>
        <v>222000</v>
      </c>
      <c r="H41" s="29"/>
    </row>
    <row r="42" spans="1:8" ht="47.25">
      <c r="A42" s="3" t="s">
        <v>459</v>
      </c>
      <c r="B42" s="4" t="s">
        <v>145</v>
      </c>
      <c r="C42" s="4" t="s">
        <v>409</v>
      </c>
      <c r="D42" s="4" t="s">
        <v>97</v>
      </c>
      <c r="E42" s="4" t="s">
        <v>60</v>
      </c>
      <c r="F42" s="104">
        <v>200</v>
      </c>
      <c r="G42" s="29">
        <f>62000+160000</f>
        <v>222000</v>
      </c>
      <c r="H42" s="29"/>
    </row>
    <row r="43" spans="1:8" ht="47.25">
      <c r="A43" s="3" t="s">
        <v>212</v>
      </c>
      <c r="B43" s="4" t="s">
        <v>145</v>
      </c>
      <c r="C43" s="4" t="s">
        <v>409</v>
      </c>
      <c r="D43" s="4" t="s">
        <v>97</v>
      </c>
      <c r="E43" s="4" t="s">
        <v>213</v>
      </c>
      <c r="F43" s="104"/>
      <c r="G43" s="29">
        <f>G44</f>
        <v>202000</v>
      </c>
      <c r="H43" s="29"/>
    </row>
    <row r="44" spans="1:8" ht="31.5">
      <c r="A44" s="3" t="s">
        <v>476</v>
      </c>
      <c r="B44" s="4" t="s">
        <v>145</v>
      </c>
      <c r="C44" s="4" t="s">
        <v>409</v>
      </c>
      <c r="D44" s="4" t="s">
        <v>97</v>
      </c>
      <c r="E44" s="4" t="s">
        <v>214</v>
      </c>
      <c r="F44" s="104"/>
      <c r="G44" s="29">
        <f>G45+G46</f>
        <v>202000</v>
      </c>
      <c r="H44" s="29"/>
    </row>
    <row r="45" spans="1:8" ht="124.5" customHeight="1">
      <c r="A45" s="3" t="s">
        <v>27</v>
      </c>
      <c r="B45" s="4" t="s">
        <v>145</v>
      </c>
      <c r="C45" s="4" t="s">
        <v>409</v>
      </c>
      <c r="D45" s="4" t="s">
        <v>97</v>
      </c>
      <c r="E45" s="4" t="s">
        <v>214</v>
      </c>
      <c r="F45" s="104">
        <v>100</v>
      </c>
      <c r="G45" s="29">
        <v>70000</v>
      </c>
      <c r="H45" s="29"/>
    </row>
    <row r="46" spans="1:8" ht="47.25">
      <c r="A46" s="3" t="s">
        <v>459</v>
      </c>
      <c r="B46" s="4" t="s">
        <v>145</v>
      </c>
      <c r="C46" s="4" t="s">
        <v>409</v>
      </c>
      <c r="D46" s="4" t="s">
        <v>97</v>
      </c>
      <c r="E46" s="4" t="s">
        <v>214</v>
      </c>
      <c r="F46" s="104">
        <v>200</v>
      </c>
      <c r="G46" s="29">
        <v>132000</v>
      </c>
      <c r="H46" s="29"/>
    </row>
    <row r="47" spans="1:12" s="16" customFormat="1" ht="15.75">
      <c r="A47" s="1" t="s">
        <v>430</v>
      </c>
      <c r="B47" s="2" t="s">
        <v>145</v>
      </c>
      <c r="C47" s="2" t="s">
        <v>419</v>
      </c>
      <c r="D47" s="2"/>
      <c r="E47" s="2"/>
      <c r="F47" s="2"/>
      <c r="G47" s="33">
        <f>G48</f>
        <v>200040</v>
      </c>
      <c r="H47" s="33"/>
      <c r="I47" s="48"/>
      <c r="L47" s="48"/>
    </row>
    <row r="48" spans="1:8" ht="15.75">
      <c r="A48" s="3" t="s">
        <v>91</v>
      </c>
      <c r="B48" s="4" t="s">
        <v>145</v>
      </c>
      <c r="C48" s="4" t="s">
        <v>419</v>
      </c>
      <c r="D48" s="4" t="s">
        <v>417</v>
      </c>
      <c r="E48" s="4"/>
      <c r="F48" s="4"/>
      <c r="G48" s="29">
        <f>G49</f>
        <v>200040</v>
      </c>
      <c r="H48" s="29"/>
    </row>
    <row r="49" spans="1:10" ht="79.5" customHeight="1">
      <c r="A49" s="3" t="s">
        <v>371</v>
      </c>
      <c r="B49" s="4" t="s">
        <v>145</v>
      </c>
      <c r="C49" s="4" t="s">
        <v>419</v>
      </c>
      <c r="D49" s="4" t="s">
        <v>417</v>
      </c>
      <c r="E49" s="4" t="s">
        <v>460</v>
      </c>
      <c r="F49" s="4"/>
      <c r="G49" s="29">
        <f>G50</f>
        <v>200040</v>
      </c>
      <c r="H49" s="29"/>
      <c r="J49" s="26"/>
    </row>
    <row r="50" spans="1:8" ht="63">
      <c r="A50" s="3" t="s">
        <v>461</v>
      </c>
      <c r="B50" s="4" t="s">
        <v>145</v>
      </c>
      <c r="C50" s="4" t="s">
        <v>419</v>
      </c>
      <c r="D50" s="4" t="s">
        <v>417</v>
      </c>
      <c r="E50" s="4" t="s">
        <v>462</v>
      </c>
      <c r="F50" s="4"/>
      <c r="G50" s="29">
        <f>G51</f>
        <v>200040</v>
      </c>
      <c r="H50" s="29"/>
    </row>
    <row r="51" spans="1:8" ht="31.5">
      <c r="A51" s="3" t="s">
        <v>463</v>
      </c>
      <c r="B51" s="4" t="s">
        <v>145</v>
      </c>
      <c r="C51" s="4" t="s">
        <v>419</v>
      </c>
      <c r="D51" s="4" t="s">
        <v>417</v>
      </c>
      <c r="E51" s="4" t="s">
        <v>464</v>
      </c>
      <c r="F51" s="4"/>
      <c r="G51" s="29">
        <f>G52</f>
        <v>200040</v>
      </c>
      <c r="H51" s="29"/>
    </row>
    <row r="52" spans="1:8" ht="47.25">
      <c r="A52" s="3" t="s">
        <v>459</v>
      </c>
      <c r="B52" s="4" t="s">
        <v>145</v>
      </c>
      <c r="C52" s="4" t="s">
        <v>419</v>
      </c>
      <c r="D52" s="4" t="s">
        <v>417</v>
      </c>
      <c r="E52" s="4" t="s">
        <v>464</v>
      </c>
      <c r="F52" s="4" t="s">
        <v>100</v>
      </c>
      <c r="G52" s="29">
        <v>200040</v>
      </c>
      <c r="H52" s="29"/>
    </row>
    <row r="53" spans="1:10" ht="112.5">
      <c r="A53" s="10" t="s">
        <v>402</v>
      </c>
      <c r="B53" s="11" t="s">
        <v>146</v>
      </c>
      <c r="C53" s="11"/>
      <c r="D53" s="11"/>
      <c r="E53" s="11"/>
      <c r="F53" s="11"/>
      <c r="G53" s="35">
        <f>G54+G157+G184+G135+G198</f>
        <v>187273888.37</v>
      </c>
      <c r="H53" s="35">
        <f>H54+H157+H184+H135+H198</f>
        <v>4993900</v>
      </c>
      <c r="J53" s="26"/>
    </row>
    <row r="54" spans="1:10" ht="31.5">
      <c r="A54" s="1" t="s">
        <v>428</v>
      </c>
      <c r="B54" s="2" t="s">
        <v>146</v>
      </c>
      <c r="C54" s="2" t="s">
        <v>409</v>
      </c>
      <c r="D54" s="9"/>
      <c r="E54" s="9"/>
      <c r="F54" s="9"/>
      <c r="G54" s="36">
        <f>G55+G72+G90</f>
        <v>97100050.42</v>
      </c>
      <c r="H54" s="36">
        <f>H55+H72+H90</f>
        <v>1065000</v>
      </c>
      <c r="J54" s="26"/>
    </row>
    <row r="55" spans="1:10" ht="94.5">
      <c r="A55" s="1" t="s">
        <v>93</v>
      </c>
      <c r="B55" s="2" t="s">
        <v>146</v>
      </c>
      <c r="C55" s="2" t="s">
        <v>409</v>
      </c>
      <c r="D55" s="2" t="s">
        <v>419</v>
      </c>
      <c r="E55" s="2"/>
      <c r="F55" s="2"/>
      <c r="G55" s="33">
        <f>G56</f>
        <v>31399962.37</v>
      </c>
      <c r="H55" s="33"/>
      <c r="J55" s="26"/>
    </row>
    <row r="56" spans="1:10" ht="85.5" customHeight="1">
      <c r="A56" s="27" t="s">
        <v>364</v>
      </c>
      <c r="B56" s="4" t="s">
        <v>146</v>
      </c>
      <c r="C56" s="4" t="s">
        <v>409</v>
      </c>
      <c r="D56" s="4" t="s">
        <v>419</v>
      </c>
      <c r="E56" s="4" t="s">
        <v>465</v>
      </c>
      <c r="F56" s="4"/>
      <c r="G56" s="29">
        <f>G57</f>
        <v>31399962.37</v>
      </c>
      <c r="H56" s="29"/>
      <c r="J56" s="26"/>
    </row>
    <row r="57" spans="1:10" ht="66.75" customHeight="1">
      <c r="A57" s="27" t="s">
        <v>466</v>
      </c>
      <c r="B57" s="4" t="s">
        <v>146</v>
      </c>
      <c r="C57" s="4" t="s">
        <v>409</v>
      </c>
      <c r="D57" s="4" t="s">
        <v>419</v>
      </c>
      <c r="E57" s="4" t="s">
        <v>467</v>
      </c>
      <c r="F57" s="4"/>
      <c r="G57" s="29">
        <f>G58+G63+G65+G70+G60+G68</f>
        <v>31399962.37</v>
      </c>
      <c r="H57" s="29"/>
      <c r="J57" s="26"/>
    </row>
    <row r="58" spans="1:10" ht="47.25">
      <c r="A58" s="27" t="s">
        <v>28</v>
      </c>
      <c r="B58" s="4" t="s">
        <v>146</v>
      </c>
      <c r="C58" s="4" t="s">
        <v>409</v>
      </c>
      <c r="D58" s="4" t="s">
        <v>419</v>
      </c>
      <c r="E58" s="4" t="s">
        <v>29</v>
      </c>
      <c r="F58" s="4"/>
      <c r="G58" s="29">
        <f>G59</f>
        <v>2101023.34</v>
      </c>
      <c r="H58" s="29"/>
      <c r="J58" s="26"/>
    </row>
    <row r="59" spans="1:10" ht="110.25">
      <c r="A59" s="27" t="s">
        <v>27</v>
      </c>
      <c r="B59" s="4" t="s">
        <v>146</v>
      </c>
      <c r="C59" s="4" t="s">
        <v>409</v>
      </c>
      <c r="D59" s="4" t="s">
        <v>419</v>
      </c>
      <c r="E59" s="4" t="s">
        <v>29</v>
      </c>
      <c r="F59" s="4" t="s">
        <v>99</v>
      </c>
      <c r="G59" s="29">
        <v>2101023.34</v>
      </c>
      <c r="H59" s="29"/>
      <c r="J59" s="26"/>
    </row>
    <row r="60" spans="1:10" ht="31.5">
      <c r="A60" s="27" t="s">
        <v>664</v>
      </c>
      <c r="B60" s="4" t="s">
        <v>146</v>
      </c>
      <c r="C60" s="4" t="s">
        <v>409</v>
      </c>
      <c r="D60" s="4" t="s">
        <v>419</v>
      </c>
      <c r="E60" s="4" t="s">
        <v>665</v>
      </c>
      <c r="F60" s="4"/>
      <c r="G60" s="29">
        <f>G61+G62</f>
        <v>178586.98</v>
      </c>
      <c r="H60" s="29"/>
      <c r="J60" s="26"/>
    </row>
    <row r="61" spans="1:10" ht="110.25">
      <c r="A61" s="27" t="s">
        <v>27</v>
      </c>
      <c r="B61" s="4" t="s">
        <v>146</v>
      </c>
      <c r="C61" s="4" t="s">
        <v>409</v>
      </c>
      <c r="D61" s="4" t="s">
        <v>419</v>
      </c>
      <c r="E61" s="4" t="s">
        <v>665</v>
      </c>
      <c r="F61" s="4" t="s">
        <v>99</v>
      </c>
      <c r="G61" s="29">
        <f>24000+35000</f>
        <v>59000</v>
      </c>
      <c r="H61" s="29"/>
      <c r="J61" s="26"/>
    </row>
    <row r="62" spans="1:10" ht="47.25">
      <c r="A62" s="27" t="s">
        <v>459</v>
      </c>
      <c r="B62" s="4" t="s">
        <v>146</v>
      </c>
      <c r="C62" s="4" t="s">
        <v>409</v>
      </c>
      <c r="D62" s="4" t="s">
        <v>419</v>
      </c>
      <c r="E62" s="4" t="s">
        <v>665</v>
      </c>
      <c r="F62" s="4" t="s">
        <v>100</v>
      </c>
      <c r="G62" s="29">
        <f>154586.98-35000</f>
        <v>119586.98000000001</v>
      </c>
      <c r="H62" s="29"/>
      <c r="J62" s="26"/>
    </row>
    <row r="63" spans="1:10" ht="47.25">
      <c r="A63" s="27" t="s">
        <v>23</v>
      </c>
      <c r="B63" s="4" t="s">
        <v>146</v>
      </c>
      <c r="C63" s="4" t="s">
        <v>409</v>
      </c>
      <c r="D63" s="4" t="s">
        <v>419</v>
      </c>
      <c r="E63" s="4" t="s">
        <v>30</v>
      </c>
      <c r="F63" s="4"/>
      <c r="G63" s="29">
        <f>G64</f>
        <v>26536901.43</v>
      </c>
      <c r="H63" s="29"/>
      <c r="J63" s="26"/>
    </row>
    <row r="64" spans="1:10" ht="110.25">
      <c r="A64" s="27" t="s">
        <v>27</v>
      </c>
      <c r="B64" s="4" t="s">
        <v>146</v>
      </c>
      <c r="C64" s="4" t="s">
        <v>409</v>
      </c>
      <c r="D64" s="4" t="s">
        <v>419</v>
      </c>
      <c r="E64" s="4" t="s">
        <v>30</v>
      </c>
      <c r="F64" s="4" t="s">
        <v>99</v>
      </c>
      <c r="G64" s="29">
        <v>26536901.43</v>
      </c>
      <c r="H64" s="29"/>
      <c r="J64" s="26"/>
    </row>
    <row r="65" spans="1:10" ht="47.25">
      <c r="A65" s="27" t="s">
        <v>25</v>
      </c>
      <c r="B65" s="4" t="s">
        <v>146</v>
      </c>
      <c r="C65" s="4" t="s">
        <v>409</v>
      </c>
      <c r="D65" s="4" t="s">
        <v>419</v>
      </c>
      <c r="E65" s="4" t="s">
        <v>31</v>
      </c>
      <c r="F65" s="4"/>
      <c r="G65" s="29">
        <f>G66+G67</f>
        <v>1692966.62</v>
      </c>
      <c r="H65" s="29"/>
      <c r="J65" s="26"/>
    </row>
    <row r="66" spans="1:8" ht="110.25">
      <c r="A66" s="27" t="s">
        <v>27</v>
      </c>
      <c r="B66" s="4" t="s">
        <v>146</v>
      </c>
      <c r="C66" s="4" t="s">
        <v>409</v>
      </c>
      <c r="D66" s="4" t="s">
        <v>419</v>
      </c>
      <c r="E66" s="4" t="s">
        <v>31</v>
      </c>
      <c r="F66" s="4" t="s">
        <v>99</v>
      </c>
      <c r="G66" s="29">
        <v>232860</v>
      </c>
      <c r="H66" s="29"/>
    </row>
    <row r="67" spans="1:8" ht="47.25">
      <c r="A67" s="27" t="s">
        <v>459</v>
      </c>
      <c r="B67" s="4" t="s">
        <v>146</v>
      </c>
      <c r="C67" s="4" t="s">
        <v>409</v>
      </c>
      <c r="D67" s="4" t="s">
        <v>419</v>
      </c>
      <c r="E67" s="4" t="s">
        <v>31</v>
      </c>
      <c r="F67" s="4" t="s">
        <v>100</v>
      </c>
      <c r="G67" s="29">
        <v>1460106.62</v>
      </c>
      <c r="H67" s="29"/>
    </row>
    <row r="68" spans="1:8" ht="110.25">
      <c r="A68" s="27" t="s">
        <v>47</v>
      </c>
      <c r="B68" s="4" t="s">
        <v>146</v>
      </c>
      <c r="C68" s="4" t="s">
        <v>409</v>
      </c>
      <c r="D68" s="4" t="s">
        <v>419</v>
      </c>
      <c r="E68" s="4" t="s">
        <v>579</v>
      </c>
      <c r="F68" s="4"/>
      <c r="G68" s="29">
        <f>G69</f>
        <v>327814</v>
      </c>
      <c r="H68" s="29"/>
    </row>
    <row r="69" spans="1:8" ht="110.25">
      <c r="A69" s="27" t="s">
        <v>27</v>
      </c>
      <c r="B69" s="4" t="s">
        <v>146</v>
      </c>
      <c r="C69" s="4" t="s">
        <v>409</v>
      </c>
      <c r="D69" s="4" t="s">
        <v>419</v>
      </c>
      <c r="E69" s="4" t="s">
        <v>579</v>
      </c>
      <c r="F69" s="4" t="s">
        <v>99</v>
      </c>
      <c r="G69" s="29">
        <f>327814</f>
        <v>327814</v>
      </c>
      <c r="H69" s="29"/>
    </row>
    <row r="70" spans="1:8" ht="94.5">
      <c r="A70" s="27" t="s">
        <v>19</v>
      </c>
      <c r="B70" s="4" t="s">
        <v>146</v>
      </c>
      <c r="C70" s="4" t="s">
        <v>409</v>
      </c>
      <c r="D70" s="4" t="s">
        <v>419</v>
      </c>
      <c r="E70" s="4" t="s">
        <v>32</v>
      </c>
      <c r="F70" s="4"/>
      <c r="G70" s="29">
        <f>G71</f>
        <v>562670</v>
      </c>
      <c r="H70" s="29"/>
    </row>
    <row r="71" spans="1:8" ht="110.25">
      <c r="A71" s="27" t="s">
        <v>27</v>
      </c>
      <c r="B71" s="4" t="s">
        <v>146</v>
      </c>
      <c r="C71" s="4" t="s">
        <v>409</v>
      </c>
      <c r="D71" s="4" t="s">
        <v>419</v>
      </c>
      <c r="E71" s="4" t="s">
        <v>32</v>
      </c>
      <c r="F71" s="4" t="s">
        <v>99</v>
      </c>
      <c r="G71" s="29">
        <v>562670</v>
      </c>
      <c r="H71" s="29"/>
    </row>
    <row r="72" spans="1:8" ht="15.75">
      <c r="A72" s="13" t="s">
        <v>437</v>
      </c>
      <c r="B72" s="5" t="s">
        <v>146</v>
      </c>
      <c r="C72" s="5" t="s">
        <v>409</v>
      </c>
      <c r="D72" s="5" t="s">
        <v>251</v>
      </c>
      <c r="E72" s="23"/>
      <c r="F72" s="23"/>
      <c r="G72" s="28">
        <f>G73</f>
        <v>500000</v>
      </c>
      <c r="H72" s="28"/>
    </row>
    <row r="73" spans="1:8" ht="15.75">
      <c r="A73" s="3" t="s">
        <v>468</v>
      </c>
      <c r="B73" s="4" t="s">
        <v>146</v>
      </c>
      <c r="C73" s="4" t="s">
        <v>409</v>
      </c>
      <c r="D73" s="4" t="s">
        <v>251</v>
      </c>
      <c r="E73" s="4" t="s">
        <v>457</v>
      </c>
      <c r="F73" s="4"/>
      <c r="G73" s="29">
        <f>G74</f>
        <v>500000</v>
      </c>
      <c r="H73" s="29"/>
    </row>
    <row r="74" spans="1:8" ht="31.5">
      <c r="A74" s="3" t="s">
        <v>469</v>
      </c>
      <c r="B74" s="4" t="s">
        <v>146</v>
      </c>
      <c r="C74" s="4" t="s">
        <v>409</v>
      </c>
      <c r="D74" s="4" t="s">
        <v>251</v>
      </c>
      <c r="E74" s="4" t="s">
        <v>581</v>
      </c>
      <c r="F74" s="4"/>
      <c r="G74" s="29">
        <f>G75</f>
        <v>500000</v>
      </c>
      <c r="H74" s="29"/>
    </row>
    <row r="75" spans="1:8" ht="23.25" customHeight="1">
      <c r="A75" s="3" t="s">
        <v>390</v>
      </c>
      <c r="B75" s="4" t="s">
        <v>146</v>
      </c>
      <c r="C75" s="4" t="s">
        <v>409</v>
      </c>
      <c r="D75" s="4" t="s">
        <v>251</v>
      </c>
      <c r="E75" s="4" t="s">
        <v>581</v>
      </c>
      <c r="F75" s="4" t="s">
        <v>103</v>
      </c>
      <c r="G75" s="29">
        <v>500000</v>
      </c>
      <c r="H75" s="29"/>
    </row>
    <row r="76" spans="1:8" ht="15.75" hidden="1">
      <c r="A76" s="3" t="s">
        <v>390</v>
      </c>
      <c r="B76" s="4" t="s">
        <v>146</v>
      </c>
      <c r="C76" s="4" t="s">
        <v>409</v>
      </c>
      <c r="D76" s="4" t="s">
        <v>251</v>
      </c>
      <c r="E76" s="4" t="s">
        <v>95</v>
      </c>
      <c r="F76" s="4" t="s">
        <v>103</v>
      </c>
      <c r="G76" s="29"/>
      <c r="H76" s="29"/>
    </row>
    <row r="77" spans="1:12" s="25" customFormat="1" ht="15.75" hidden="1">
      <c r="A77" s="3" t="s">
        <v>391</v>
      </c>
      <c r="B77" s="4" t="s">
        <v>146</v>
      </c>
      <c r="C77" s="4" t="s">
        <v>409</v>
      </c>
      <c r="D77" s="4" t="s">
        <v>251</v>
      </c>
      <c r="E77" s="4" t="s">
        <v>95</v>
      </c>
      <c r="F77" s="4" t="s">
        <v>392</v>
      </c>
      <c r="G77" s="46"/>
      <c r="H77" s="46"/>
      <c r="I77" s="47"/>
      <c r="L77" s="47"/>
    </row>
    <row r="78" spans="1:12" s="25" customFormat="1" ht="15.75" hidden="1">
      <c r="A78" s="49"/>
      <c r="B78" s="4"/>
      <c r="C78" s="4"/>
      <c r="D78" s="4"/>
      <c r="E78" s="4"/>
      <c r="F78" s="4"/>
      <c r="G78" s="37"/>
      <c r="H78" s="37"/>
      <c r="I78" s="47"/>
      <c r="L78" s="47"/>
    </row>
    <row r="79" spans="1:12" s="25" customFormat="1" ht="15.75" hidden="1">
      <c r="A79" s="49"/>
      <c r="B79" s="4"/>
      <c r="C79" s="4"/>
      <c r="D79" s="4"/>
      <c r="E79" s="4"/>
      <c r="F79" s="4"/>
      <c r="G79" s="37"/>
      <c r="H79" s="37"/>
      <c r="I79" s="47"/>
      <c r="L79" s="47"/>
    </row>
    <row r="80" spans="1:8" ht="15.75" hidden="1">
      <c r="A80" s="3"/>
      <c r="B80" s="4"/>
      <c r="C80" s="4"/>
      <c r="D80" s="4"/>
      <c r="E80" s="4"/>
      <c r="F80" s="4"/>
      <c r="G80" s="29"/>
      <c r="H80" s="29"/>
    </row>
    <row r="81" spans="1:8" ht="15.75" hidden="1">
      <c r="A81" s="3"/>
      <c r="B81" s="4"/>
      <c r="C81" s="4"/>
      <c r="D81" s="4"/>
      <c r="E81" s="4"/>
      <c r="F81" s="4"/>
      <c r="G81" s="29"/>
      <c r="H81" s="29"/>
    </row>
    <row r="82" spans="1:8" ht="15.75" hidden="1">
      <c r="A82" s="3"/>
      <c r="B82" s="4"/>
      <c r="C82" s="4"/>
      <c r="D82" s="4"/>
      <c r="E82" s="4"/>
      <c r="F82" s="4"/>
      <c r="G82" s="29"/>
      <c r="H82" s="29"/>
    </row>
    <row r="83" spans="1:8" ht="15.75" hidden="1">
      <c r="A83" s="3"/>
      <c r="B83" s="4"/>
      <c r="C83" s="4"/>
      <c r="D83" s="4"/>
      <c r="E83" s="4"/>
      <c r="F83" s="4"/>
      <c r="G83" s="29"/>
      <c r="H83" s="29"/>
    </row>
    <row r="84" spans="1:8" ht="15.75" hidden="1">
      <c r="A84" s="13"/>
      <c r="B84" s="5"/>
      <c r="C84" s="5"/>
      <c r="D84" s="5"/>
      <c r="E84" s="5"/>
      <c r="F84" s="23"/>
      <c r="G84" s="28"/>
      <c r="H84" s="28"/>
    </row>
    <row r="85" spans="1:8" ht="15.75" hidden="1">
      <c r="A85" s="3"/>
      <c r="B85" s="4"/>
      <c r="C85" s="4"/>
      <c r="D85" s="4"/>
      <c r="E85" s="4"/>
      <c r="F85" s="4"/>
      <c r="G85" s="29"/>
      <c r="H85" s="29"/>
    </row>
    <row r="86" spans="1:8" ht="15.75" hidden="1">
      <c r="A86" s="3"/>
      <c r="B86" s="4"/>
      <c r="C86" s="4"/>
      <c r="D86" s="4"/>
      <c r="E86" s="4"/>
      <c r="F86" s="4"/>
      <c r="G86" s="29"/>
      <c r="H86" s="29"/>
    </row>
    <row r="87" spans="1:8" ht="15.75" hidden="1">
      <c r="A87" s="3"/>
      <c r="B87" s="4"/>
      <c r="C87" s="4"/>
      <c r="D87" s="4"/>
      <c r="E87" s="4"/>
      <c r="F87" s="4"/>
      <c r="G87" s="29"/>
      <c r="H87" s="29"/>
    </row>
    <row r="88" spans="1:8" ht="15.75" hidden="1">
      <c r="A88" s="3"/>
      <c r="B88" s="4"/>
      <c r="C88" s="4"/>
      <c r="D88" s="4"/>
      <c r="E88" s="4"/>
      <c r="F88" s="4"/>
      <c r="G88" s="29"/>
      <c r="H88" s="29"/>
    </row>
    <row r="89" spans="1:8" ht="15.75" hidden="1">
      <c r="A89" s="3"/>
      <c r="B89" s="4"/>
      <c r="C89" s="4"/>
      <c r="D89" s="4"/>
      <c r="E89" s="4"/>
      <c r="F89" s="4"/>
      <c r="G89" s="29"/>
      <c r="H89" s="29"/>
    </row>
    <row r="90" spans="1:8" ht="31.5">
      <c r="A90" s="13" t="s">
        <v>438</v>
      </c>
      <c r="B90" s="5" t="s">
        <v>146</v>
      </c>
      <c r="C90" s="5" t="s">
        <v>409</v>
      </c>
      <c r="D90" s="5" t="s">
        <v>97</v>
      </c>
      <c r="E90" s="23"/>
      <c r="F90" s="23"/>
      <c r="G90" s="28">
        <f>G91+G100+G96+G128+G104</f>
        <v>65200088.05</v>
      </c>
      <c r="H90" s="28">
        <f>H91+H100+H96+H128+H104</f>
        <v>1065000</v>
      </c>
    </row>
    <row r="91" spans="1:8" ht="63">
      <c r="A91" s="3" t="s">
        <v>365</v>
      </c>
      <c r="B91" s="4" t="s">
        <v>146</v>
      </c>
      <c r="C91" s="4" t="s">
        <v>409</v>
      </c>
      <c r="D91" s="4" t="s">
        <v>97</v>
      </c>
      <c r="E91" s="4" t="s">
        <v>475</v>
      </c>
      <c r="F91" s="4"/>
      <c r="G91" s="29">
        <f>G92+G94</f>
        <v>970000</v>
      </c>
      <c r="H91" s="29"/>
    </row>
    <row r="92" spans="1:8" ht="31.5">
      <c r="A92" s="3" t="s">
        <v>476</v>
      </c>
      <c r="B92" s="4" t="s">
        <v>146</v>
      </c>
      <c r="C92" s="4" t="s">
        <v>409</v>
      </c>
      <c r="D92" s="4" t="s">
        <v>97</v>
      </c>
      <c r="E92" s="4" t="s">
        <v>477</v>
      </c>
      <c r="F92" s="4"/>
      <c r="G92" s="29">
        <f>G93</f>
        <v>670000</v>
      </c>
      <c r="H92" s="29"/>
    </row>
    <row r="93" spans="1:10" ht="31.5">
      <c r="A93" s="3" t="s">
        <v>394</v>
      </c>
      <c r="B93" s="4" t="s">
        <v>146</v>
      </c>
      <c r="C93" s="4" t="s">
        <v>409</v>
      </c>
      <c r="D93" s="4" t="s">
        <v>97</v>
      </c>
      <c r="E93" s="4" t="s">
        <v>477</v>
      </c>
      <c r="F93" s="4" t="s">
        <v>395</v>
      </c>
      <c r="G93" s="29">
        <v>670000</v>
      </c>
      <c r="H93" s="29"/>
      <c r="J93" s="26"/>
    </row>
    <row r="94" spans="1:8" ht="73.5" customHeight="1">
      <c r="A94" s="3" t="s">
        <v>478</v>
      </c>
      <c r="B94" s="4" t="s">
        <v>146</v>
      </c>
      <c r="C94" s="4" t="s">
        <v>409</v>
      </c>
      <c r="D94" s="4" t="s">
        <v>97</v>
      </c>
      <c r="E94" s="4" t="s">
        <v>479</v>
      </c>
      <c r="F94" s="4"/>
      <c r="G94" s="29">
        <f>G95</f>
        <v>300000</v>
      </c>
      <c r="H94" s="29"/>
    </row>
    <row r="95" spans="1:10" ht="63">
      <c r="A95" s="103" t="s">
        <v>480</v>
      </c>
      <c r="B95" s="4" t="s">
        <v>146</v>
      </c>
      <c r="C95" s="4" t="s">
        <v>409</v>
      </c>
      <c r="D95" s="4" t="s">
        <v>97</v>
      </c>
      <c r="E95" s="4" t="s">
        <v>479</v>
      </c>
      <c r="F95" s="4" t="s">
        <v>105</v>
      </c>
      <c r="G95" s="29">
        <v>300000</v>
      </c>
      <c r="H95" s="29"/>
      <c r="J95" s="26"/>
    </row>
    <row r="96" spans="1:8" ht="78.75">
      <c r="A96" s="27" t="s">
        <v>366</v>
      </c>
      <c r="B96" s="4" t="s">
        <v>146</v>
      </c>
      <c r="C96" s="4" t="s">
        <v>409</v>
      </c>
      <c r="D96" s="4" t="s">
        <v>97</v>
      </c>
      <c r="E96" s="4" t="s">
        <v>492</v>
      </c>
      <c r="F96" s="4"/>
      <c r="G96" s="29">
        <f>G97</f>
        <v>5000</v>
      </c>
      <c r="H96" s="29"/>
    </row>
    <row r="97" spans="1:8" ht="15.75">
      <c r="A97" s="103" t="s">
        <v>241</v>
      </c>
      <c r="B97" s="4" t="s">
        <v>146</v>
      </c>
      <c r="C97" s="4" t="s">
        <v>409</v>
      </c>
      <c r="D97" s="4" t="s">
        <v>97</v>
      </c>
      <c r="E97" s="4" t="s">
        <v>242</v>
      </c>
      <c r="F97" s="4"/>
      <c r="G97" s="29">
        <f>G98</f>
        <v>5000</v>
      </c>
      <c r="H97" s="29"/>
    </row>
    <row r="98" spans="1:8" ht="31.5">
      <c r="A98" s="3" t="s">
        <v>476</v>
      </c>
      <c r="B98" s="4" t="s">
        <v>146</v>
      </c>
      <c r="C98" s="4" t="s">
        <v>409</v>
      </c>
      <c r="D98" s="4" t="s">
        <v>97</v>
      </c>
      <c r="E98" s="4" t="s">
        <v>243</v>
      </c>
      <c r="F98" s="4"/>
      <c r="G98" s="29">
        <f>G99</f>
        <v>5000</v>
      </c>
      <c r="H98" s="29"/>
    </row>
    <row r="99" spans="1:8" ht="47.25">
      <c r="A99" s="3" t="s">
        <v>459</v>
      </c>
      <c r="B99" s="4" t="s">
        <v>146</v>
      </c>
      <c r="C99" s="4" t="s">
        <v>409</v>
      </c>
      <c r="D99" s="4" t="s">
        <v>97</v>
      </c>
      <c r="E99" s="4" t="s">
        <v>243</v>
      </c>
      <c r="F99" s="4" t="s">
        <v>100</v>
      </c>
      <c r="G99" s="29">
        <v>5000</v>
      </c>
      <c r="H99" s="29"/>
    </row>
    <row r="100" spans="1:8" ht="70.5" customHeight="1">
      <c r="A100" s="3" t="s">
        <v>371</v>
      </c>
      <c r="B100" s="4" t="s">
        <v>146</v>
      </c>
      <c r="C100" s="4" t="s">
        <v>409</v>
      </c>
      <c r="D100" s="4" t="s">
        <v>97</v>
      </c>
      <c r="E100" s="4" t="s">
        <v>460</v>
      </c>
      <c r="F100" s="4"/>
      <c r="G100" s="29">
        <f>G101</f>
        <v>21234008.05</v>
      </c>
      <c r="H100" s="29"/>
    </row>
    <row r="101" spans="1:8" ht="78.75">
      <c r="A101" s="103" t="s">
        <v>487</v>
      </c>
      <c r="B101" s="4" t="s">
        <v>146</v>
      </c>
      <c r="C101" s="4" t="s">
        <v>409</v>
      </c>
      <c r="D101" s="4" t="s">
        <v>97</v>
      </c>
      <c r="E101" s="4" t="s">
        <v>488</v>
      </c>
      <c r="F101" s="4"/>
      <c r="G101" s="29">
        <f>G102</f>
        <v>21234008.05</v>
      </c>
      <c r="H101" s="29"/>
    </row>
    <row r="102" spans="1:8" ht="94.5">
      <c r="A102" s="3" t="s">
        <v>289</v>
      </c>
      <c r="B102" s="4" t="s">
        <v>146</v>
      </c>
      <c r="C102" s="4" t="s">
        <v>409</v>
      </c>
      <c r="D102" s="4" t="s">
        <v>97</v>
      </c>
      <c r="E102" s="4" t="s">
        <v>167</v>
      </c>
      <c r="F102" s="4"/>
      <c r="G102" s="29">
        <f>G103</f>
        <v>21234008.05</v>
      </c>
      <c r="H102" s="29"/>
    </row>
    <row r="103" spans="1:8" ht="63">
      <c r="A103" s="3" t="s">
        <v>480</v>
      </c>
      <c r="B103" s="4" t="s">
        <v>146</v>
      </c>
      <c r="C103" s="4" t="s">
        <v>409</v>
      </c>
      <c r="D103" s="4" t="s">
        <v>97</v>
      </c>
      <c r="E103" s="4" t="s">
        <v>167</v>
      </c>
      <c r="F103" s="4" t="s">
        <v>105</v>
      </c>
      <c r="G103" s="29">
        <f>22911560-1677551.95</f>
        <v>21234008.05</v>
      </c>
      <c r="H103" s="29"/>
    </row>
    <row r="104" spans="1:8" ht="85.5" customHeight="1">
      <c r="A104" s="27" t="s">
        <v>364</v>
      </c>
      <c r="B104" s="4" t="s">
        <v>146</v>
      </c>
      <c r="C104" s="4" t="s">
        <v>409</v>
      </c>
      <c r="D104" s="4" t="s">
        <v>97</v>
      </c>
      <c r="E104" s="4" t="s">
        <v>465</v>
      </c>
      <c r="F104" s="4"/>
      <c r="G104" s="29">
        <f>G105+G111+G117+G124</f>
        <v>42638190</v>
      </c>
      <c r="H104" s="29">
        <f>H105+H111+H117</f>
        <v>1065000</v>
      </c>
    </row>
    <row r="105" spans="1:8" ht="64.5" customHeight="1">
      <c r="A105" s="27" t="s">
        <v>466</v>
      </c>
      <c r="B105" s="4" t="s">
        <v>146</v>
      </c>
      <c r="C105" s="4" t="s">
        <v>409</v>
      </c>
      <c r="D105" s="4" t="s">
        <v>97</v>
      </c>
      <c r="E105" s="4" t="s">
        <v>467</v>
      </c>
      <c r="F105" s="4"/>
      <c r="G105" s="29">
        <f>G106+G108</f>
        <v>1065000</v>
      </c>
      <c r="H105" s="29">
        <f>H106+H108</f>
        <v>1065000</v>
      </c>
    </row>
    <row r="106" spans="1:8" ht="189">
      <c r="A106" s="3" t="s">
        <v>114</v>
      </c>
      <c r="B106" s="4" t="s">
        <v>146</v>
      </c>
      <c r="C106" s="4" t="s">
        <v>409</v>
      </c>
      <c r="D106" s="4" t="s">
        <v>97</v>
      </c>
      <c r="E106" s="4" t="s">
        <v>471</v>
      </c>
      <c r="F106" s="4"/>
      <c r="G106" s="29">
        <f>G107</f>
        <v>6000</v>
      </c>
      <c r="H106" s="29">
        <f>H107</f>
        <v>6000</v>
      </c>
    </row>
    <row r="107" spans="1:8" ht="47.25">
      <c r="A107" s="3" t="s">
        <v>459</v>
      </c>
      <c r="B107" s="4" t="s">
        <v>146</v>
      </c>
      <c r="C107" s="4" t="s">
        <v>409</v>
      </c>
      <c r="D107" s="4" t="s">
        <v>97</v>
      </c>
      <c r="E107" s="4" t="s">
        <v>471</v>
      </c>
      <c r="F107" s="4" t="s">
        <v>100</v>
      </c>
      <c r="G107" s="29">
        <v>6000</v>
      </c>
      <c r="H107" s="29">
        <f>G107</f>
        <v>6000</v>
      </c>
    </row>
    <row r="108" spans="1:8" ht="47.25">
      <c r="A108" s="3" t="s">
        <v>472</v>
      </c>
      <c r="B108" s="4" t="s">
        <v>146</v>
      </c>
      <c r="C108" s="4" t="s">
        <v>409</v>
      </c>
      <c r="D108" s="4" t="s">
        <v>97</v>
      </c>
      <c r="E108" s="4" t="s">
        <v>473</v>
      </c>
      <c r="F108" s="4"/>
      <c r="G108" s="29">
        <f>G109+G110</f>
        <v>1059000</v>
      </c>
      <c r="H108" s="29">
        <f>H109+H110</f>
        <v>1059000</v>
      </c>
    </row>
    <row r="109" spans="1:10" ht="110.25">
      <c r="A109" s="3" t="s">
        <v>458</v>
      </c>
      <c r="B109" s="4" t="s">
        <v>146</v>
      </c>
      <c r="C109" s="4" t="s">
        <v>409</v>
      </c>
      <c r="D109" s="4" t="s">
        <v>97</v>
      </c>
      <c r="E109" s="4" t="s">
        <v>473</v>
      </c>
      <c r="F109" s="4" t="s">
        <v>99</v>
      </c>
      <c r="G109" s="29">
        <v>879260</v>
      </c>
      <c r="H109" s="29">
        <f>G109</f>
        <v>879260</v>
      </c>
      <c r="J109" s="26"/>
    </row>
    <row r="110" spans="1:10" ht="47.25">
      <c r="A110" s="3" t="s">
        <v>459</v>
      </c>
      <c r="B110" s="4" t="s">
        <v>146</v>
      </c>
      <c r="C110" s="4" t="s">
        <v>409</v>
      </c>
      <c r="D110" s="4" t="s">
        <v>97</v>
      </c>
      <c r="E110" s="4" t="s">
        <v>473</v>
      </c>
      <c r="F110" s="4" t="s">
        <v>100</v>
      </c>
      <c r="G110" s="29">
        <v>179740</v>
      </c>
      <c r="H110" s="29">
        <f>G110</f>
        <v>179740</v>
      </c>
      <c r="J110" s="26"/>
    </row>
    <row r="111" spans="1:8" ht="31.5">
      <c r="A111" s="3" t="s">
        <v>170</v>
      </c>
      <c r="B111" s="4" t="s">
        <v>146</v>
      </c>
      <c r="C111" s="4" t="s">
        <v>409</v>
      </c>
      <c r="D111" s="4" t="s">
        <v>97</v>
      </c>
      <c r="E111" s="4" t="s">
        <v>171</v>
      </c>
      <c r="F111" s="4"/>
      <c r="G111" s="29">
        <f>G112+G115</f>
        <v>6809450</v>
      </c>
      <c r="H111" s="29"/>
    </row>
    <row r="112" spans="1:8" ht="94.5">
      <c r="A112" s="3" t="s">
        <v>289</v>
      </c>
      <c r="B112" s="4" t="s">
        <v>146</v>
      </c>
      <c r="C112" s="4" t="s">
        <v>409</v>
      </c>
      <c r="D112" s="4" t="s">
        <v>97</v>
      </c>
      <c r="E112" s="4" t="s">
        <v>172</v>
      </c>
      <c r="F112" s="4"/>
      <c r="G112" s="29">
        <f>G113+G114</f>
        <v>6690810</v>
      </c>
      <c r="H112" s="29"/>
    </row>
    <row r="113" spans="1:8" ht="110.25">
      <c r="A113" s="3" t="s">
        <v>458</v>
      </c>
      <c r="B113" s="4" t="s">
        <v>146</v>
      </c>
      <c r="C113" s="4" t="s">
        <v>409</v>
      </c>
      <c r="D113" s="4" t="s">
        <v>97</v>
      </c>
      <c r="E113" s="4" t="s">
        <v>172</v>
      </c>
      <c r="F113" s="4" t="s">
        <v>99</v>
      </c>
      <c r="G113" s="29">
        <v>5379980</v>
      </c>
      <c r="H113" s="29"/>
    </row>
    <row r="114" spans="1:8" ht="47.25">
      <c r="A114" s="3" t="s">
        <v>459</v>
      </c>
      <c r="B114" s="4" t="s">
        <v>146</v>
      </c>
      <c r="C114" s="4" t="s">
        <v>409</v>
      </c>
      <c r="D114" s="4" t="s">
        <v>97</v>
      </c>
      <c r="E114" s="4" t="s">
        <v>172</v>
      </c>
      <c r="F114" s="4" t="s">
        <v>100</v>
      </c>
      <c r="G114" s="29">
        <v>1310830</v>
      </c>
      <c r="H114" s="29"/>
    </row>
    <row r="115" spans="1:8" ht="94.5">
      <c r="A115" s="3" t="s">
        <v>19</v>
      </c>
      <c r="B115" s="4" t="s">
        <v>146</v>
      </c>
      <c r="C115" s="4" t="s">
        <v>409</v>
      </c>
      <c r="D115" s="4" t="s">
        <v>97</v>
      </c>
      <c r="E115" s="4" t="s">
        <v>33</v>
      </c>
      <c r="F115" s="4"/>
      <c r="G115" s="29">
        <f>G116</f>
        <v>118640</v>
      </c>
      <c r="H115" s="29"/>
    </row>
    <row r="116" spans="1:8" ht="110.25">
      <c r="A116" s="3" t="s">
        <v>27</v>
      </c>
      <c r="B116" s="4" t="s">
        <v>146</v>
      </c>
      <c r="C116" s="4" t="s">
        <v>409</v>
      </c>
      <c r="D116" s="4" t="s">
        <v>97</v>
      </c>
      <c r="E116" s="4" t="s">
        <v>33</v>
      </c>
      <c r="F116" s="4" t="s">
        <v>99</v>
      </c>
      <c r="G116" s="29">
        <v>118640</v>
      </c>
      <c r="H116" s="29"/>
    </row>
    <row r="117" spans="1:8" ht="47.25">
      <c r="A117" s="3" t="s">
        <v>174</v>
      </c>
      <c r="B117" s="4" t="s">
        <v>146</v>
      </c>
      <c r="C117" s="4" t="s">
        <v>409</v>
      </c>
      <c r="D117" s="4" t="s">
        <v>97</v>
      </c>
      <c r="E117" s="4" t="s">
        <v>175</v>
      </c>
      <c r="F117" s="4"/>
      <c r="G117" s="29">
        <f>G118+G122</f>
        <v>34496740</v>
      </c>
      <c r="H117" s="29"/>
    </row>
    <row r="118" spans="1:8" ht="94.5">
      <c r="A118" s="3" t="s">
        <v>289</v>
      </c>
      <c r="B118" s="4" t="s">
        <v>146</v>
      </c>
      <c r="C118" s="4" t="s">
        <v>409</v>
      </c>
      <c r="D118" s="4" t="s">
        <v>97</v>
      </c>
      <c r="E118" s="4" t="s">
        <v>176</v>
      </c>
      <c r="F118" s="4"/>
      <c r="G118" s="29">
        <f>G119+G120+G121</f>
        <v>34012710</v>
      </c>
      <c r="H118" s="29"/>
    </row>
    <row r="119" spans="1:8" ht="110.25">
      <c r="A119" s="3" t="s">
        <v>458</v>
      </c>
      <c r="B119" s="4" t="s">
        <v>146</v>
      </c>
      <c r="C119" s="4" t="s">
        <v>409</v>
      </c>
      <c r="D119" s="4" t="s">
        <v>97</v>
      </c>
      <c r="E119" s="4" t="s">
        <v>176</v>
      </c>
      <c r="F119" s="4" t="s">
        <v>99</v>
      </c>
      <c r="G119" s="29">
        <f>18748770</f>
        <v>18748770</v>
      </c>
      <c r="H119" s="29"/>
    </row>
    <row r="120" spans="1:10" ht="47.25">
      <c r="A120" s="3" t="s">
        <v>459</v>
      </c>
      <c r="B120" s="4" t="s">
        <v>146</v>
      </c>
      <c r="C120" s="4" t="s">
        <v>409</v>
      </c>
      <c r="D120" s="4" t="s">
        <v>97</v>
      </c>
      <c r="E120" s="4" t="s">
        <v>176</v>
      </c>
      <c r="F120" s="4" t="s">
        <v>100</v>
      </c>
      <c r="G120" s="29">
        <f>14855290+330000</f>
        <v>15185290</v>
      </c>
      <c r="H120" s="29"/>
      <c r="I120" s="116"/>
      <c r="J120" s="26"/>
    </row>
    <row r="121" spans="1:8" ht="15.75">
      <c r="A121" s="3" t="s">
        <v>390</v>
      </c>
      <c r="B121" s="4" t="s">
        <v>146</v>
      </c>
      <c r="C121" s="4" t="s">
        <v>409</v>
      </c>
      <c r="D121" s="4" t="s">
        <v>97</v>
      </c>
      <c r="E121" s="4" t="s">
        <v>176</v>
      </c>
      <c r="F121" s="104">
        <v>800</v>
      </c>
      <c r="G121" s="29">
        <v>78650</v>
      </c>
      <c r="H121" s="29"/>
    </row>
    <row r="122" spans="1:8" ht="94.5">
      <c r="A122" s="3" t="s">
        <v>19</v>
      </c>
      <c r="B122" s="4" t="s">
        <v>146</v>
      </c>
      <c r="C122" s="4" t="s">
        <v>409</v>
      </c>
      <c r="D122" s="4" t="s">
        <v>97</v>
      </c>
      <c r="E122" s="4" t="s">
        <v>34</v>
      </c>
      <c r="F122" s="4"/>
      <c r="G122" s="29">
        <f>G123</f>
        <v>484030</v>
      </c>
      <c r="H122" s="29"/>
    </row>
    <row r="123" spans="1:8" ht="110.25">
      <c r="A123" s="3" t="s">
        <v>27</v>
      </c>
      <c r="B123" s="4" t="s">
        <v>146</v>
      </c>
      <c r="C123" s="4" t="s">
        <v>409</v>
      </c>
      <c r="D123" s="4" t="s">
        <v>97</v>
      </c>
      <c r="E123" s="4" t="s">
        <v>34</v>
      </c>
      <c r="F123" s="4" t="s">
        <v>99</v>
      </c>
      <c r="G123" s="29">
        <v>484030</v>
      </c>
      <c r="H123" s="29"/>
    </row>
    <row r="124" spans="1:8" ht="47.25">
      <c r="A124" s="3" t="s">
        <v>212</v>
      </c>
      <c r="B124" s="4" t="s">
        <v>146</v>
      </c>
      <c r="C124" s="4" t="s">
        <v>409</v>
      </c>
      <c r="D124" s="4" t="s">
        <v>97</v>
      </c>
      <c r="E124" s="4" t="s">
        <v>213</v>
      </c>
      <c r="F124" s="104"/>
      <c r="G124" s="29">
        <f>G125</f>
        <v>267000</v>
      </c>
      <c r="H124" s="29"/>
    </row>
    <row r="125" spans="1:8" ht="31.5">
      <c r="A125" s="3" t="s">
        <v>476</v>
      </c>
      <c r="B125" s="4" t="s">
        <v>146</v>
      </c>
      <c r="C125" s="4" t="s">
        <v>409</v>
      </c>
      <c r="D125" s="4" t="s">
        <v>97</v>
      </c>
      <c r="E125" s="4" t="s">
        <v>214</v>
      </c>
      <c r="F125" s="104"/>
      <c r="G125" s="29">
        <f>G126+G127</f>
        <v>267000</v>
      </c>
      <c r="H125" s="29"/>
    </row>
    <row r="126" spans="1:8" ht="110.25">
      <c r="A126" s="3" t="s">
        <v>27</v>
      </c>
      <c r="B126" s="4" t="s">
        <v>146</v>
      </c>
      <c r="C126" s="4" t="s">
        <v>409</v>
      </c>
      <c r="D126" s="4" t="s">
        <v>97</v>
      </c>
      <c r="E126" s="4" t="s">
        <v>214</v>
      </c>
      <c r="F126" s="104">
        <v>100</v>
      </c>
      <c r="G126" s="29">
        <v>59500</v>
      </c>
      <c r="H126" s="29"/>
    </row>
    <row r="127" spans="1:8" ht="47.25">
      <c r="A127" s="3" t="s">
        <v>459</v>
      </c>
      <c r="B127" s="4" t="s">
        <v>146</v>
      </c>
      <c r="C127" s="4" t="s">
        <v>409</v>
      </c>
      <c r="D127" s="4" t="s">
        <v>97</v>
      </c>
      <c r="E127" s="4" t="s">
        <v>214</v>
      </c>
      <c r="F127" s="104">
        <v>200</v>
      </c>
      <c r="G127" s="29">
        <v>207500</v>
      </c>
      <c r="H127" s="29"/>
    </row>
    <row r="128" spans="1:8" ht="15.75">
      <c r="A128" s="3" t="s">
        <v>456</v>
      </c>
      <c r="B128" s="4" t="s">
        <v>146</v>
      </c>
      <c r="C128" s="4" t="s">
        <v>409</v>
      </c>
      <c r="D128" s="4" t="s">
        <v>97</v>
      </c>
      <c r="E128" s="4" t="s">
        <v>457</v>
      </c>
      <c r="F128" s="4"/>
      <c r="G128" s="29">
        <f>G129+G132</f>
        <v>352890</v>
      </c>
      <c r="H128" s="29"/>
    </row>
    <row r="129" spans="1:8" ht="31.5">
      <c r="A129" s="3" t="s">
        <v>445</v>
      </c>
      <c r="B129" s="4" t="s">
        <v>146</v>
      </c>
      <c r="C129" s="4" t="s">
        <v>409</v>
      </c>
      <c r="D129" s="4" t="s">
        <v>97</v>
      </c>
      <c r="E129" s="4" t="s">
        <v>474</v>
      </c>
      <c r="F129" s="4"/>
      <c r="G129" s="29">
        <f>G130+G131</f>
        <v>352890</v>
      </c>
      <c r="H129" s="29"/>
    </row>
    <row r="130" spans="1:8" ht="47.25" hidden="1">
      <c r="A130" s="3" t="s">
        <v>459</v>
      </c>
      <c r="B130" s="4" t="s">
        <v>146</v>
      </c>
      <c r="C130" s="4" t="s">
        <v>409</v>
      </c>
      <c r="D130" s="4" t="s">
        <v>97</v>
      </c>
      <c r="E130" s="4" t="s">
        <v>474</v>
      </c>
      <c r="F130" s="4" t="s">
        <v>100</v>
      </c>
      <c r="G130" s="29"/>
      <c r="H130" s="29"/>
    </row>
    <row r="131" spans="1:8" ht="15.75">
      <c r="A131" s="3" t="s">
        <v>390</v>
      </c>
      <c r="B131" s="4" t="s">
        <v>146</v>
      </c>
      <c r="C131" s="4" t="s">
        <v>409</v>
      </c>
      <c r="D131" s="4" t="s">
        <v>97</v>
      </c>
      <c r="E131" s="4" t="s">
        <v>474</v>
      </c>
      <c r="F131" s="104">
        <v>800</v>
      </c>
      <c r="G131" s="29">
        <v>352890</v>
      </c>
      <c r="H131" s="29"/>
    </row>
    <row r="132" spans="1:8" ht="31.5" hidden="1">
      <c r="A132" s="3" t="s">
        <v>838</v>
      </c>
      <c r="B132" s="4" t="s">
        <v>146</v>
      </c>
      <c r="C132" s="4" t="s">
        <v>409</v>
      </c>
      <c r="D132" s="4" t="s">
        <v>97</v>
      </c>
      <c r="E132" s="4" t="s">
        <v>0</v>
      </c>
      <c r="F132" s="104"/>
      <c r="G132" s="29">
        <f>G133+G134</f>
        <v>0</v>
      </c>
      <c r="H132" s="29"/>
    </row>
    <row r="133" spans="1:8" ht="47.25" hidden="1">
      <c r="A133" s="3" t="s">
        <v>459</v>
      </c>
      <c r="B133" s="4" t="s">
        <v>146</v>
      </c>
      <c r="C133" s="4" t="s">
        <v>409</v>
      </c>
      <c r="D133" s="4" t="s">
        <v>97</v>
      </c>
      <c r="E133" s="4" t="s">
        <v>0</v>
      </c>
      <c r="F133" s="4" t="s">
        <v>100</v>
      </c>
      <c r="G133" s="29"/>
      <c r="H133" s="29"/>
    </row>
    <row r="134" spans="1:8" ht="26.25" customHeight="1" hidden="1">
      <c r="A134" s="3" t="s">
        <v>390</v>
      </c>
      <c r="B134" s="4" t="s">
        <v>146</v>
      </c>
      <c r="C134" s="4" t="s">
        <v>409</v>
      </c>
      <c r="D134" s="4" t="s">
        <v>97</v>
      </c>
      <c r="E134" s="4" t="s">
        <v>0</v>
      </c>
      <c r="F134" s="104">
        <v>800</v>
      </c>
      <c r="G134" s="29"/>
      <c r="H134" s="29"/>
    </row>
    <row r="135" spans="1:8" ht="56.25">
      <c r="A135" s="10" t="s">
        <v>429</v>
      </c>
      <c r="B135" s="11" t="s">
        <v>146</v>
      </c>
      <c r="C135" s="11" t="s">
        <v>416</v>
      </c>
      <c r="D135" s="11"/>
      <c r="E135" s="11"/>
      <c r="F135" s="23"/>
      <c r="G135" s="28">
        <f>G136+G142</f>
        <v>40529430</v>
      </c>
      <c r="H135" s="28">
        <f>H136</f>
        <v>1828000</v>
      </c>
    </row>
    <row r="136" spans="1:8" ht="18.75">
      <c r="A136" s="8" t="s">
        <v>98</v>
      </c>
      <c r="B136" s="9" t="s">
        <v>146</v>
      </c>
      <c r="C136" s="9" t="s">
        <v>416</v>
      </c>
      <c r="D136" s="9" t="s">
        <v>419</v>
      </c>
      <c r="E136" s="9"/>
      <c r="F136" s="4"/>
      <c r="G136" s="29">
        <f>G137</f>
        <v>1828000</v>
      </c>
      <c r="H136" s="29">
        <f>H137</f>
        <v>1828000</v>
      </c>
    </row>
    <row r="137" spans="1:8" ht="94.5" customHeight="1">
      <c r="A137" s="27" t="s">
        <v>364</v>
      </c>
      <c r="B137" s="4" t="s">
        <v>146</v>
      </c>
      <c r="C137" s="4" t="s">
        <v>416</v>
      </c>
      <c r="D137" s="4" t="s">
        <v>419</v>
      </c>
      <c r="E137" s="4" t="s">
        <v>465</v>
      </c>
      <c r="F137" s="4"/>
      <c r="G137" s="29">
        <f>G138</f>
        <v>1828000</v>
      </c>
      <c r="H137" s="29">
        <f>H138</f>
        <v>1828000</v>
      </c>
    </row>
    <row r="138" spans="1:8" ht="70.5" customHeight="1">
      <c r="A138" s="27" t="s">
        <v>466</v>
      </c>
      <c r="B138" s="4" t="s">
        <v>146</v>
      </c>
      <c r="C138" s="4" t="s">
        <v>416</v>
      </c>
      <c r="D138" s="4" t="s">
        <v>419</v>
      </c>
      <c r="E138" s="4" t="s">
        <v>467</v>
      </c>
      <c r="F138" s="4"/>
      <c r="G138" s="29">
        <f>G139</f>
        <v>1828000</v>
      </c>
      <c r="H138" s="29">
        <f>H139</f>
        <v>1828000</v>
      </c>
    </row>
    <row r="139" spans="1:8" ht="42" customHeight="1">
      <c r="A139" s="3" t="s">
        <v>580</v>
      </c>
      <c r="B139" s="4" t="s">
        <v>146</v>
      </c>
      <c r="C139" s="4" t="s">
        <v>416</v>
      </c>
      <c r="D139" s="4" t="s">
        <v>419</v>
      </c>
      <c r="E139" s="4" t="s">
        <v>184</v>
      </c>
      <c r="F139" s="4"/>
      <c r="G139" s="29">
        <f>G140+G141</f>
        <v>1828000</v>
      </c>
      <c r="H139" s="29">
        <f>H140+H141</f>
        <v>1828000</v>
      </c>
    </row>
    <row r="140" spans="1:8" ht="110.25">
      <c r="A140" s="3" t="s">
        <v>458</v>
      </c>
      <c r="B140" s="4" t="s">
        <v>146</v>
      </c>
      <c r="C140" s="4" t="s">
        <v>416</v>
      </c>
      <c r="D140" s="4" t="s">
        <v>419</v>
      </c>
      <c r="E140" s="4" t="s">
        <v>184</v>
      </c>
      <c r="F140" s="4" t="s">
        <v>99</v>
      </c>
      <c r="G140" s="29">
        <v>1787190</v>
      </c>
      <c r="H140" s="29">
        <f>G140</f>
        <v>1787190</v>
      </c>
    </row>
    <row r="141" spans="1:8" ht="47.25">
      <c r="A141" s="3" t="s">
        <v>459</v>
      </c>
      <c r="B141" s="4" t="s">
        <v>146</v>
      </c>
      <c r="C141" s="4" t="s">
        <v>416</v>
      </c>
      <c r="D141" s="4" t="s">
        <v>419</v>
      </c>
      <c r="E141" s="4" t="s">
        <v>184</v>
      </c>
      <c r="F141" s="4" t="s">
        <v>100</v>
      </c>
      <c r="G141" s="29">
        <v>40810</v>
      </c>
      <c r="H141" s="29">
        <f>G141</f>
        <v>40810</v>
      </c>
    </row>
    <row r="142" spans="1:8" ht="139.5" customHeight="1">
      <c r="A142" s="8" t="s">
        <v>142</v>
      </c>
      <c r="B142" s="9" t="s">
        <v>146</v>
      </c>
      <c r="C142" s="9" t="s">
        <v>416</v>
      </c>
      <c r="D142" s="9" t="s">
        <v>415</v>
      </c>
      <c r="E142" s="9"/>
      <c r="F142" s="9"/>
      <c r="G142" s="36">
        <f>G143</f>
        <v>38701430</v>
      </c>
      <c r="H142" s="36"/>
    </row>
    <row r="143" spans="1:8" ht="63">
      <c r="A143" s="3" t="s">
        <v>368</v>
      </c>
      <c r="B143" s="4" t="s">
        <v>146</v>
      </c>
      <c r="C143" s="4" t="s">
        <v>416</v>
      </c>
      <c r="D143" s="4" t="s">
        <v>415</v>
      </c>
      <c r="E143" s="4" t="s">
        <v>199</v>
      </c>
      <c r="F143" s="4"/>
      <c r="G143" s="29">
        <f>G144</f>
        <v>38701430</v>
      </c>
      <c r="H143" s="29"/>
    </row>
    <row r="144" spans="1:8" ht="78.75">
      <c r="A144" s="3" t="s">
        <v>207</v>
      </c>
      <c r="B144" s="4" t="s">
        <v>146</v>
      </c>
      <c r="C144" s="4" t="s">
        <v>416</v>
      </c>
      <c r="D144" s="4" t="s">
        <v>415</v>
      </c>
      <c r="E144" s="4" t="s">
        <v>208</v>
      </c>
      <c r="F144" s="4"/>
      <c r="G144" s="29">
        <f>G145+G154+G155+G149+G151</f>
        <v>38701430</v>
      </c>
      <c r="H144" s="29"/>
    </row>
    <row r="145" spans="1:8" ht="94.5">
      <c r="A145" s="3" t="s">
        <v>289</v>
      </c>
      <c r="B145" s="4" t="s">
        <v>146</v>
      </c>
      <c r="C145" s="4" t="s">
        <v>416</v>
      </c>
      <c r="D145" s="4" t="s">
        <v>415</v>
      </c>
      <c r="E145" s="4" t="s">
        <v>209</v>
      </c>
      <c r="F145" s="4"/>
      <c r="G145" s="29">
        <f>G146+G147+G148</f>
        <v>36368440</v>
      </c>
      <c r="H145" s="29"/>
    </row>
    <row r="146" spans="1:8" ht="110.25">
      <c r="A146" s="3" t="s">
        <v>458</v>
      </c>
      <c r="B146" s="4" t="s">
        <v>146</v>
      </c>
      <c r="C146" s="4" t="s">
        <v>416</v>
      </c>
      <c r="D146" s="4" t="s">
        <v>415</v>
      </c>
      <c r="E146" s="4" t="s">
        <v>209</v>
      </c>
      <c r="F146" s="4" t="s">
        <v>99</v>
      </c>
      <c r="G146" s="29">
        <v>31028860</v>
      </c>
      <c r="H146" s="29"/>
    </row>
    <row r="147" spans="1:8" ht="47.25">
      <c r="A147" s="3" t="s">
        <v>459</v>
      </c>
      <c r="B147" s="4" t="s">
        <v>146</v>
      </c>
      <c r="C147" s="4" t="s">
        <v>416</v>
      </c>
      <c r="D147" s="4" t="s">
        <v>415</v>
      </c>
      <c r="E147" s="4" t="s">
        <v>209</v>
      </c>
      <c r="F147" s="4" t="s">
        <v>100</v>
      </c>
      <c r="G147" s="29">
        <v>5316710</v>
      </c>
      <c r="H147" s="29"/>
    </row>
    <row r="148" spans="1:8" ht="15.75">
      <c r="A148" s="3" t="s">
        <v>390</v>
      </c>
      <c r="B148" s="4" t="s">
        <v>146</v>
      </c>
      <c r="C148" s="4" t="s">
        <v>416</v>
      </c>
      <c r="D148" s="4" t="s">
        <v>415</v>
      </c>
      <c r="E148" s="4" t="s">
        <v>209</v>
      </c>
      <c r="F148" s="4" t="s">
        <v>103</v>
      </c>
      <c r="G148" s="29">
        <v>22870</v>
      </c>
      <c r="H148" s="29"/>
    </row>
    <row r="149" spans="1:8" ht="94.5">
      <c r="A149" s="3" t="s">
        <v>19</v>
      </c>
      <c r="B149" s="4" t="s">
        <v>146</v>
      </c>
      <c r="C149" s="4" t="s">
        <v>416</v>
      </c>
      <c r="D149" s="4" t="s">
        <v>415</v>
      </c>
      <c r="E149" s="4" t="s">
        <v>35</v>
      </c>
      <c r="F149" s="4"/>
      <c r="G149" s="29">
        <f>G150</f>
        <v>688510</v>
      </c>
      <c r="H149" s="29"/>
    </row>
    <row r="150" spans="1:8" ht="110.25">
      <c r="A150" s="3" t="s">
        <v>27</v>
      </c>
      <c r="B150" s="4" t="s">
        <v>146</v>
      </c>
      <c r="C150" s="4" t="s">
        <v>416</v>
      </c>
      <c r="D150" s="4" t="s">
        <v>415</v>
      </c>
      <c r="E150" s="4" t="s">
        <v>35</v>
      </c>
      <c r="F150" s="4" t="s">
        <v>99</v>
      </c>
      <c r="G150" s="29">
        <v>688510</v>
      </c>
      <c r="H150" s="29"/>
    </row>
    <row r="151" spans="1:8" ht="65.25" customHeight="1" hidden="1">
      <c r="A151" s="3" t="s">
        <v>308</v>
      </c>
      <c r="B151" s="4" t="s">
        <v>146</v>
      </c>
      <c r="C151" s="4" t="s">
        <v>416</v>
      </c>
      <c r="D151" s="4" t="s">
        <v>415</v>
      </c>
      <c r="E151" s="4" t="s">
        <v>61</v>
      </c>
      <c r="F151" s="4"/>
      <c r="G151" s="29">
        <f>G152</f>
        <v>0</v>
      </c>
      <c r="H151" s="29"/>
    </row>
    <row r="152" spans="1:8" ht="47.25" hidden="1">
      <c r="A152" s="3" t="s">
        <v>459</v>
      </c>
      <c r="B152" s="4" t="s">
        <v>146</v>
      </c>
      <c r="C152" s="4" t="s">
        <v>416</v>
      </c>
      <c r="D152" s="4" t="s">
        <v>415</v>
      </c>
      <c r="E152" s="4" t="s">
        <v>61</v>
      </c>
      <c r="F152" s="4" t="s">
        <v>100</v>
      </c>
      <c r="G152" s="29"/>
      <c r="H152" s="29"/>
    </row>
    <row r="153" spans="1:8" ht="31.5">
      <c r="A153" s="3" t="s">
        <v>476</v>
      </c>
      <c r="B153" s="4" t="s">
        <v>146</v>
      </c>
      <c r="C153" s="4" t="s">
        <v>416</v>
      </c>
      <c r="D153" s="4" t="s">
        <v>415</v>
      </c>
      <c r="E153" s="4" t="s">
        <v>210</v>
      </c>
      <c r="F153" s="4"/>
      <c r="G153" s="29">
        <f>G154</f>
        <v>1644480</v>
      </c>
      <c r="H153" s="29"/>
    </row>
    <row r="154" spans="1:8" ht="47.25">
      <c r="A154" s="3" t="s">
        <v>459</v>
      </c>
      <c r="B154" s="4" t="s">
        <v>146</v>
      </c>
      <c r="C154" s="4" t="s">
        <v>416</v>
      </c>
      <c r="D154" s="4" t="s">
        <v>415</v>
      </c>
      <c r="E154" s="4" t="s">
        <v>210</v>
      </c>
      <c r="F154" s="4" t="s">
        <v>100</v>
      </c>
      <c r="G154" s="29">
        <v>1644480</v>
      </c>
      <c r="H154" s="29"/>
    </row>
    <row r="155" spans="1:8" ht="63" hidden="1">
      <c r="A155" s="3" t="s">
        <v>302</v>
      </c>
      <c r="B155" s="4" t="s">
        <v>146</v>
      </c>
      <c r="C155" s="4" t="s">
        <v>416</v>
      </c>
      <c r="D155" s="4" t="s">
        <v>415</v>
      </c>
      <c r="E155" s="4" t="s">
        <v>215</v>
      </c>
      <c r="F155" s="4"/>
      <c r="G155" s="29">
        <f>G156</f>
        <v>0</v>
      </c>
      <c r="H155" s="29"/>
    </row>
    <row r="156" spans="1:8" ht="47.25" hidden="1">
      <c r="A156" s="3" t="s">
        <v>809</v>
      </c>
      <c r="B156" s="4" t="s">
        <v>146</v>
      </c>
      <c r="C156" s="4" t="s">
        <v>416</v>
      </c>
      <c r="D156" s="4" t="s">
        <v>415</v>
      </c>
      <c r="E156" s="4" t="s">
        <v>215</v>
      </c>
      <c r="F156" s="4" t="s">
        <v>451</v>
      </c>
      <c r="G156" s="29"/>
      <c r="H156" s="29"/>
    </row>
    <row r="157" spans="1:8" ht="18.75">
      <c r="A157" s="10" t="s">
        <v>430</v>
      </c>
      <c r="B157" s="11" t="s">
        <v>146</v>
      </c>
      <c r="C157" s="11" t="s">
        <v>419</v>
      </c>
      <c r="D157" s="99"/>
      <c r="E157" s="23"/>
      <c r="F157" s="23"/>
      <c r="G157" s="28">
        <f>G165+G158+G179</f>
        <v>45792121.95</v>
      </c>
      <c r="H157" s="28">
        <f>H165+H158+H179</f>
        <v>755800</v>
      </c>
    </row>
    <row r="158" spans="1:8" ht="15.75">
      <c r="A158" s="20" t="s">
        <v>431</v>
      </c>
      <c r="B158" s="2" t="s">
        <v>146</v>
      </c>
      <c r="C158" s="2" t="s">
        <v>419</v>
      </c>
      <c r="D158" s="2" t="s">
        <v>413</v>
      </c>
      <c r="E158" s="4"/>
      <c r="F158" s="4"/>
      <c r="G158" s="33">
        <f aca="true" t="shared" si="0" ref="G158:H163">G159</f>
        <v>31787630</v>
      </c>
      <c r="H158" s="33">
        <f t="shared" si="0"/>
        <v>687100</v>
      </c>
    </row>
    <row r="159" spans="1:8" ht="111" customHeight="1">
      <c r="A159" s="3" t="s">
        <v>372</v>
      </c>
      <c r="B159" s="4" t="s">
        <v>146</v>
      </c>
      <c r="C159" s="4" t="s">
        <v>419</v>
      </c>
      <c r="D159" s="4" t="s">
        <v>413</v>
      </c>
      <c r="E159" s="4" t="s">
        <v>120</v>
      </c>
      <c r="F159" s="4"/>
      <c r="G159" s="29">
        <f t="shared" si="0"/>
        <v>31787630</v>
      </c>
      <c r="H159" s="29">
        <f t="shared" si="0"/>
        <v>687100</v>
      </c>
    </row>
    <row r="160" spans="1:8" ht="47.25">
      <c r="A160" s="3" t="s">
        <v>121</v>
      </c>
      <c r="B160" s="4" t="s">
        <v>146</v>
      </c>
      <c r="C160" s="4" t="s">
        <v>419</v>
      </c>
      <c r="D160" s="4" t="s">
        <v>413</v>
      </c>
      <c r="E160" s="4" t="s">
        <v>122</v>
      </c>
      <c r="F160" s="4"/>
      <c r="G160" s="29">
        <f>G163+G161</f>
        <v>31787630</v>
      </c>
      <c r="H160" s="29">
        <f>H163</f>
        <v>687100</v>
      </c>
    </row>
    <row r="161" spans="1:8" ht="63">
      <c r="A161" s="3" t="s">
        <v>304</v>
      </c>
      <c r="B161" s="4" t="s">
        <v>146</v>
      </c>
      <c r="C161" s="4" t="s">
        <v>419</v>
      </c>
      <c r="D161" s="4" t="s">
        <v>413</v>
      </c>
      <c r="E161" s="4" t="s">
        <v>305</v>
      </c>
      <c r="F161" s="4"/>
      <c r="G161" s="29">
        <f>G162</f>
        <v>31100530</v>
      </c>
      <c r="H161" s="29"/>
    </row>
    <row r="162" spans="1:8" ht="24" customHeight="1">
      <c r="A162" s="3" t="s">
        <v>390</v>
      </c>
      <c r="B162" s="4" t="s">
        <v>146</v>
      </c>
      <c r="C162" s="4" t="s">
        <v>419</v>
      </c>
      <c r="D162" s="4" t="s">
        <v>413</v>
      </c>
      <c r="E162" s="4" t="s">
        <v>305</v>
      </c>
      <c r="F162" s="4" t="s">
        <v>103</v>
      </c>
      <c r="G162" s="29">
        <v>31100530</v>
      </c>
      <c r="H162" s="29"/>
    </row>
    <row r="163" spans="1:8" ht="141.75">
      <c r="A163" s="3" t="s">
        <v>123</v>
      </c>
      <c r="B163" s="4" t="s">
        <v>146</v>
      </c>
      <c r="C163" s="4" t="s">
        <v>419</v>
      </c>
      <c r="D163" s="4" t="s">
        <v>413</v>
      </c>
      <c r="E163" s="4" t="s">
        <v>124</v>
      </c>
      <c r="F163" s="4"/>
      <c r="G163" s="29">
        <f t="shared" si="0"/>
        <v>687100</v>
      </c>
      <c r="H163" s="29">
        <f t="shared" si="0"/>
        <v>687100</v>
      </c>
    </row>
    <row r="164" spans="1:8" ht="15.75">
      <c r="A164" s="3" t="s">
        <v>390</v>
      </c>
      <c r="B164" s="4" t="s">
        <v>146</v>
      </c>
      <c r="C164" s="4" t="s">
        <v>419</v>
      </c>
      <c r="D164" s="4" t="s">
        <v>413</v>
      </c>
      <c r="E164" s="4" t="s">
        <v>124</v>
      </c>
      <c r="F164" s="4" t="s">
        <v>103</v>
      </c>
      <c r="G164" s="29">
        <v>687100</v>
      </c>
      <c r="H164" s="29">
        <f>G164</f>
        <v>687100</v>
      </c>
    </row>
    <row r="165" spans="1:8" ht="15.75">
      <c r="A165" s="1" t="s">
        <v>91</v>
      </c>
      <c r="B165" s="2" t="s">
        <v>146</v>
      </c>
      <c r="C165" s="2" t="s">
        <v>419</v>
      </c>
      <c r="D165" s="2" t="s">
        <v>417</v>
      </c>
      <c r="E165" s="2"/>
      <c r="F165" s="2"/>
      <c r="G165" s="33">
        <f>G166</f>
        <v>13947191.95</v>
      </c>
      <c r="H165" s="33">
        <f>H166</f>
        <v>11400</v>
      </c>
    </row>
    <row r="166" spans="1:8" ht="70.5" customHeight="1">
      <c r="A166" s="3" t="s">
        <v>371</v>
      </c>
      <c r="B166" s="4" t="s">
        <v>146</v>
      </c>
      <c r="C166" s="4" t="s">
        <v>419</v>
      </c>
      <c r="D166" s="4" t="s">
        <v>417</v>
      </c>
      <c r="E166" s="4" t="s">
        <v>460</v>
      </c>
      <c r="F166" s="4"/>
      <c r="G166" s="29">
        <f>G173+G167</f>
        <v>13947191.95</v>
      </c>
      <c r="H166" s="29">
        <f>H173</f>
        <v>11400</v>
      </c>
    </row>
    <row r="167" spans="1:8" ht="85.5" customHeight="1">
      <c r="A167" s="3" t="s">
        <v>161</v>
      </c>
      <c r="B167" s="4" t="s">
        <v>146</v>
      </c>
      <c r="C167" s="4" t="s">
        <v>419</v>
      </c>
      <c r="D167" s="4" t="s">
        <v>417</v>
      </c>
      <c r="E167" s="4" t="s">
        <v>162</v>
      </c>
      <c r="F167" s="4"/>
      <c r="G167" s="29">
        <f>G168+G171</f>
        <v>9640290</v>
      </c>
      <c r="H167" s="29"/>
    </row>
    <row r="168" spans="1:8" ht="133.5" customHeight="1">
      <c r="A168" s="3" t="s">
        <v>289</v>
      </c>
      <c r="B168" s="4" t="s">
        <v>146</v>
      </c>
      <c r="C168" s="4" t="s">
        <v>419</v>
      </c>
      <c r="D168" s="4" t="s">
        <v>417</v>
      </c>
      <c r="E168" s="4" t="s">
        <v>163</v>
      </c>
      <c r="F168" s="4"/>
      <c r="G168" s="29">
        <f>G169+G170</f>
        <v>9333280</v>
      </c>
      <c r="H168" s="29"/>
    </row>
    <row r="169" spans="1:8" ht="161.25" customHeight="1">
      <c r="A169" s="3" t="s">
        <v>458</v>
      </c>
      <c r="B169" s="4" t="s">
        <v>146</v>
      </c>
      <c r="C169" s="4" t="s">
        <v>419</v>
      </c>
      <c r="D169" s="4" t="s">
        <v>417</v>
      </c>
      <c r="E169" s="4" t="s">
        <v>163</v>
      </c>
      <c r="F169" s="4" t="s">
        <v>99</v>
      </c>
      <c r="G169" s="29">
        <f>7105220+2145780</f>
        <v>9251000</v>
      </c>
      <c r="H169" s="29"/>
    </row>
    <row r="170" spans="1:8" ht="70.5" customHeight="1">
      <c r="A170" s="3" t="s">
        <v>459</v>
      </c>
      <c r="B170" s="4" t="s">
        <v>146</v>
      </c>
      <c r="C170" s="4" t="s">
        <v>419</v>
      </c>
      <c r="D170" s="4" t="s">
        <v>417</v>
      </c>
      <c r="E170" s="4" t="s">
        <v>163</v>
      </c>
      <c r="F170" s="4" t="s">
        <v>100</v>
      </c>
      <c r="G170" s="29">
        <v>82280</v>
      </c>
      <c r="H170" s="29"/>
    </row>
    <row r="171" spans="1:8" ht="135" customHeight="1">
      <c r="A171" s="3" t="s">
        <v>19</v>
      </c>
      <c r="B171" s="4" t="s">
        <v>146</v>
      </c>
      <c r="C171" s="4" t="s">
        <v>419</v>
      </c>
      <c r="D171" s="4" t="s">
        <v>417</v>
      </c>
      <c r="E171" s="4" t="s">
        <v>36</v>
      </c>
      <c r="F171" s="4"/>
      <c r="G171" s="29">
        <f>G172</f>
        <v>307010</v>
      </c>
      <c r="H171" s="29"/>
    </row>
    <row r="172" spans="1:8" ht="110.25">
      <c r="A172" s="3" t="s">
        <v>458</v>
      </c>
      <c r="B172" s="4" t="s">
        <v>146</v>
      </c>
      <c r="C172" s="4" t="s">
        <v>419</v>
      </c>
      <c r="D172" s="4" t="s">
        <v>417</v>
      </c>
      <c r="E172" s="4" t="s">
        <v>36</v>
      </c>
      <c r="F172" s="4" t="s">
        <v>99</v>
      </c>
      <c r="G172" s="29">
        <v>307010</v>
      </c>
      <c r="H172" s="29"/>
    </row>
    <row r="173" spans="1:8" ht="69.75" customHeight="1">
      <c r="A173" s="3" t="s">
        <v>461</v>
      </c>
      <c r="B173" s="4" t="s">
        <v>146</v>
      </c>
      <c r="C173" s="4" t="s">
        <v>419</v>
      </c>
      <c r="D173" s="4" t="s">
        <v>417</v>
      </c>
      <c r="E173" s="4" t="s">
        <v>462</v>
      </c>
      <c r="F173" s="4"/>
      <c r="G173" s="29">
        <f>G177+G174</f>
        <v>4306901.95</v>
      </c>
      <c r="H173" s="29">
        <f>H177</f>
        <v>11400</v>
      </c>
    </row>
    <row r="174" spans="1:8" ht="66.75" customHeight="1">
      <c r="A174" s="3" t="s">
        <v>463</v>
      </c>
      <c r="B174" s="4" t="s">
        <v>146</v>
      </c>
      <c r="C174" s="4" t="s">
        <v>419</v>
      </c>
      <c r="D174" s="4" t="s">
        <v>417</v>
      </c>
      <c r="E174" s="4" t="s">
        <v>464</v>
      </c>
      <c r="F174" s="4"/>
      <c r="G174" s="29">
        <f>G175+G176</f>
        <v>4295501.95</v>
      </c>
      <c r="H174" s="29"/>
    </row>
    <row r="175" spans="1:8" ht="69.75" customHeight="1">
      <c r="A175" s="3" t="s">
        <v>459</v>
      </c>
      <c r="B175" s="4" t="s">
        <v>146</v>
      </c>
      <c r="C175" s="4" t="s">
        <v>419</v>
      </c>
      <c r="D175" s="4" t="s">
        <v>417</v>
      </c>
      <c r="E175" s="4" t="s">
        <v>464</v>
      </c>
      <c r="F175" s="4" t="s">
        <v>100</v>
      </c>
      <c r="G175" s="29">
        <f>2475450+142500</f>
        <v>2617950</v>
      </c>
      <c r="H175" s="29"/>
    </row>
    <row r="176" spans="1:8" ht="69.75" customHeight="1">
      <c r="A176" s="3" t="s">
        <v>480</v>
      </c>
      <c r="B176" s="4" t="s">
        <v>146</v>
      </c>
      <c r="C176" s="4" t="s">
        <v>419</v>
      </c>
      <c r="D176" s="4" t="s">
        <v>417</v>
      </c>
      <c r="E176" s="4" t="s">
        <v>464</v>
      </c>
      <c r="F176" s="4" t="s">
        <v>105</v>
      </c>
      <c r="G176" s="29">
        <v>1677551.95</v>
      </c>
      <c r="H176" s="29"/>
    </row>
    <row r="177" spans="1:8" ht="110.25">
      <c r="A177" s="3" t="s">
        <v>485</v>
      </c>
      <c r="B177" s="4" t="s">
        <v>146</v>
      </c>
      <c r="C177" s="4" t="s">
        <v>419</v>
      </c>
      <c r="D177" s="4" t="s">
        <v>417</v>
      </c>
      <c r="E177" s="4" t="s">
        <v>486</v>
      </c>
      <c r="F177" s="4"/>
      <c r="G177" s="29">
        <f>G178</f>
        <v>11400</v>
      </c>
      <c r="H177" s="29">
        <f>H178</f>
        <v>11400</v>
      </c>
    </row>
    <row r="178" spans="1:8" ht="47.25">
      <c r="A178" s="3" t="s">
        <v>459</v>
      </c>
      <c r="B178" s="4" t="s">
        <v>146</v>
      </c>
      <c r="C178" s="4" t="s">
        <v>419</v>
      </c>
      <c r="D178" s="4" t="s">
        <v>417</v>
      </c>
      <c r="E178" s="4" t="s">
        <v>486</v>
      </c>
      <c r="F178" s="4" t="s">
        <v>100</v>
      </c>
      <c r="G178" s="29">
        <v>11400</v>
      </c>
      <c r="H178" s="29">
        <f>G178</f>
        <v>11400</v>
      </c>
    </row>
    <row r="179" spans="1:8" ht="31.5">
      <c r="A179" s="1" t="s">
        <v>432</v>
      </c>
      <c r="B179" s="2" t="s">
        <v>146</v>
      </c>
      <c r="C179" s="2" t="s">
        <v>419</v>
      </c>
      <c r="D179" s="2" t="s">
        <v>94</v>
      </c>
      <c r="E179" s="4"/>
      <c r="F179" s="4"/>
      <c r="G179" s="33">
        <f aca="true" t="shared" si="1" ref="G179:H182">G180</f>
        <v>57300</v>
      </c>
      <c r="H179" s="33">
        <f t="shared" si="1"/>
        <v>57300</v>
      </c>
    </row>
    <row r="180" spans="1:8" ht="85.5" customHeight="1">
      <c r="A180" s="27" t="s">
        <v>364</v>
      </c>
      <c r="B180" s="4" t="s">
        <v>146</v>
      </c>
      <c r="C180" s="4" t="s">
        <v>419</v>
      </c>
      <c r="D180" s="4" t="s">
        <v>94</v>
      </c>
      <c r="E180" s="4" t="s">
        <v>465</v>
      </c>
      <c r="F180" s="4"/>
      <c r="G180" s="29">
        <f t="shared" si="1"/>
        <v>57300</v>
      </c>
      <c r="H180" s="29">
        <f t="shared" si="1"/>
        <v>57300</v>
      </c>
    </row>
    <row r="181" spans="1:8" ht="47.25">
      <c r="A181" s="27" t="s">
        <v>466</v>
      </c>
      <c r="B181" s="4" t="s">
        <v>146</v>
      </c>
      <c r="C181" s="4" t="s">
        <v>419</v>
      </c>
      <c r="D181" s="4" t="s">
        <v>94</v>
      </c>
      <c r="E181" s="4" t="s">
        <v>467</v>
      </c>
      <c r="F181" s="4"/>
      <c r="G181" s="29">
        <f t="shared" si="1"/>
        <v>57300</v>
      </c>
      <c r="H181" s="29">
        <f t="shared" si="1"/>
        <v>57300</v>
      </c>
    </row>
    <row r="182" spans="1:8" ht="141.75">
      <c r="A182" s="3" t="s">
        <v>387</v>
      </c>
      <c r="B182" s="4" t="s">
        <v>146</v>
      </c>
      <c r="C182" s="4" t="s">
        <v>419</v>
      </c>
      <c r="D182" s="4" t="s">
        <v>94</v>
      </c>
      <c r="E182" s="4" t="s">
        <v>129</v>
      </c>
      <c r="F182" s="4"/>
      <c r="G182" s="29">
        <f t="shared" si="1"/>
        <v>57300</v>
      </c>
      <c r="H182" s="29">
        <f t="shared" si="1"/>
        <v>57300</v>
      </c>
    </row>
    <row r="183" spans="1:8" ht="110.25">
      <c r="A183" s="3" t="s">
        <v>458</v>
      </c>
      <c r="B183" s="4" t="s">
        <v>146</v>
      </c>
      <c r="C183" s="4" t="s">
        <v>419</v>
      </c>
      <c r="D183" s="4" t="s">
        <v>94</v>
      </c>
      <c r="E183" s="4" t="s">
        <v>129</v>
      </c>
      <c r="F183" s="4" t="s">
        <v>99</v>
      </c>
      <c r="G183" s="29">
        <v>57300</v>
      </c>
      <c r="H183" s="29">
        <f>G183</f>
        <v>57300</v>
      </c>
    </row>
    <row r="184" spans="1:8" ht="18.75">
      <c r="A184" s="10" t="s">
        <v>423</v>
      </c>
      <c r="B184" s="11" t="s">
        <v>146</v>
      </c>
      <c r="C184" s="11" t="s">
        <v>417</v>
      </c>
      <c r="D184" s="5"/>
      <c r="E184" s="5"/>
      <c r="F184" s="23"/>
      <c r="G184" s="28">
        <f>G189+G185</f>
        <v>2352286</v>
      </c>
      <c r="H184" s="28">
        <f>H189</f>
        <v>1345100</v>
      </c>
    </row>
    <row r="185" spans="1:8" ht="15.75">
      <c r="A185" s="1" t="s">
        <v>441</v>
      </c>
      <c r="B185" s="2" t="s">
        <v>146</v>
      </c>
      <c r="C185" s="2" t="s">
        <v>417</v>
      </c>
      <c r="D185" s="2" t="s">
        <v>409</v>
      </c>
      <c r="E185" s="2"/>
      <c r="F185" s="4"/>
      <c r="G185" s="33">
        <f>G186</f>
        <v>1007186</v>
      </c>
      <c r="H185" s="33"/>
    </row>
    <row r="186" spans="1:8" ht="15.75">
      <c r="A186" s="3" t="s">
        <v>456</v>
      </c>
      <c r="B186" s="4" t="s">
        <v>146</v>
      </c>
      <c r="C186" s="4" t="s">
        <v>417</v>
      </c>
      <c r="D186" s="4" t="s">
        <v>409</v>
      </c>
      <c r="E186" s="4" t="s">
        <v>457</v>
      </c>
      <c r="F186" s="4"/>
      <c r="G186" s="29">
        <f>G187</f>
        <v>1007186</v>
      </c>
      <c r="H186" s="29"/>
    </row>
    <row r="187" spans="1:8" ht="133.5" customHeight="1">
      <c r="A187" s="3" t="s">
        <v>216</v>
      </c>
      <c r="B187" s="4" t="s">
        <v>146</v>
      </c>
      <c r="C187" s="4" t="s">
        <v>417</v>
      </c>
      <c r="D187" s="4" t="s">
        <v>409</v>
      </c>
      <c r="E187" s="4" t="s">
        <v>217</v>
      </c>
      <c r="F187" s="4"/>
      <c r="G187" s="29">
        <f>G188</f>
        <v>1007186</v>
      </c>
      <c r="H187" s="29"/>
    </row>
    <row r="188" spans="1:8" ht="31.5">
      <c r="A188" s="3" t="s">
        <v>394</v>
      </c>
      <c r="B188" s="4" t="s">
        <v>146</v>
      </c>
      <c r="C188" s="4" t="s">
        <v>417</v>
      </c>
      <c r="D188" s="4" t="s">
        <v>409</v>
      </c>
      <c r="E188" s="4" t="s">
        <v>217</v>
      </c>
      <c r="F188" s="4" t="s">
        <v>395</v>
      </c>
      <c r="G188" s="29">
        <f>1335000-327814</f>
        <v>1007186</v>
      </c>
      <c r="H188" s="29"/>
    </row>
    <row r="189" spans="1:8" ht="15.75">
      <c r="A189" s="1" t="s">
        <v>449</v>
      </c>
      <c r="B189" s="2" t="s">
        <v>146</v>
      </c>
      <c r="C189" s="2" t="s">
        <v>417</v>
      </c>
      <c r="D189" s="2" t="s">
        <v>419</v>
      </c>
      <c r="E189" s="2"/>
      <c r="F189" s="2"/>
      <c r="G189" s="33">
        <f>G190</f>
        <v>1345100</v>
      </c>
      <c r="H189" s="33">
        <f>H190</f>
        <v>1345100</v>
      </c>
    </row>
    <row r="190" spans="1:8" ht="88.5" customHeight="1">
      <c r="A190" s="27" t="s">
        <v>364</v>
      </c>
      <c r="B190" s="4" t="s">
        <v>146</v>
      </c>
      <c r="C190" s="4" t="s">
        <v>417</v>
      </c>
      <c r="D190" s="4" t="s">
        <v>419</v>
      </c>
      <c r="E190" s="4" t="s">
        <v>465</v>
      </c>
      <c r="F190" s="4"/>
      <c r="G190" s="29">
        <f>G191</f>
        <v>1345100</v>
      </c>
      <c r="H190" s="29">
        <f>H191</f>
        <v>1345100</v>
      </c>
    </row>
    <row r="191" spans="1:8" ht="47.25">
      <c r="A191" s="27" t="s">
        <v>466</v>
      </c>
      <c r="B191" s="4" t="s">
        <v>146</v>
      </c>
      <c r="C191" s="4" t="s">
        <v>417</v>
      </c>
      <c r="D191" s="4" t="s">
        <v>419</v>
      </c>
      <c r="E191" s="4" t="s">
        <v>467</v>
      </c>
      <c r="F191" s="4"/>
      <c r="G191" s="29">
        <f>G192+G195</f>
        <v>1345100</v>
      </c>
      <c r="H191" s="29">
        <f>H192+H195</f>
        <v>1345100</v>
      </c>
    </row>
    <row r="192" spans="1:8" ht="141.75">
      <c r="A192" s="3" t="s">
        <v>513</v>
      </c>
      <c r="B192" s="4" t="s">
        <v>146</v>
      </c>
      <c r="C192" s="4" t="s">
        <v>417</v>
      </c>
      <c r="D192" s="4" t="s">
        <v>419</v>
      </c>
      <c r="E192" s="4" t="s">
        <v>514</v>
      </c>
      <c r="F192" s="4"/>
      <c r="G192" s="29">
        <f>G193+G194</f>
        <v>111700</v>
      </c>
      <c r="H192" s="29">
        <f>H193+H194</f>
        <v>111700</v>
      </c>
    </row>
    <row r="193" spans="1:8" ht="110.25">
      <c r="A193" s="3" t="s">
        <v>458</v>
      </c>
      <c r="B193" s="4" t="s">
        <v>146</v>
      </c>
      <c r="C193" s="4" t="s">
        <v>417</v>
      </c>
      <c r="D193" s="4" t="s">
        <v>419</v>
      </c>
      <c r="E193" s="4" t="s">
        <v>514</v>
      </c>
      <c r="F193" s="4" t="s">
        <v>99</v>
      </c>
      <c r="G193" s="29">
        <v>111700</v>
      </c>
      <c r="H193" s="29">
        <f>G193</f>
        <v>111700</v>
      </c>
    </row>
    <row r="194" spans="1:8" ht="61.5" customHeight="1" hidden="1">
      <c r="A194" s="3" t="s">
        <v>459</v>
      </c>
      <c r="B194" s="4" t="s">
        <v>146</v>
      </c>
      <c r="C194" s="4" t="s">
        <v>417</v>
      </c>
      <c r="D194" s="4" t="s">
        <v>419</v>
      </c>
      <c r="E194" s="4" t="s">
        <v>514</v>
      </c>
      <c r="F194" s="4" t="s">
        <v>100</v>
      </c>
      <c r="G194" s="29">
        <v>0</v>
      </c>
      <c r="H194" s="29">
        <f>G194</f>
        <v>0</v>
      </c>
    </row>
    <row r="195" spans="1:8" ht="63">
      <c r="A195" s="103" t="s">
        <v>447</v>
      </c>
      <c r="B195" s="4" t="s">
        <v>146</v>
      </c>
      <c r="C195" s="4" t="s">
        <v>417</v>
      </c>
      <c r="D195" s="4" t="s">
        <v>419</v>
      </c>
      <c r="E195" s="4" t="s">
        <v>288</v>
      </c>
      <c r="F195" s="4"/>
      <c r="G195" s="29">
        <f>G196+G197</f>
        <v>1233400</v>
      </c>
      <c r="H195" s="29">
        <f>H196+H197</f>
        <v>1233400</v>
      </c>
    </row>
    <row r="196" spans="1:8" ht="110.25">
      <c r="A196" s="3" t="s">
        <v>458</v>
      </c>
      <c r="B196" s="4" t="s">
        <v>146</v>
      </c>
      <c r="C196" s="4" t="s">
        <v>417</v>
      </c>
      <c r="D196" s="4" t="s">
        <v>419</v>
      </c>
      <c r="E196" s="4" t="s">
        <v>288</v>
      </c>
      <c r="F196" s="4" t="s">
        <v>99</v>
      </c>
      <c r="G196" s="29">
        <v>1076700</v>
      </c>
      <c r="H196" s="29">
        <f>G196</f>
        <v>1076700</v>
      </c>
    </row>
    <row r="197" spans="1:8" ht="47.25">
      <c r="A197" s="3" t="s">
        <v>459</v>
      </c>
      <c r="B197" s="4" t="s">
        <v>146</v>
      </c>
      <c r="C197" s="4" t="s">
        <v>417</v>
      </c>
      <c r="D197" s="4" t="s">
        <v>419</v>
      </c>
      <c r="E197" s="4" t="s">
        <v>288</v>
      </c>
      <c r="F197" s="4" t="s">
        <v>100</v>
      </c>
      <c r="G197" s="29">
        <v>156700</v>
      </c>
      <c r="H197" s="29">
        <f>G197</f>
        <v>156700</v>
      </c>
    </row>
    <row r="198" spans="1:8" ht="31.5">
      <c r="A198" s="13" t="s">
        <v>90</v>
      </c>
      <c r="B198" s="5" t="s">
        <v>146</v>
      </c>
      <c r="C198" s="5" t="s">
        <v>94</v>
      </c>
      <c r="D198" s="5" t="s">
        <v>439</v>
      </c>
      <c r="E198" s="5"/>
      <c r="F198" s="5"/>
      <c r="G198" s="28">
        <f>G199</f>
        <v>1500000</v>
      </c>
      <c r="H198" s="28"/>
    </row>
    <row r="199" spans="1:8" ht="31.5">
      <c r="A199" s="3" t="s">
        <v>247</v>
      </c>
      <c r="B199" s="4" t="s">
        <v>146</v>
      </c>
      <c r="C199" s="4" t="s">
        <v>94</v>
      </c>
      <c r="D199" s="4" t="s">
        <v>414</v>
      </c>
      <c r="E199" s="4"/>
      <c r="F199" s="4"/>
      <c r="G199" s="29">
        <f>G200</f>
        <v>1500000</v>
      </c>
      <c r="H199" s="29"/>
    </row>
    <row r="200" spans="1:8" ht="70.5" customHeight="1">
      <c r="A200" s="3" t="s">
        <v>371</v>
      </c>
      <c r="B200" s="4" t="s">
        <v>146</v>
      </c>
      <c r="C200" s="4" t="s">
        <v>94</v>
      </c>
      <c r="D200" s="4" t="s">
        <v>414</v>
      </c>
      <c r="E200" s="4" t="s">
        <v>460</v>
      </c>
      <c r="F200" s="4"/>
      <c r="G200" s="29">
        <f>G201</f>
        <v>1500000</v>
      </c>
      <c r="H200" s="29"/>
    </row>
    <row r="201" spans="1:8" ht="94.5">
      <c r="A201" s="3" t="s">
        <v>164</v>
      </c>
      <c r="B201" s="4" t="s">
        <v>146</v>
      </c>
      <c r="C201" s="4" t="s">
        <v>94</v>
      </c>
      <c r="D201" s="4" t="s">
        <v>414</v>
      </c>
      <c r="E201" s="4" t="s">
        <v>165</v>
      </c>
      <c r="F201" s="4"/>
      <c r="G201" s="29">
        <f>G202</f>
        <v>1500000</v>
      </c>
      <c r="H201" s="29"/>
    </row>
    <row r="202" spans="1:8" ht="60" customHeight="1">
      <c r="A202" s="3" t="s">
        <v>361</v>
      </c>
      <c r="B202" s="4" t="s">
        <v>146</v>
      </c>
      <c r="C202" s="4" t="s">
        <v>94</v>
      </c>
      <c r="D202" s="4" t="s">
        <v>414</v>
      </c>
      <c r="E202" s="4" t="s">
        <v>166</v>
      </c>
      <c r="F202" s="4"/>
      <c r="G202" s="29">
        <f>G203</f>
        <v>1500000</v>
      </c>
      <c r="H202" s="29"/>
    </row>
    <row r="203" spans="1:8" ht="27.75" customHeight="1">
      <c r="A203" s="3" t="s">
        <v>390</v>
      </c>
      <c r="B203" s="4" t="s">
        <v>146</v>
      </c>
      <c r="C203" s="4" t="s">
        <v>94</v>
      </c>
      <c r="D203" s="4" t="s">
        <v>414</v>
      </c>
      <c r="E203" s="4" t="s">
        <v>166</v>
      </c>
      <c r="F203" s="4" t="s">
        <v>103</v>
      </c>
      <c r="G203" s="29">
        <v>1500000</v>
      </c>
      <c r="H203" s="29"/>
    </row>
    <row r="204" spans="1:13" ht="106.5" customHeight="1">
      <c r="A204" s="10" t="s">
        <v>403</v>
      </c>
      <c r="B204" s="11" t="s">
        <v>147</v>
      </c>
      <c r="C204" s="23"/>
      <c r="D204" s="23"/>
      <c r="E204" s="23"/>
      <c r="F204" s="23"/>
      <c r="G204" s="28">
        <f>G205+G326+G424+G403+G394+G291+G274+G435+G285+G418</f>
        <v>686754903.11</v>
      </c>
      <c r="H204" s="28">
        <f>H205+H326+H424+H403+H394+H291+H274+H435+H285+H418</f>
        <v>139723100</v>
      </c>
      <c r="J204" s="26"/>
      <c r="K204" s="26"/>
      <c r="M204" s="26"/>
    </row>
    <row r="205" spans="1:13" ht="31.5">
      <c r="A205" s="1" t="s">
        <v>428</v>
      </c>
      <c r="B205" s="2" t="s">
        <v>147</v>
      </c>
      <c r="C205" s="2" t="s">
        <v>409</v>
      </c>
      <c r="D205" s="4"/>
      <c r="E205" s="4"/>
      <c r="F205" s="4"/>
      <c r="G205" s="33">
        <f>G216+G206</f>
        <v>45381394.32</v>
      </c>
      <c r="H205" s="33">
        <f>H216+H206</f>
        <v>767800</v>
      </c>
      <c r="J205" s="26"/>
      <c r="K205" s="26"/>
      <c r="M205" s="26"/>
    </row>
    <row r="206" spans="1:10" ht="94.5">
      <c r="A206" s="1" t="s">
        <v>93</v>
      </c>
      <c r="B206" s="2" t="s">
        <v>147</v>
      </c>
      <c r="C206" s="2" t="s">
        <v>409</v>
      </c>
      <c r="D206" s="2" t="s">
        <v>419</v>
      </c>
      <c r="E206" s="2"/>
      <c r="F206" s="4"/>
      <c r="G206" s="33">
        <f>G207</f>
        <v>12059754.32</v>
      </c>
      <c r="H206" s="33"/>
      <c r="J206" s="26"/>
    </row>
    <row r="207" spans="1:8" ht="63">
      <c r="A207" s="27" t="s">
        <v>364</v>
      </c>
      <c r="B207" s="4" t="s">
        <v>147</v>
      </c>
      <c r="C207" s="4" t="s">
        <v>409</v>
      </c>
      <c r="D207" s="4" t="s">
        <v>419</v>
      </c>
      <c r="E207" s="4" t="s">
        <v>465</v>
      </c>
      <c r="F207" s="4"/>
      <c r="G207" s="29">
        <f>G208</f>
        <v>12059754.32</v>
      </c>
      <c r="H207" s="33"/>
    </row>
    <row r="208" spans="1:8" ht="63">
      <c r="A208" s="27" t="s">
        <v>169</v>
      </c>
      <c r="B208" s="4" t="s">
        <v>147</v>
      </c>
      <c r="C208" s="4" t="s">
        <v>409</v>
      </c>
      <c r="D208" s="4" t="s">
        <v>419</v>
      </c>
      <c r="E208" s="4" t="s">
        <v>182</v>
      </c>
      <c r="F208" s="4"/>
      <c r="G208" s="29">
        <f>G209+G211+G214</f>
        <v>12059754.32</v>
      </c>
      <c r="H208" s="33"/>
    </row>
    <row r="209" spans="1:8" ht="47.25">
      <c r="A209" s="27" t="s">
        <v>23</v>
      </c>
      <c r="B209" s="4" t="s">
        <v>147</v>
      </c>
      <c r="C209" s="4" t="s">
        <v>409</v>
      </c>
      <c r="D209" s="4" t="s">
        <v>419</v>
      </c>
      <c r="E209" s="4" t="s">
        <v>37</v>
      </c>
      <c r="F209" s="4"/>
      <c r="G209" s="29">
        <f>G210</f>
        <v>11114980.94</v>
      </c>
      <c r="H209" s="33"/>
    </row>
    <row r="210" spans="1:8" ht="110.25">
      <c r="A210" s="27" t="s">
        <v>27</v>
      </c>
      <c r="B210" s="4" t="s">
        <v>147</v>
      </c>
      <c r="C210" s="4" t="s">
        <v>409</v>
      </c>
      <c r="D210" s="4" t="s">
        <v>419</v>
      </c>
      <c r="E210" s="4" t="s">
        <v>37</v>
      </c>
      <c r="F210" s="4" t="s">
        <v>99</v>
      </c>
      <c r="G210" s="29">
        <v>11114980.94</v>
      </c>
      <c r="H210" s="33"/>
    </row>
    <row r="211" spans="1:10" ht="47.25">
      <c r="A211" s="27" t="s">
        <v>25</v>
      </c>
      <c r="B211" s="4" t="s">
        <v>147</v>
      </c>
      <c r="C211" s="4" t="s">
        <v>409</v>
      </c>
      <c r="D211" s="4" t="s">
        <v>419</v>
      </c>
      <c r="E211" s="4" t="s">
        <v>38</v>
      </c>
      <c r="F211" s="4"/>
      <c r="G211" s="29">
        <f>G212+G213</f>
        <v>673603.38</v>
      </c>
      <c r="H211" s="33"/>
      <c r="J211" s="26"/>
    </row>
    <row r="212" spans="1:8" ht="110.25">
      <c r="A212" s="27" t="s">
        <v>27</v>
      </c>
      <c r="B212" s="4" t="s">
        <v>147</v>
      </c>
      <c r="C212" s="4" t="s">
        <v>409</v>
      </c>
      <c r="D212" s="4" t="s">
        <v>419</v>
      </c>
      <c r="E212" s="4" t="s">
        <v>38</v>
      </c>
      <c r="F212" s="4" t="s">
        <v>99</v>
      </c>
      <c r="G212" s="29">
        <v>5250</v>
      </c>
      <c r="H212" s="33"/>
    </row>
    <row r="213" spans="1:8" ht="47.25">
      <c r="A213" s="27" t="s">
        <v>459</v>
      </c>
      <c r="B213" s="4" t="s">
        <v>147</v>
      </c>
      <c r="C213" s="4" t="s">
        <v>409</v>
      </c>
      <c r="D213" s="4" t="s">
        <v>419</v>
      </c>
      <c r="E213" s="4" t="s">
        <v>38</v>
      </c>
      <c r="F213" s="4" t="s">
        <v>100</v>
      </c>
      <c r="G213" s="29">
        <v>668353.38</v>
      </c>
      <c r="H213" s="33"/>
    </row>
    <row r="214" spans="1:8" ht="94.5">
      <c r="A214" s="27" t="s">
        <v>19</v>
      </c>
      <c r="B214" s="4" t="s">
        <v>147</v>
      </c>
      <c r="C214" s="4" t="s">
        <v>409</v>
      </c>
      <c r="D214" s="4" t="s">
        <v>419</v>
      </c>
      <c r="E214" s="4" t="s">
        <v>39</v>
      </c>
      <c r="F214" s="4"/>
      <c r="G214" s="29">
        <f>G215</f>
        <v>271170</v>
      </c>
      <c r="H214" s="33"/>
    </row>
    <row r="215" spans="1:8" ht="110.25">
      <c r="A215" s="27" t="s">
        <v>27</v>
      </c>
      <c r="B215" s="4" t="s">
        <v>147</v>
      </c>
      <c r="C215" s="4" t="s">
        <v>409</v>
      </c>
      <c r="D215" s="4" t="s">
        <v>419</v>
      </c>
      <c r="E215" s="4" t="s">
        <v>39</v>
      </c>
      <c r="F215" s="4" t="s">
        <v>99</v>
      </c>
      <c r="G215" s="29">
        <v>271170</v>
      </c>
      <c r="H215" s="33"/>
    </row>
    <row r="216" spans="1:13" ht="31.5">
      <c r="A216" s="1" t="s">
        <v>438</v>
      </c>
      <c r="B216" s="2" t="s">
        <v>147</v>
      </c>
      <c r="C216" s="2" t="s">
        <v>409</v>
      </c>
      <c r="D216" s="2" t="s">
        <v>97</v>
      </c>
      <c r="E216" s="2"/>
      <c r="F216" s="2"/>
      <c r="G216" s="33">
        <f>G236+G217+G252+G240+G268+G233+G226+G282+G223</f>
        <v>33321640</v>
      </c>
      <c r="H216" s="33">
        <f>H236+H217+H252+H240+H268+H233+H226</f>
        <v>767800</v>
      </c>
      <c r="J216" s="26"/>
      <c r="K216" s="26"/>
      <c r="M216" s="26"/>
    </row>
    <row r="217" spans="1:8" ht="63" hidden="1">
      <c r="A217" s="3" t="s">
        <v>367</v>
      </c>
      <c r="B217" s="4" t="s">
        <v>147</v>
      </c>
      <c r="C217" s="4" t="s">
        <v>409</v>
      </c>
      <c r="D217" s="4" t="s">
        <v>97</v>
      </c>
      <c r="E217" s="4" t="s">
        <v>133</v>
      </c>
      <c r="F217" s="2"/>
      <c r="G217" s="29">
        <f>G218</f>
        <v>0</v>
      </c>
      <c r="H217" s="29"/>
    </row>
    <row r="218" spans="1:8" ht="63" hidden="1">
      <c r="A218" s="3" t="s">
        <v>224</v>
      </c>
      <c r="B218" s="4" t="s">
        <v>147</v>
      </c>
      <c r="C218" s="4" t="s">
        <v>409</v>
      </c>
      <c r="D218" s="4" t="s">
        <v>97</v>
      </c>
      <c r="E218" s="4" t="s">
        <v>225</v>
      </c>
      <c r="F218" s="4"/>
      <c r="G218" s="29">
        <f>G219+G221</f>
        <v>0</v>
      </c>
      <c r="H218" s="29"/>
    </row>
    <row r="219" spans="1:8" ht="47.25" hidden="1">
      <c r="A219" s="3" t="s">
        <v>308</v>
      </c>
      <c r="B219" s="4" t="s">
        <v>147</v>
      </c>
      <c r="C219" s="4" t="s">
        <v>409</v>
      </c>
      <c r="D219" s="4" t="s">
        <v>97</v>
      </c>
      <c r="E219" s="4" t="s">
        <v>226</v>
      </c>
      <c r="F219" s="4"/>
      <c r="G219" s="29">
        <f>G220</f>
        <v>0</v>
      </c>
      <c r="H219" s="29"/>
    </row>
    <row r="220" spans="1:8" ht="47.25" hidden="1">
      <c r="A220" s="3" t="s">
        <v>459</v>
      </c>
      <c r="B220" s="4" t="s">
        <v>147</v>
      </c>
      <c r="C220" s="4" t="s">
        <v>409</v>
      </c>
      <c r="D220" s="4" t="s">
        <v>97</v>
      </c>
      <c r="E220" s="4" t="s">
        <v>226</v>
      </c>
      <c r="F220" s="4" t="s">
        <v>100</v>
      </c>
      <c r="G220" s="29">
        <v>0</v>
      </c>
      <c r="H220" s="29"/>
    </row>
    <row r="221" spans="1:8" ht="31.5" hidden="1">
      <c r="A221" s="3" t="s">
        <v>476</v>
      </c>
      <c r="B221" s="4" t="s">
        <v>147</v>
      </c>
      <c r="C221" s="4" t="s">
        <v>409</v>
      </c>
      <c r="D221" s="4" t="s">
        <v>97</v>
      </c>
      <c r="E221" s="4" t="s">
        <v>227</v>
      </c>
      <c r="F221" s="4"/>
      <c r="G221" s="29">
        <f>G222</f>
        <v>0</v>
      </c>
      <c r="H221" s="29"/>
    </row>
    <row r="222" spans="1:8" ht="47.25" hidden="1">
      <c r="A222" s="3" t="s">
        <v>459</v>
      </c>
      <c r="B222" s="4" t="s">
        <v>147</v>
      </c>
      <c r="C222" s="4" t="s">
        <v>409</v>
      </c>
      <c r="D222" s="4" t="s">
        <v>97</v>
      </c>
      <c r="E222" s="4" t="s">
        <v>227</v>
      </c>
      <c r="F222" s="4" t="s">
        <v>100</v>
      </c>
      <c r="G222" s="29"/>
      <c r="H222" s="29"/>
    </row>
    <row r="223" spans="1:8" ht="63">
      <c r="A223" s="3" t="s">
        <v>365</v>
      </c>
      <c r="B223" s="4" t="s">
        <v>147</v>
      </c>
      <c r="C223" s="4" t="s">
        <v>409</v>
      </c>
      <c r="D223" s="4" t="s">
        <v>97</v>
      </c>
      <c r="E223" s="4" t="s">
        <v>475</v>
      </c>
      <c r="F223" s="4"/>
      <c r="G223" s="29">
        <f>G224</f>
        <v>300000</v>
      </c>
      <c r="H223" s="29"/>
    </row>
    <row r="224" spans="1:8" ht="47.25">
      <c r="A224" s="3" t="s">
        <v>308</v>
      </c>
      <c r="B224" s="4" t="s">
        <v>147</v>
      </c>
      <c r="C224" s="4" t="s">
        <v>409</v>
      </c>
      <c r="D224" s="4" t="s">
        <v>97</v>
      </c>
      <c r="E224" s="4" t="s">
        <v>192</v>
      </c>
      <c r="F224" s="4"/>
      <c r="G224" s="29">
        <f>G225</f>
        <v>300000</v>
      </c>
      <c r="H224" s="29"/>
    </row>
    <row r="225" spans="1:8" ht="47.25">
      <c r="A225" s="3" t="s">
        <v>459</v>
      </c>
      <c r="B225" s="4" t="s">
        <v>147</v>
      </c>
      <c r="C225" s="4" t="s">
        <v>409</v>
      </c>
      <c r="D225" s="4" t="s">
        <v>97</v>
      </c>
      <c r="E225" s="4" t="s">
        <v>192</v>
      </c>
      <c r="F225" s="4" t="s">
        <v>100</v>
      </c>
      <c r="G225" s="29">
        <v>300000</v>
      </c>
      <c r="H225" s="29"/>
    </row>
    <row r="226" spans="1:8" ht="63">
      <c r="A226" s="3" t="s">
        <v>368</v>
      </c>
      <c r="B226" s="4" t="s">
        <v>147</v>
      </c>
      <c r="C226" s="4" t="s">
        <v>409</v>
      </c>
      <c r="D226" s="4" t="s">
        <v>97</v>
      </c>
      <c r="E226" s="4" t="s">
        <v>199</v>
      </c>
      <c r="F226" s="4"/>
      <c r="G226" s="29">
        <f>G227+G230</f>
        <v>5299290</v>
      </c>
      <c r="H226" s="29"/>
    </row>
    <row r="227" spans="1:8" ht="63">
      <c r="A227" s="3" t="s">
        <v>200</v>
      </c>
      <c r="B227" s="4" t="s">
        <v>147</v>
      </c>
      <c r="C227" s="4" t="s">
        <v>409</v>
      </c>
      <c r="D227" s="4" t="s">
        <v>97</v>
      </c>
      <c r="E227" s="4" t="s">
        <v>201</v>
      </c>
      <c r="F227" s="4"/>
      <c r="G227" s="29">
        <f>G228</f>
        <v>3000000</v>
      </c>
      <c r="H227" s="29"/>
    </row>
    <row r="228" spans="1:8" ht="31.5">
      <c r="A228" s="3" t="s">
        <v>476</v>
      </c>
      <c r="B228" s="4" t="s">
        <v>147</v>
      </c>
      <c r="C228" s="4" t="s">
        <v>409</v>
      </c>
      <c r="D228" s="4" t="s">
        <v>97</v>
      </c>
      <c r="E228" s="4" t="s">
        <v>360</v>
      </c>
      <c r="F228" s="4"/>
      <c r="G228" s="29">
        <f>G229</f>
        <v>3000000</v>
      </c>
      <c r="H228" s="29"/>
    </row>
    <row r="229" spans="1:8" ht="47.25">
      <c r="A229" s="3" t="s">
        <v>459</v>
      </c>
      <c r="B229" s="4" t="s">
        <v>147</v>
      </c>
      <c r="C229" s="4" t="s">
        <v>409</v>
      </c>
      <c r="D229" s="4" t="s">
        <v>97</v>
      </c>
      <c r="E229" s="4" t="s">
        <v>360</v>
      </c>
      <c r="F229" s="4" t="s">
        <v>100</v>
      </c>
      <c r="G229" s="29">
        <v>3000000</v>
      </c>
      <c r="H229" s="29"/>
    </row>
    <row r="230" spans="1:8" ht="78.75">
      <c r="A230" s="3" t="s">
        <v>204</v>
      </c>
      <c r="B230" s="4" t="s">
        <v>147</v>
      </c>
      <c r="C230" s="4" t="s">
        <v>409</v>
      </c>
      <c r="D230" s="4" t="s">
        <v>97</v>
      </c>
      <c r="E230" s="4" t="s">
        <v>205</v>
      </c>
      <c r="F230" s="4"/>
      <c r="G230" s="29">
        <f>G231</f>
        <v>2299290</v>
      </c>
      <c r="H230" s="29"/>
    </row>
    <row r="231" spans="1:8" ht="44.25" customHeight="1">
      <c r="A231" s="3" t="s">
        <v>476</v>
      </c>
      <c r="B231" s="4" t="s">
        <v>147</v>
      </c>
      <c r="C231" s="4" t="s">
        <v>409</v>
      </c>
      <c r="D231" s="4" t="s">
        <v>97</v>
      </c>
      <c r="E231" s="4" t="s">
        <v>206</v>
      </c>
      <c r="F231" s="4"/>
      <c r="G231" s="29">
        <f>G232</f>
        <v>2299290</v>
      </c>
      <c r="H231" s="29"/>
    </row>
    <row r="232" spans="1:8" ht="57.75" customHeight="1">
      <c r="A232" s="3" t="s">
        <v>459</v>
      </c>
      <c r="B232" s="4" t="s">
        <v>147</v>
      </c>
      <c r="C232" s="4" t="s">
        <v>409</v>
      </c>
      <c r="D232" s="4" t="s">
        <v>97</v>
      </c>
      <c r="E232" s="4" t="s">
        <v>206</v>
      </c>
      <c r="F232" s="4" t="s">
        <v>100</v>
      </c>
      <c r="G232" s="29">
        <v>2299290</v>
      </c>
      <c r="H232" s="29"/>
    </row>
    <row r="233" spans="1:8" ht="63" hidden="1">
      <c r="A233" s="3" t="s">
        <v>369</v>
      </c>
      <c r="B233" s="4" t="s">
        <v>147</v>
      </c>
      <c r="C233" s="4" t="s">
        <v>409</v>
      </c>
      <c r="D233" s="4" t="s">
        <v>97</v>
      </c>
      <c r="E233" s="4" t="s">
        <v>156</v>
      </c>
      <c r="F233" s="4"/>
      <c r="G233" s="29">
        <f>G234</f>
        <v>0</v>
      </c>
      <c r="H233" s="29"/>
    </row>
    <row r="234" spans="1:8" ht="47.25" hidden="1">
      <c r="A234" s="3" t="s">
        <v>308</v>
      </c>
      <c r="B234" s="4" t="s">
        <v>147</v>
      </c>
      <c r="C234" s="4" t="s">
        <v>409</v>
      </c>
      <c r="D234" s="4" t="s">
        <v>97</v>
      </c>
      <c r="E234" s="4" t="s">
        <v>157</v>
      </c>
      <c r="F234" s="4"/>
      <c r="G234" s="29">
        <f>G235</f>
        <v>0</v>
      </c>
      <c r="H234" s="29"/>
    </row>
    <row r="235" spans="1:10" ht="47.25" hidden="1">
      <c r="A235" s="3" t="s">
        <v>459</v>
      </c>
      <c r="B235" s="4" t="s">
        <v>147</v>
      </c>
      <c r="C235" s="4" t="s">
        <v>409</v>
      </c>
      <c r="D235" s="4" t="s">
        <v>97</v>
      </c>
      <c r="E235" s="4" t="s">
        <v>157</v>
      </c>
      <c r="F235" s="4" t="s">
        <v>100</v>
      </c>
      <c r="G235" s="29"/>
      <c r="H235" s="29"/>
      <c r="J235" s="26"/>
    </row>
    <row r="236" spans="1:8" ht="78.75">
      <c r="A236" s="3" t="s">
        <v>370</v>
      </c>
      <c r="B236" s="4" t="s">
        <v>147</v>
      </c>
      <c r="C236" s="4" t="s">
        <v>409</v>
      </c>
      <c r="D236" s="4" t="s">
        <v>97</v>
      </c>
      <c r="E236" s="4" t="s">
        <v>86</v>
      </c>
      <c r="F236" s="4"/>
      <c r="G236" s="29">
        <f>G237</f>
        <v>200000</v>
      </c>
      <c r="H236" s="29"/>
    </row>
    <row r="237" spans="1:8" ht="31.5">
      <c r="A237" s="3" t="s">
        <v>476</v>
      </c>
      <c r="B237" s="4" t="s">
        <v>147</v>
      </c>
      <c r="C237" s="4" t="s">
        <v>409</v>
      </c>
      <c r="D237" s="4" t="s">
        <v>97</v>
      </c>
      <c r="E237" s="4" t="s">
        <v>87</v>
      </c>
      <c r="F237" s="4"/>
      <c r="G237" s="29">
        <f>G238+G239</f>
        <v>200000</v>
      </c>
      <c r="H237" s="29"/>
    </row>
    <row r="238" spans="1:8" ht="47.25">
      <c r="A238" s="3" t="s">
        <v>459</v>
      </c>
      <c r="B238" s="4" t="s">
        <v>147</v>
      </c>
      <c r="C238" s="4" t="s">
        <v>409</v>
      </c>
      <c r="D238" s="4" t="s">
        <v>97</v>
      </c>
      <c r="E238" s="4" t="s">
        <v>87</v>
      </c>
      <c r="F238" s="4" t="s">
        <v>100</v>
      </c>
      <c r="G238" s="29">
        <f>200000-50000</f>
        <v>150000</v>
      </c>
      <c r="H238" s="29"/>
    </row>
    <row r="239" spans="1:8" ht="33" customHeight="1">
      <c r="A239" s="3" t="s">
        <v>390</v>
      </c>
      <c r="B239" s="4" t="s">
        <v>147</v>
      </c>
      <c r="C239" s="4" t="s">
        <v>409</v>
      </c>
      <c r="D239" s="4" t="s">
        <v>97</v>
      </c>
      <c r="E239" s="4" t="s">
        <v>87</v>
      </c>
      <c r="F239" s="4" t="s">
        <v>103</v>
      </c>
      <c r="G239" s="29">
        <v>50000</v>
      </c>
      <c r="H239" s="29"/>
    </row>
    <row r="240" spans="1:8" ht="47.25">
      <c r="A240" s="3" t="s">
        <v>371</v>
      </c>
      <c r="B240" s="4" t="s">
        <v>147</v>
      </c>
      <c r="C240" s="4" t="s">
        <v>409</v>
      </c>
      <c r="D240" s="4" t="s">
        <v>97</v>
      </c>
      <c r="E240" s="4" t="s">
        <v>460</v>
      </c>
      <c r="F240" s="4"/>
      <c r="G240" s="29">
        <f>G241</f>
        <v>2390990</v>
      </c>
      <c r="H240" s="29">
        <f>H241</f>
        <v>767800</v>
      </c>
    </row>
    <row r="241" spans="1:8" ht="78.75">
      <c r="A241" s="103" t="s">
        <v>487</v>
      </c>
      <c r="B241" s="4" t="s">
        <v>147</v>
      </c>
      <c r="C241" s="4" t="s">
        <v>409</v>
      </c>
      <c r="D241" s="4" t="s">
        <v>97</v>
      </c>
      <c r="E241" s="4" t="s">
        <v>488</v>
      </c>
      <c r="F241" s="4"/>
      <c r="G241" s="29">
        <f>G248+G242+G246+G244+G251</f>
        <v>2390990</v>
      </c>
      <c r="H241" s="29">
        <f>H248+H242+H246+H244+H251</f>
        <v>767800</v>
      </c>
    </row>
    <row r="242" spans="1:8" ht="110.25" hidden="1">
      <c r="A242" s="3" t="s">
        <v>289</v>
      </c>
      <c r="B242" s="4" t="s">
        <v>147</v>
      </c>
      <c r="C242" s="4" t="s">
        <v>409</v>
      </c>
      <c r="D242" s="4" t="s">
        <v>97</v>
      </c>
      <c r="E242" s="4" t="s">
        <v>167</v>
      </c>
      <c r="F242" s="4"/>
      <c r="G242" s="29">
        <f>G243</f>
        <v>0</v>
      </c>
      <c r="H242" s="29"/>
    </row>
    <row r="243" spans="1:8" ht="47.25" hidden="1">
      <c r="A243" s="3" t="s">
        <v>459</v>
      </c>
      <c r="B243" s="4" t="s">
        <v>147</v>
      </c>
      <c r="C243" s="4" t="s">
        <v>409</v>
      </c>
      <c r="D243" s="4" t="s">
        <v>97</v>
      </c>
      <c r="E243" s="4" t="s">
        <v>167</v>
      </c>
      <c r="F243" s="4" t="s">
        <v>100</v>
      </c>
      <c r="G243" s="29"/>
      <c r="H243" s="29"/>
    </row>
    <row r="244" spans="1:8" ht="33.75" customHeight="1" hidden="1">
      <c r="A244" s="3" t="s">
        <v>476</v>
      </c>
      <c r="B244" s="4" t="s">
        <v>147</v>
      </c>
      <c r="C244" s="4" t="s">
        <v>409</v>
      </c>
      <c r="D244" s="4" t="s">
        <v>97</v>
      </c>
      <c r="E244" s="4" t="s">
        <v>211</v>
      </c>
      <c r="F244" s="4"/>
      <c r="G244" s="29">
        <f>G245</f>
        <v>0</v>
      </c>
      <c r="H244" s="29"/>
    </row>
    <row r="245" spans="1:8" ht="56.25" customHeight="1" hidden="1">
      <c r="A245" s="3" t="s">
        <v>459</v>
      </c>
      <c r="B245" s="4" t="s">
        <v>147</v>
      </c>
      <c r="C245" s="4" t="s">
        <v>409</v>
      </c>
      <c r="D245" s="4" t="s">
        <v>97</v>
      </c>
      <c r="E245" s="4" t="s">
        <v>211</v>
      </c>
      <c r="F245" s="4" t="s">
        <v>100</v>
      </c>
      <c r="G245" s="29"/>
      <c r="H245" s="29"/>
    </row>
    <row r="246" spans="1:8" ht="47.25">
      <c r="A246" s="3" t="s">
        <v>308</v>
      </c>
      <c r="B246" s="4" t="s">
        <v>147</v>
      </c>
      <c r="C246" s="4" t="s">
        <v>409</v>
      </c>
      <c r="D246" s="4" t="s">
        <v>97</v>
      </c>
      <c r="E246" s="4" t="s">
        <v>666</v>
      </c>
      <c r="F246" s="4"/>
      <c r="G246" s="29">
        <f>G247</f>
        <v>1623190</v>
      </c>
      <c r="H246" s="29"/>
    </row>
    <row r="247" spans="1:8" ht="47.25">
      <c r="A247" s="3" t="s">
        <v>459</v>
      </c>
      <c r="B247" s="4" t="s">
        <v>147</v>
      </c>
      <c r="C247" s="4" t="s">
        <v>409</v>
      </c>
      <c r="D247" s="4" t="s">
        <v>97</v>
      </c>
      <c r="E247" s="4" t="s">
        <v>666</v>
      </c>
      <c r="F247" s="4" t="s">
        <v>100</v>
      </c>
      <c r="G247" s="29">
        <v>1623190</v>
      </c>
      <c r="H247" s="29"/>
    </row>
    <row r="248" spans="1:8" ht="47.25" hidden="1">
      <c r="A248" s="103" t="s">
        <v>489</v>
      </c>
      <c r="B248" s="4" t="s">
        <v>147</v>
      </c>
      <c r="C248" s="4" t="s">
        <v>409</v>
      </c>
      <c r="D248" s="4" t="s">
        <v>97</v>
      </c>
      <c r="E248" s="4" t="s">
        <v>490</v>
      </c>
      <c r="F248" s="4"/>
      <c r="G248" s="29">
        <f>G249</f>
        <v>0</v>
      </c>
      <c r="H248" s="29">
        <f>H249</f>
        <v>0</v>
      </c>
    </row>
    <row r="249" spans="1:8" ht="47.25" hidden="1">
      <c r="A249" s="3" t="s">
        <v>459</v>
      </c>
      <c r="B249" s="4" t="s">
        <v>147</v>
      </c>
      <c r="C249" s="4" t="s">
        <v>409</v>
      </c>
      <c r="D249" s="4" t="s">
        <v>97</v>
      </c>
      <c r="E249" s="4" t="s">
        <v>490</v>
      </c>
      <c r="F249" s="4" t="s">
        <v>100</v>
      </c>
      <c r="G249" s="29">
        <f>767800-767800</f>
        <v>0</v>
      </c>
      <c r="H249" s="29">
        <f>G249</f>
        <v>0</v>
      </c>
    </row>
    <row r="250" spans="1:8" ht="47.25">
      <c r="A250" s="3" t="s">
        <v>489</v>
      </c>
      <c r="B250" s="4" t="s">
        <v>147</v>
      </c>
      <c r="C250" s="4" t="s">
        <v>409</v>
      </c>
      <c r="D250" s="4" t="s">
        <v>97</v>
      </c>
      <c r="E250" s="4" t="s">
        <v>578</v>
      </c>
      <c r="F250" s="4"/>
      <c r="G250" s="29">
        <f>G251</f>
        <v>767800</v>
      </c>
      <c r="H250" s="29">
        <f>G250</f>
        <v>767800</v>
      </c>
    </row>
    <row r="251" spans="1:8" ht="47.25">
      <c r="A251" s="3" t="s">
        <v>459</v>
      </c>
      <c r="B251" s="4" t="s">
        <v>147</v>
      </c>
      <c r="C251" s="4" t="s">
        <v>409</v>
      </c>
      <c r="D251" s="4" t="s">
        <v>97</v>
      </c>
      <c r="E251" s="4" t="s">
        <v>578</v>
      </c>
      <c r="F251" s="4" t="s">
        <v>100</v>
      </c>
      <c r="G251" s="29">
        <v>767800</v>
      </c>
      <c r="H251" s="29">
        <f>H250</f>
        <v>767800</v>
      </c>
    </row>
    <row r="252" spans="1:8" ht="86.25" customHeight="1">
      <c r="A252" s="27" t="s">
        <v>364</v>
      </c>
      <c r="B252" s="4" t="s">
        <v>147</v>
      </c>
      <c r="C252" s="4" t="s">
        <v>409</v>
      </c>
      <c r="D252" s="4" t="s">
        <v>97</v>
      </c>
      <c r="E252" s="4" t="s">
        <v>465</v>
      </c>
      <c r="F252" s="4"/>
      <c r="G252" s="29">
        <f>G253+G258+G265</f>
        <v>23631360</v>
      </c>
      <c r="H252" s="29"/>
    </row>
    <row r="253" spans="1:8" ht="99" customHeight="1">
      <c r="A253" s="27" t="s">
        <v>169</v>
      </c>
      <c r="B253" s="4" t="s">
        <v>147</v>
      </c>
      <c r="C253" s="4" t="s">
        <v>409</v>
      </c>
      <c r="D253" s="4" t="s">
        <v>97</v>
      </c>
      <c r="E253" s="4" t="s">
        <v>182</v>
      </c>
      <c r="F253" s="4"/>
      <c r="G253" s="29">
        <f>G254+G256</f>
        <v>1785250</v>
      </c>
      <c r="H253" s="29"/>
    </row>
    <row r="254" spans="1:8" ht="102" customHeight="1">
      <c r="A254" s="27" t="s">
        <v>406</v>
      </c>
      <c r="B254" s="4" t="s">
        <v>147</v>
      </c>
      <c r="C254" s="4" t="s">
        <v>409</v>
      </c>
      <c r="D254" s="4" t="s">
        <v>97</v>
      </c>
      <c r="E254" s="4" t="s">
        <v>181</v>
      </c>
      <c r="F254" s="4"/>
      <c r="G254" s="29">
        <f>G255</f>
        <v>785250</v>
      </c>
      <c r="H254" s="29"/>
    </row>
    <row r="255" spans="1:10" ht="59.25" customHeight="1">
      <c r="A255" s="3" t="s">
        <v>459</v>
      </c>
      <c r="B255" s="4" t="s">
        <v>147</v>
      </c>
      <c r="C255" s="4" t="s">
        <v>409</v>
      </c>
      <c r="D255" s="4" t="s">
        <v>97</v>
      </c>
      <c r="E255" s="4" t="s">
        <v>181</v>
      </c>
      <c r="F255" s="4" t="s">
        <v>100</v>
      </c>
      <c r="G255" s="29">
        <f>816480-31230</f>
        <v>785250</v>
      </c>
      <c r="H255" s="29"/>
      <c r="J255" s="26"/>
    </row>
    <row r="256" spans="1:10" ht="59.25" customHeight="1">
      <c r="A256" s="3" t="s">
        <v>476</v>
      </c>
      <c r="B256" s="4" t="s">
        <v>147</v>
      </c>
      <c r="C256" s="4" t="s">
        <v>409</v>
      </c>
      <c r="D256" s="4" t="s">
        <v>97</v>
      </c>
      <c r="E256" s="4" t="s">
        <v>667</v>
      </c>
      <c r="F256" s="4"/>
      <c r="G256" s="29">
        <f>G257</f>
        <v>1000000</v>
      </c>
      <c r="H256" s="29"/>
      <c r="J256" s="26"/>
    </row>
    <row r="257" spans="1:10" ht="59.25" customHeight="1">
      <c r="A257" s="3" t="s">
        <v>459</v>
      </c>
      <c r="B257" s="4" t="s">
        <v>147</v>
      </c>
      <c r="C257" s="4" t="s">
        <v>409</v>
      </c>
      <c r="D257" s="4" t="s">
        <v>97</v>
      </c>
      <c r="E257" s="4" t="s">
        <v>667</v>
      </c>
      <c r="F257" s="4" t="s">
        <v>100</v>
      </c>
      <c r="G257" s="29">
        <v>1000000</v>
      </c>
      <c r="H257" s="29"/>
      <c r="J257" s="26"/>
    </row>
    <row r="258" spans="1:8" ht="118.5" customHeight="1">
      <c r="A258" s="3" t="s">
        <v>130</v>
      </c>
      <c r="B258" s="4" t="s">
        <v>147</v>
      </c>
      <c r="C258" s="4" t="s">
        <v>409</v>
      </c>
      <c r="D258" s="4" t="s">
        <v>97</v>
      </c>
      <c r="E258" s="4" t="s">
        <v>131</v>
      </c>
      <c r="F258" s="4"/>
      <c r="G258" s="29">
        <f>G259+G263</f>
        <v>21799920</v>
      </c>
      <c r="H258" s="29"/>
    </row>
    <row r="259" spans="1:8" ht="138" customHeight="1">
      <c r="A259" s="3" t="s">
        <v>289</v>
      </c>
      <c r="B259" s="4" t="s">
        <v>147</v>
      </c>
      <c r="C259" s="4" t="s">
        <v>409</v>
      </c>
      <c r="D259" s="4" t="s">
        <v>97</v>
      </c>
      <c r="E259" s="4" t="s">
        <v>173</v>
      </c>
      <c r="F259" s="4"/>
      <c r="G259" s="29">
        <f>G260+G261+G262</f>
        <v>21529920</v>
      </c>
      <c r="H259" s="29"/>
    </row>
    <row r="260" spans="1:8" ht="110.25">
      <c r="A260" s="3" t="s">
        <v>458</v>
      </c>
      <c r="B260" s="4" t="s">
        <v>147</v>
      </c>
      <c r="C260" s="4" t="s">
        <v>409</v>
      </c>
      <c r="D260" s="4" t="s">
        <v>97</v>
      </c>
      <c r="E260" s="4" t="s">
        <v>173</v>
      </c>
      <c r="F260" s="4" t="s">
        <v>99</v>
      </c>
      <c r="G260" s="29">
        <f>15519010+4637290+4680+71140+24000</f>
        <v>20256120</v>
      </c>
      <c r="H260" s="29"/>
    </row>
    <row r="261" spans="1:10" ht="47.25">
      <c r="A261" s="3" t="s">
        <v>459</v>
      </c>
      <c r="B261" s="4" t="s">
        <v>147</v>
      </c>
      <c r="C261" s="4" t="s">
        <v>409</v>
      </c>
      <c r="D261" s="4" t="s">
        <v>97</v>
      </c>
      <c r="E261" s="4" t="s">
        <v>173</v>
      </c>
      <c r="F261" s="4" t="s">
        <v>100</v>
      </c>
      <c r="G261" s="29">
        <f>217970+148200+464420+190150+198300+54760-3000</f>
        <v>1270800</v>
      </c>
      <c r="H261" s="29"/>
      <c r="J261" s="26"/>
    </row>
    <row r="262" spans="1:10" ht="15.75">
      <c r="A262" s="3" t="s">
        <v>390</v>
      </c>
      <c r="B262" s="4" t="s">
        <v>147</v>
      </c>
      <c r="C262" s="4" t="s">
        <v>409</v>
      </c>
      <c r="D262" s="4" t="s">
        <v>97</v>
      </c>
      <c r="E262" s="4" t="s">
        <v>173</v>
      </c>
      <c r="F262" s="4" t="s">
        <v>103</v>
      </c>
      <c r="G262" s="29">
        <f>3000</f>
        <v>3000</v>
      </c>
      <c r="H262" s="29"/>
      <c r="J262" s="26"/>
    </row>
    <row r="263" spans="1:8" ht="94.5">
      <c r="A263" s="3" t="s">
        <v>19</v>
      </c>
      <c r="B263" s="4" t="s">
        <v>147</v>
      </c>
      <c r="C263" s="4" t="s">
        <v>409</v>
      </c>
      <c r="D263" s="4" t="s">
        <v>97</v>
      </c>
      <c r="E263" s="4" t="s">
        <v>40</v>
      </c>
      <c r="F263" s="4"/>
      <c r="G263" s="29">
        <f>G264</f>
        <v>270000</v>
      </c>
      <c r="H263" s="29"/>
    </row>
    <row r="264" spans="1:8" ht="110.25">
      <c r="A264" s="3" t="s">
        <v>27</v>
      </c>
      <c r="B264" s="4" t="s">
        <v>147</v>
      </c>
      <c r="C264" s="4" t="s">
        <v>409</v>
      </c>
      <c r="D264" s="4" t="s">
        <v>97</v>
      </c>
      <c r="E264" s="4" t="s">
        <v>40</v>
      </c>
      <c r="F264" s="4" t="s">
        <v>99</v>
      </c>
      <c r="G264" s="29">
        <v>270000</v>
      </c>
      <c r="H264" s="29"/>
    </row>
    <row r="265" spans="1:8" ht="47.25">
      <c r="A265" s="3" t="s">
        <v>212</v>
      </c>
      <c r="B265" s="4" t="s">
        <v>147</v>
      </c>
      <c r="C265" s="4" t="s">
        <v>409</v>
      </c>
      <c r="D265" s="4" t="s">
        <v>97</v>
      </c>
      <c r="E265" s="4" t="s">
        <v>213</v>
      </c>
      <c r="F265" s="4"/>
      <c r="G265" s="29">
        <f>G266</f>
        <v>46190</v>
      </c>
      <c r="H265" s="29"/>
    </row>
    <row r="266" spans="1:8" ht="31.5">
      <c r="A266" s="3" t="s">
        <v>476</v>
      </c>
      <c r="B266" s="4" t="s">
        <v>147</v>
      </c>
      <c r="C266" s="4" t="s">
        <v>409</v>
      </c>
      <c r="D266" s="4" t="s">
        <v>97</v>
      </c>
      <c r="E266" s="4" t="s">
        <v>214</v>
      </c>
      <c r="F266" s="4"/>
      <c r="G266" s="29">
        <f>G267</f>
        <v>46190</v>
      </c>
      <c r="H266" s="29"/>
    </row>
    <row r="267" spans="1:8" ht="47.25">
      <c r="A267" s="3" t="s">
        <v>459</v>
      </c>
      <c r="B267" s="4" t="s">
        <v>147</v>
      </c>
      <c r="C267" s="4" t="s">
        <v>409</v>
      </c>
      <c r="D267" s="4" t="s">
        <v>97</v>
      </c>
      <c r="E267" s="4" t="s">
        <v>214</v>
      </c>
      <c r="F267" s="4" t="s">
        <v>100</v>
      </c>
      <c r="G267" s="29">
        <v>46190</v>
      </c>
      <c r="H267" s="29"/>
    </row>
    <row r="268" spans="1:10" ht="22.5" customHeight="1" hidden="1">
      <c r="A268" s="27" t="s">
        <v>456</v>
      </c>
      <c r="B268" s="4" t="s">
        <v>147</v>
      </c>
      <c r="C268" s="4" t="s">
        <v>409</v>
      </c>
      <c r="D268" s="4" t="s">
        <v>97</v>
      </c>
      <c r="E268" s="4" t="s">
        <v>457</v>
      </c>
      <c r="F268" s="4"/>
      <c r="G268" s="29">
        <f>G271+G269</f>
        <v>0</v>
      </c>
      <c r="H268" s="29"/>
      <c r="J268" s="26"/>
    </row>
    <row r="269" spans="1:10" ht="48" customHeight="1" hidden="1">
      <c r="A269" s="3" t="s">
        <v>445</v>
      </c>
      <c r="B269" s="4" t="s">
        <v>147</v>
      </c>
      <c r="C269" s="4" t="s">
        <v>409</v>
      </c>
      <c r="D269" s="4" t="s">
        <v>97</v>
      </c>
      <c r="E269" s="4" t="s">
        <v>474</v>
      </c>
      <c r="F269" s="4"/>
      <c r="G269" s="29">
        <f>G270</f>
        <v>0</v>
      </c>
      <c r="H269" s="29"/>
      <c r="J269" s="26"/>
    </row>
    <row r="270" spans="1:10" ht="51.75" customHeight="1" hidden="1">
      <c r="A270" s="3" t="s">
        <v>459</v>
      </c>
      <c r="B270" s="4" t="s">
        <v>147</v>
      </c>
      <c r="C270" s="4" t="s">
        <v>409</v>
      </c>
      <c r="D270" s="4" t="s">
        <v>97</v>
      </c>
      <c r="E270" s="4" t="s">
        <v>474</v>
      </c>
      <c r="F270" s="4" t="s">
        <v>100</v>
      </c>
      <c r="G270" s="29"/>
      <c r="H270" s="29"/>
      <c r="J270" s="26"/>
    </row>
    <row r="271" spans="1:8" ht="31.5" hidden="1">
      <c r="A271" s="3" t="s">
        <v>838</v>
      </c>
      <c r="B271" s="4" t="s">
        <v>147</v>
      </c>
      <c r="C271" s="4" t="s">
        <v>409</v>
      </c>
      <c r="D271" s="4" t="s">
        <v>97</v>
      </c>
      <c r="E271" s="4" t="s">
        <v>0</v>
      </c>
      <c r="F271" s="104"/>
      <c r="G271" s="29">
        <f>G272+G273</f>
        <v>0</v>
      </c>
      <c r="H271" s="29"/>
    </row>
    <row r="272" spans="1:8" ht="47.25" hidden="1">
      <c r="A272" s="3" t="s">
        <v>459</v>
      </c>
      <c r="B272" s="4" t="s">
        <v>147</v>
      </c>
      <c r="C272" s="4" t="s">
        <v>409</v>
      </c>
      <c r="D272" s="4" t="s">
        <v>97</v>
      </c>
      <c r="E272" s="4" t="s">
        <v>0</v>
      </c>
      <c r="F272" s="4" t="s">
        <v>100</v>
      </c>
      <c r="G272" s="29"/>
      <c r="H272" s="29"/>
    </row>
    <row r="273" spans="1:10" ht="29.25" customHeight="1" hidden="1">
      <c r="A273" s="3" t="s">
        <v>390</v>
      </c>
      <c r="B273" s="4" t="s">
        <v>147</v>
      </c>
      <c r="C273" s="4" t="s">
        <v>409</v>
      </c>
      <c r="D273" s="4" t="s">
        <v>97</v>
      </c>
      <c r="E273" s="4" t="s">
        <v>0</v>
      </c>
      <c r="F273" s="104">
        <v>800</v>
      </c>
      <c r="G273" s="29"/>
      <c r="H273" s="29"/>
      <c r="J273" s="26"/>
    </row>
    <row r="274" spans="1:8" ht="75" hidden="1">
      <c r="A274" s="10" t="s">
        <v>429</v>
      </c>
      <c r="B274" s="5" t="s">
        <v>147</v>
      </c>
      <c r="C274" s="5" t="s">
        <v>416</v>
      </c>
      <c r="D274" s="5" t="s">
        <v>439</v>
      </c>
      <c r="E274" s="5"/>
      <c r="F274" s="5"/>
      <c r="G274" s="28">
        <f>G275</f>
        <v>0</v>
      </c>
      <c r="H274" s="28">
        <f>H275</f>
        <v>0</v>
      </c>
    </row>
    <row r="275" spans="1:8" ht="112.5" hidden="1">
      <c r="A275" s="8" t="s">
        <v>142</v>
      </c>
      <c r="B275" s="2" t="s">
        <v>147</v>
      </c>
      <c r="C275" s="2" t="s">
        <v>416</v>
      </c>
      <c r="D275" s="2" t="s">
        <v>415</v>
      </c>
      <c r="E275" s="2"/>
      <c r="F275" s="2"/>
      <c r="G275" s="33">
        <f>G276+G279</f>
        <v>0</v>
      </c>
      <c r="H275" s="33">
        <f>H276+H279</f>
        <v>0</v>
      </c>
    </row>
    <row r="276" spans="1:8" ht="22.5" customHeight="1" hidden="1">
      <c r="A276" s="27" t="s">
        <v>456</v>
      </c>
      <c r="B276" s="4" t="s">
        <v>147</v>
      </c>
      <c r="C276" s="4" t="s">
        <v>416</v>
      </c>
      <c r="D276" s="4" t="s">
        <v>415</v>
      </c>
      <c r="E276" s="4" t="s">
        <v>457</v>
      </c>
      <c r="F276" s="4"/>
      <c r="G276" s="29">
        <f>G277</f>
        <v>0</v>
      </c>
      <c r="H276" s="29"/>
    </row>
    <row r="277" spans="1:8" ht="39.75" customHeight="1" hidden="1">
      <c r="A277" s="3" t="s">
        <v>469</v>
      </c>
      <c r="B277" s="4" t="s">
        <v>147</v>
      </c>
      <c r="C277" s="4" t="s">
        <v>416</v>
      </c>
      <c r="D277" s="4" t="s">
        <v>415</v>
      </c>
      <c r="E277" s="4" t="s">
        <v>470</v>
      </c>
      <c r="F277" s="4"/>
      <c r="G277" s="29">
        <f>G278</f>
        <v>0</v>
      </c>
      <c r="H277" s="29"/>
    </row>
    <row r="278" spans="1:8" ht="52.5" customHeight="1" hidden="1">
      <c r="A278" s="3" t="s">
        <v>459</v>
      </c>
      <c r="B278" s="4" t="s">
        <v>147</v>
      </c>
      <c r="C278" s="4" t="s">
        <v>416</v>
      </c>
      <c r="D278" s="4" t="s">
        <v>415</v>
      </c>
      <c r="E278" s="4" t="s">
        <v>470</v>
      </c>
      <c r="F278" s="4" t="s">
        <v>100</v>
      </c>
      <c r="G278" s="29"/>
      <c r="H278" s="29"/>
    </row>
    <row r="279" spans="1:8" ht="25.5" customHeight="1" hidden="1">
      <c r="A279" s="3" t="s">
        <v>72</v>
      </c>
      <c r="B279" s="4" t="s">
        <v>147</v>
      </c>
      <c r="C279" s="4" t="s">
        <v>416</v>
      </c>
      <c r="D279" s="4" t="s">
        <v>415</v>
      </c>
      <c r="E279" s="4" t="s">
        <v>73</v>
      </c>
      <c r="F279" s="4"/>
      <c r="G279" s="29">
        <f>G280</f>
        <v>0</v>
      </c>
      <c r="H279" s="29">
        <f>H280</f>
        <v>0</v>
      </c>
    </row>
    <row r="280" spans="1:8" ht="31.5" hidden="1">
      <c r="A280" s="3" t="s">
        <v>70</v>
      </c>
      <c r="B280" s="4" t="s">
        <v>147</v>
      </c>
      <c r="C280" s="4" t="s">
        <v>416</v>
      </c>
      <c r="D280" s="4" t="s">
        <v>415</v>
      </c>
      <c r="E280" s="4" t="s">
        <v>71</v>
      </c>
      <c r="F280" s="4"/>
      <c r="G280" s="29">
        <f>G281</f>
        <v>0</v>
      </c>
      <c r="H280" s="29">
        <f>H281</f>
        <v>0</v>
      </c>
    </row>
    <row r="281" spans="1:10" ht="47.25" hidden="1">
      <c r="A281" s="3" t="s">
        <v>459</v>
      </c>
      <c r="B281" s="4" t="s">
        <v>147</v>
      </c>
      <c r="C281" s="4" t="s">
        <v>416</v>
      </c>
      <c r="D281" s="4" t="s">
        <v>415</v>
      </c>
      <c r="E281" s="4" t="s">
        <v>71</v>
      </c>
      <c r="F281" s="4" t="s">
        <v>100</v>
      </c>
      <c r="G281" s="29"/>
      <c r="H281" s="29">
        <f>G281</f>
        <v>0</v>
      </c>
      <c r="J281" s="26"/>
    </row>
    <row r="282" spans="1:10" ht="15.75">
      <c r="A282" s="3" t="s">
        <v>456</v>
      </c>
      <c r="B282" s="4" t="s">
        <v>147</v>
      </c>
      <c r="C282" s="4" t="s">
        <v>409</v>
      </c>
      <c r="D282" s="4" t="s">
        <v>97</v>
      </c>
      <c r="E282" s="4" t="s">
        <v>457</v>
      </c>
      <c r="F282" s="4"/>
      <c r="G282" s="29">
        <f>G283</f>
        <v>1500000</v>
      </c>
      <c r="H282" s="29"/>
      <c r="J282" s="26"/>
    </row>
    <row r="283" spans="1:10" ht="47.25">
      <c r="A283" s="3" t="s">
        <v>308</v>
      </c>
      <c r="B283" s="4" t="s">
        <v>147</v>
      </c>
      <c r="C283" s="4" t="s">
        <v>409</v>
      </c>
      <c r="D283" s="4" t="s">
        <v>97</v>
      </c>
      <c r="E283" s="4" t="s">
        <v>378</v>
      </c>
      <c r="F283" s="4"/>
      <c r="G283" s="29">
        <f>G284</f>
        <v>1500000</v>
      </c>
      <c r="H283" s="29"/>
      <c r="J283" s="26"/>
    </row>
    <row r="284" spans="1:10" ht="47.25">
      <c r="A284" s="3" t="s">
        <v>459</v>
      </c>
      <c r="B284" s="4" t="s">
        <v>147</v>
      </c>
      <c r="C284" s="4" t="s">
        <v>409</v>
      </c>
      <c r="D284" s="4" t="s">
        <v>97</v>
      </c>
      <c r="E284" s="4" t="s">
        <v>378</v>
      </c>
      <c r="F284" s="4" t="s">
        <v>100</v>
      </c>
      <c r="G284" s="29">
        <v>1500000</v>
      </c>
      <c r="H284" s="29"/>
      <c r="J284" s="26"/>
    </row>
    <row r="285" spans="1:10" ht="47.25">
      <c r="A285" s="13" t="s">
        <v>429</v>
      </c>
      <c r="B285" s="5" t="s">
        <v>147</v>
      </c>
      <c r="C285" s="5" t="s">
        <v>416</v>
      </c>
      <c r="D285" s="5" t="s">
        <v>439</v>
      </c>
      <c r="E285" s="5"/>
      <c r="F285" s="5"/>
      <c r="G285" s="28">
        <f>G286</f>
        <v>2800000.0000000005</v>
      </c>
      <c r="H285" s="28"/>
      <c r="J285" s="26"/>
    </row>
    <row r="286" spans="1:10" ht="78.75">
      <c r="A286" s="1" t="s">
        <v>142</v>
      </c>
      <c r="B286" s="2" t="s">
        <v>147</v>
      </c>
      <c r="C286" s="2" t="s">
        <v>416</v>
      </c>
      <c r="D286" s="2" t="s">
        <v>415</v>
      </c>
      <c r="E286" s="2"/>
      <c r="F286" s="2"/>
      <c r="G286" s="33">
        <f>G287</f>
        <v>2800000.0000000005</v>
      </c>
      <c r="H286" s="33"/>
      <c r="J286" s="26"/>
    </row>
    <row r="287" spans="1:10" ht="63">
      <c r="A287" s="3" t="s">
        <v>368</v>
      </c>
      <c r="B287" s="4" t="s">
        <v>147</v>
      </c>
      <c r="C287" s="4" t="s">
        <v>416</v>
      </c>
      <c r="D287" s="4" t="s">
        <v>415</v>
      </c>
      <c r="E287" s="4" t="s">
        <v>199</v>
      </c>
      <c r="F287" s="4"/>
      <c r="G287" s="29">
        <f>G288</f>
        <v>2800000.0000000005</v>
      </c>
      <c r="H287" s="29"/>
      <c r="J287" s="26"/>
    </row>
    <row r="288" spans="1:10" ht="78.75">
      <c r="A288" s="3" t="s">
        <v>207</v>
      </c>
      <c r="B288" s="4" t="s">
        <v>147</v>
      </c>
      <c r="C288" s="4" t="s">
        <v>416</v>
      </c>
      <c r="D288" s="4" t="s">
        <v>415</v>
      </c>
      <c r="E288" s="4" t="s">
        <v>208</v>
      </c>
      <c r="F288" s="4"/>
      <c r="G288" s="29">
        <f>G289</f>
        <v>2800000.0000000005</v>
      </c>
      <c r="H288" s="29"/>
      <c r="J288" s="26"/>
    </row>
    <row r="289" spans="1:10" ht="47.25">
      <c r="A289" s="3" t="s">
        <v>308</v>
      </c>
      <c r="B289" s="4" t="s">
        <v>147</v>
      </c>
      <c r="C289" s="4" t="s">
        <v>416</v>
      </c>
      <c r="D289" s="4" t="s">
        <v>415</v>
      </c>
      <c r="E289" s="4" t="s">
        <v>61</v>
      </c>
      <c r="F289" s="4"/>
      <c r="G289" s="29">
        <f>G290</f>
        <v>2800000.0000000005</v>
      </c>
      <c r="H289" s="29"/>
      <c r="J289" s="26"/>
    </row>
    <row r="290" spans="1:10" ht="47.25">
      <c r="A290" s="3" t="s">
        <v>459</v>
      </c>
      <c r="B290" s="4" t="s">
        <v>147</v>
      </c>
      <c r="C290" s="4" t="s">
        <v>416</v>
      </c>
      <c r="D290" s="4" t="s">
        <v>415</v>
      </c>
      <c r="E290" s="4" t="s">
        <v>61</v>
      </c>
      <c r="F290" s="4" t="s">
        <v>100</v>
      </c>
      <c r="G290" s="29">
        <f>1657794.78+1200000-57794.78</f>
        <v>2800000.0000000005</v>
      </c>
      <c r="H290" s="29"/>
      <c r="J290" s="26"/>
    </row>
    <row r="291" spans="1:12" s="16" customFormat="1" ht="15.75">
      <c r="A291" s="13" t="s">
        <v>430</v>
      </c>
      <c r="B291" s="5" t="s">
        <v>147</v>
      </c>
      <c r="C291" s="5" t="s">
        <v>419</v>
      </c>
      <c r="D291" s="5" t="s">
        <v>439</v>
      </c>
      <c r="E291" s="5"/>
      <c r="F291" s="5"/>
      <c r="G291" s="28">
        <f>G292+G311+G306</f>
        <v>114601888</v>
      </c>
      <c r="H291" s="28">
        <f>H292+H311+H306</f>
        <v>0</v>
      </c>
      <c r="I291" s="48"/>
      <c r="J291" s="48"/>
      <c r="K291" s="48"/>
      <c r="L291" s="48"/>
    </row>
    <row r="292" spans="1:8" ht="31.5">
      <c r="A292" s="1" t="s">
        <v>389</v>
      </c>
      <c r="B292" s="2" t="s">
        <v>147</v>
      </c>
      <c r="C292" s="2" t="s">
        <v>419</v>
      </c>
      <c r="D292" s="2" t="s">
        <v>415</v>
      </c>
      <c r="E292" s="4"/>
      <c r="F292" s="4"/>
      <c r="G292" s="33">
        <f>G297+G293</f>
        <v>100754048</v>
      </c>
      <c r="H292" s="33">
        <f>H297+H293</f>
        <v>0</v>
      </c>
    </row>
    <row r="293" spans="1:8" ht="63">
      <c r="A293" s="3" t="s">
        <v>368</v>
      </c>
      <c r="B293" s="4" t="s">
        <v>147</v>
      </c>
      <c r="C293" s="4" t="s">
        <v>419</v>
      </c>
      <c r="D293" s="4" t="s">
        <v>415</v>
      </c>
      <c r="E293" s="4" t="s">
        <v>199</v>
      </c>
      <c r="F293" s="4"/>
      <c r="G293" s="29">
        <f>G294</f>
        <v>4226928</v>
      </c>
      <c r="H293" s="33"/>
    </row>
    <row r="294" spans="1:8" ht="78.75">
      <c r="A294" s="3" t="s">
        <v>204</v>
      </c>
      <c r="B294" s="4" t="s">
        <v>147</v>
      </c>
      <c r="C294" s="4" t="s">
        <v>419</v>
      </c>
      <c r="D294" s="4" t="s">
        <v>415</v>
      </c>
      <c r="E294" s="4" t="s">
        <v>205</v>
      </c>
      <c r="F294" s="4"/>
      <c r="G294" s="29">
        <f>G295</f>
        <v>4226928</v>
      </c>
      <c r="H294" s="33"/>
    </row>
    <row r="295" spans="1:8" ht="31.5">
      <c r="A295" s="3" t="s">
        <v>476</v>
      </c>
      <c r="B295" s="4" t="s">
        <v>147</v>
      </c>
      <c r="C295" s="4" t="s">
        <v>419</v>
      </c>
      <c r="D295" s="4" t="s">
        <v>415</v>
      </c>
      <c r="E295" s="4" t="s">
        <v>206</v>
      </c>
      <c r="F295" s="4"/>
      <c r="G295" s="29">
        <f>G296</f>
        <v>4226928</v>
      </c>
      <c r="H295" s="33"/>
    </row>
    <row r="296" spans="1:8" ht="47.25">
      <c r="A296" s="3" t="s">
        <v>459</v>
      </c>
      <c r="B296" s="4" t="s">
        <v>147</v>
      </c>
      <c r="C296" s="4" t="s">
        <v>419</v>
      </c>
      <c r="D296" s="4" t="s">
        <v>415</v>
      </c>
      <c r="E296" s="4" t="s">
        <v>206</v>
      </c>
      <c r="F296" s="4" t="s">
        <v>100</v>
      </c>
      <c r="G296" s="29">
        <f>1141702.5+3085225.5</f>
        <v>4226928</v>
      </c>
      <c r="H296" s="33"/>
    </row>
    <row r="297" spans="1:8" ht="63">
      <c r="A297" s="3" t="s">
        <v>373</v>
      </c>
      <c r="B297" s="4" t="s">
        <v>147</v>
      </c>
      <c r="C297" s="4" t="s">
        <v>419</v>
      </c>
      <c r="D297" s="4" t="s">
        <v>415</v>
      </c>
      <c r="E297" s="4" t="s">
        <v>193</v>
      </c>
      <c r="F297" s="4"/>
      <c r="G297" s="29">
        <f>G298+G300+G302+G304</f>
        <v>96527120</v>
      </c>
      <c r="H297" s="29">
        <f>H298+H300+H302+H304</f>
        <v>0</v>
      </c>
    </row>
    <row r="298" spans="1:10" ht="47.25">
      <c r="A298" s="3" t="s">
        <v>194</v>
      </c>
      <c r="B298" s="4" t="s">
        <v>147</v>
      </c>
      <c r="C298" s="4" t="s">
        <v>419</v>
      </c>
      <c r="D298" s="4" t="s">
        <v>415</v>
      </c>
      <c r="E298" s="4" t="s">
        <v>195</v>
      </c>
      <c r="F298" s="4"/>
      <c r="G298" s="29">
        <f>G299</f>
        <v>3000000</v>
      </c>
      <c r="H298" s="29"/>
      <c r="J298" s="26"/>
    </row>
    <row r="299" spans="1:8" ht="47.25">
      <c r="A299" s="3" t="s">
        <v>459</v>
      </c>
      <c r="B299" s="4" t="s">
        <v>147</v>
      </c>
      <c r="C299" s="4" t="s">
        <v>419</v>
      </c>
      <c r="D299" s="4" t="s">
        <v>415</v>
      </c>
      <c r="E299" s="4" t="s">
        <v>195</v>
      </c>
      <c r="F299" s="4" t="s">
        <v>100</v>
      </c>
      <c r="G299" s="29">
        <f>2407490+592510</f>
        <v>3000000</v>
      </c>
      <c r="H299" s="29"/>
    </row>
    <row r="300" spans="1:8" ht="79.5" customHeight="1">
      <c r="A300" s="3" t="s">
        <v>196</v>
      </c>
      <c r="B300" s="4" t="s">
        <v>147</v>
      </c>
      <c r="C300" s="4" t="s">
        <v>419</v>
      </c>
      <c r="D300" s="4" t="s">
        <v>415</v>
      </c>
      <c r="E300" s="4" t="s">
        <v>197</v>
      </c>
      <c r="F300" s="4"/>
      <c r="G300" s="29">
        <f>G301</f>
        <v>89331973.93</v>
      </c>
      <c r="H300" s="29"/>
    </row>
    <row r="301" spans="1:10" ht="47.25">
      <c r="A301" s="3" t="s">
        <v>459</v>
      </c>
      <c r="B301" s="4" t="s">
        <v>147</v>
      </c>
      <c r="C301" s="4" t="s">
        <v>419</v>
      </c>
      <c r="D301" s="4" t="s">
        <v>415</v>
      </c>
      <c r="E301" s="4" t="s">
        <v>197</v>
      </c>
      <c r="F301" s="4" t="s">
        <v>100</v>
      </c>
      <c r="G301" s="29">
        <f>90002080-670106.07</f>
        <v>89331973.93</v>
      </c>
      <c r="H301" s="29"/>
      <c r="J301" s="26"/>
    </row>
    <row r="302" spans="1:8" ht="31.5">
      <c r="A302" s="3" t="s">
        <v>476</v>
      </c>
      <c r="B302" s="4" t="s">
        <v>147</v>
      </c>
      <c r="C302" s="4" t="s">
        <v>419</v>
      </c>
      <c r="D302" s="4" t="s">
        <v>415</v>
      </c>
      <c r="E302" s="4" t="s">
        <v>198</v>
      </c>
      <c r="F302" s="4"/>
      <c r="G302" s="29">
        <f>G303</f>
        <v>4195146.07</v>
      </c>
      <c r="H302" s="29"/>
    </row>
    <row r="303" spans="1:8" ht="47.25">
      <c r="A303" s="3" t="s">
        <v>459</v>
      </c>
      <c r="B303" s="4" t="s">
        <v>147</v>
      </c>
      <c r="C303" s="4" t="s">
        <v>419</v>
      </c>
      <c r="D303" s="4" t="s">
        <v>415</v>
      </c>
      <c r="E303" s="4" t="s">
        <v>198</v>
      </c>
      <c r="F303" s="4" t="s">
        <v>100</v>
      </c>
      <c r="G303" s="29">
        <f>3525040+670106.07</f>
        <v>4195146.07</v>
      </c>
      <c r="H303" s="29"/>
    </row>
    <row r="304" spans="1:8" ht="78.75" hidden="1">
      <c r="A304" s="3" t="s">
        <v>64</v>
      </c>
      <c r="B304" s="4" t="s">
        <v>147</v>
      </c>
      <c r="C304" s="4" t="s">
        <v>419</v>
      </c>
      <c r="D304" s="4" t="s">
        <v>415</v>
      </c>
      <c r="E304" s="4" t="s">
        <v>65</v>
      </c>
      <c r="F304" s="4"/>
      <c r="G304" s="29">
        <f>G305</f>
        <v>0</v>
      </c>
      <c r="H304" s="29">
        <f>H305</f>
        <v>0</v>
      </c>
    </row>
    <row r="305" spans="1:8" ht="47.25" hidden="1">
      <c r="A305" s="3" t="s">
        <v>459</v>
      </c>
      <c r="B305" s="4" t="s">
        <v>147</v>
      </c>
      <c r="C305" s="4" t="s">
        <v>419</v>
      </c>
      <c r="D305" s="4" t="s">
        <v>415</v>
      </c>
      <c r="E305" s="4" t="s">
        <v>65</v>
      </c>
      <c r="F305" s="4" t="s">
        <v>100</v>
      </c>
      <c r="G305" s="29"/>
      <c r="H305" s="29">
        <f>G305</f>
        <v>0</v>
      </c>
    </row>
    <row r="306" spans="1:8" ht="15.75">
      <c r="A306" s="1" t="s">
        <v>91</v>
      </c>
      <c r="B306" s="2" t="s">
        <v>147</v>
      </c>
      <c r="C306" s="2" t="s">
        <v>419</v>
      </c>
      <c r="D306" s="2" t="s">
        <v>417</v>
      </c>
      <c r="E306" s="2"/>
      <c r="F306" s="2"/>
      <c r="G306" s="33">
        <f>G307</f>
        <v>2299070</v>
      </c>
      <c r="H306" s="33"/>
    </row>
    <row r="307" spans="1:8" ht="47.25">
      <c r="A307" s="3" t="s">
        <v>371</v>
      </c>
      <c r="B307" s="4" t="s">
        <v>147</v>
      </c>
      <c r="C307" s="4" t="s">
        <v>419</v>
      </c>
      <c r="D307" s="4" t="s">
        <v>417</v>
      </c>
      <c r="E307" s="4" t="s">
        <v>460</v>
      </c>
      <c r="F307" s="4"/>
      <c r="G307" s="29">
        <f>G308</f>
        <v>2299070</v>
      </c>
      <c r="H307" s="29"/>
    </row>
    <row r="308" spans="1:8" ht="63">
      <c r="A308" s="3" t="s">
        <v>461</v>
      </c>
      <c r="B308" s="4" t="s">
        <v>147</v>
      </c>
      <c r="C308" s="4" t="s">
        <v>419</v>
      </c>
      <c r="D308" s="4" t="s">
        <v>417</v>
      </c>
      <c r="E308" s="4" t="s">
        <v>462</v>
      </c>
      <c r="F308" s="4"/>
      <c r="G308" s="29">
        <f>G309</f>
        <v>2299070</v>
      </c>
      <c r="H308" s="29"/>
    </row>
    <row r="309" spans="1:8" ht="31.5">
      <c r="A309" s="3" t="s">
        <v>463</v>
      </c>
      <c r="B309" s="4" t="s">
        <v>147</v>
      </c>
      <c r="C309" s="4" t="s">
        <v>419</v>
      </c>
      <c r="D309" s="4" t="s">
        <v>417</v>
      </c>
      <c r="E309" s="4" t="s">
        <v>464</v>
      </c>
      <c r="F309" s="4"/>
      <c r="G309" s="29">
        <f>G310</f>
        <v>2299070</v>
      </c>
      <c r="H309" s="29"/>
    </row>
    <row r="310" spans="1:8" ht="47.25">
      <c r="A310" s="3" t="s">
        <v>459</v>
      </c>
      <c r="B310" s="4" t="s">
        <v>147</v>
      </c>
      <c r="C310" s="4" t="s">
        <v>419</v>
      </c>
      <c r="D310" s="4" t="s">
        <v>417</v>
      </c>
      <c r="E310" s="4" t="s">
        <v>464</v>
      </c>
      <c r="F310" s="4" t="s">
        <v>100</v>
      </c>
      <c r="G310" s="29">
        <v>2299070</v>
      </c>
      <c r="H310" s="29"/>
    </row>
    <row r="311" spans="1:8" ht="31.5">
      <c r="A311" s="1" t="s">
        <v>432</v>
      </c>
      <c r="B311" s="2" t="s">
        <v>147</v>
      </c>
      <c r="C311" s="2" t="s">
        <v>419</v>
      </c>
      <c r="D311" s="2" t="s">
        <v>94</v>
      </c>
      <c r="E311" s="2"/>
      <c r="F311" s="2"/>
      <c r="G311" s="33">
        <f>G312+G315</f>
        <v>11548770</v>
      </c>
      <c r="H311" s="33"/>
    </row>
    <row r="312" spans="1:8" ht="63" hidden="1">
      <c r="A312" s="3" t="s">
        <v>369</v>
      </c>
      <c r="B312" s="4" t="s">
        <v>147</v>
      </c>
      <c r="C312" s="4" t="s">
        <v>419</v>
      </c>
      <c r="D312" s="4" t="s">
        <v>94</v>
      </c>
      <c r="E312" s="4" t="s">
        <v>156</v>
      </c>
      <c r="F312" s="4"/>
      <c r="G312" s="29">
        <f>G313</f>
        <v>0</v>
      </c>
      <c r="H312" s="29"/>
    </row>
    <row r="313" spans="1:8" ht="47.25" hidden="1">
      <c r="A313" s="3" t="s">
        <v>308</v>
      </c>
      <c r="B313" s="4" t="s">
        <v>147</v>
      </c>
      <c r="C313" s="4" t="s">
        <v>419</v>
      </c>
      <c r="D313" s="4" t="s">
        <v>94</v>
      </c>
      <c r="E313" s="4" t="s">
        <v>157</v>
      </c>
      <c r="F313" s="4"/>
      <c r="G313" s="29">
        <f>G314</f>
        <v>0</v>
      </c>
      <c r="H313" s="29"/>
    </row>
    <row r="314" spans="1:8" ht="47.25" hidden="1">
      <c r="A314" s="3" t="s">
        <v>459</v>
      </c>
      <c r="B314" s="4" t="s">
        <v>147</v>
      </c>
      <c r="C314" s="4" t="s">
        <v>419</v>
      </c>
      <c r="D314" s="4" t="s">
        <v>94</v>
      </c>
      <c r="E314" s="4" t="s">
        <v>157</v>
      </c>
      <c r="F314" s="4" t="s">
        <v>100</v>
      </c>
      <c r="G314" s="29"/>
      <c r="H314" s="29"/>
    </row>
    <row r="315" spans="1:8" ht="63">
      <c r="A315" s="27" t="s">
        <v>364</v>
      </c>
      <c r="B315" s="4" t="s">
        <v>147</v>
      </c>
      <c r="C315" s="4" t="s">
        <v>419</v>
      </c>
      <c r="D315" s="4" t="s">
        <v>94</v>
      </c>
      <c r="E315" s="4" t="s">
        <v>465</v>
      </c>
      <c r="F315" s="4"/>
      <c r="G315" s="29">
        <f>G319+G316</f>
        <v>11548770</v>
      </c>
      <c r="H315" s="29"/>
    </row>
    <row r="316" spans="1:8" ht="63">
      <c r="A316" s="27" t="s">
        <v>169</v>
      </c>
      <c r="B316" s="4" t="s">
        <v>147</v>
      </c>
      <c r="C316" s="4" t="s">
        <v>419</v>
      </c>
      <c r="D316" s="4" t="s">
        <v>94</v>
      </c>
      <c r="E316" s="4" t="s">
        <v>182</v>
      </c>
      <c r="F316" s="4"/>
      <c r="G316" s="29">
        <f>G317</f>
        <v>1707530</v>
      </c>
      <c r="H316" s="29"/>
    </row>
    <row r="317" spans="1:8" ht="31.5">
      <c r="A317" s="27" t="s">
        <v>246</v>
      </c>
      <c r="B317" s="4" t="s">
        <v>147</v>
      </c>
      <c r="C317" s="4" t="s">
        <v>419</v>
      </c>
      <c r="D317" s="4" t="s">
        <v>94</v>
      </c>
      <c r="E317" s="4" t="s">
        <v>183</v>
      </c>
      <c r="F317" s="4"/>
      <c r="G317" s="29">
        <f>G318</f>
        <v>1707530</v>
      </c>
      <c r="H317" s="29"/>
    </row>
    <row r="318" spans="1:8" ht="47.25">
      <c r="A318" s="3" t="s">
        <v>459</v>
      </c>
      <c r="B318" s="4" t="s">
        <v>147</v>
      </c>
      <c r="C318" s="4" t="s">
        <v>419</v>
      </c>
      <c r="D318" s="4" t="s">
        <v>94</v>
      </c>
      <c r="E318" s="4" t="s">
        <v>183</v>
      </c>
      <c r="F318" s="4" t="s">
        <v>100</v>
      </c>
      <c r="G318" s="29">
        <v>1707530</v>
      </c>
      <c r="H318" s="29"/>
    </row>
    <row r="319" spans="1:8" ht="125.25" customHeight="1">
      <c r="A319" s="3" t="s">
        <v>178</v>
      </c>
      <c r="B319" s="4" t="s">
        <v>147</v>
      </c>
      <c r="C319" s="4" t="s">
        <v>419</v>
      </c>
      <c r="D319" s="4" t="s">
        <v>94</v>
      </c>
      <c r="E319" s="4" t="s">
        <v>179</v>
      </c>
      <c r="F319" s="4"/>
      <c r="G319" s="29">
        <f>G320+G324</f>
        <v>9841240</v>
      </c>
      <c r="H319" s="29"/>
    </row>
    <row r="320" spans="1:8" ht="125.25" customHeight="1">
      <c r="A320" s="3" t="s">
        <v>832</v>
      </c>
      <c r="B320" s="4" t="s">
        <v>147</v>
      </c>
      <c r="C320" s="4" t="s">
        <v>419</v>
      </c>
      <c r="D320" s="4" t="s">
        <v>94</v>
      </c>
      <c r="E320" s="4" t="s">
        <v>180</v>
      </c>
      <c r="F320" s="4"/>
      <c r="G320" s="29">
        <f>G321+G322+G323</f>
        <v>9664070</v>
      </c>
      <c r="H320" s="29"/>
    </row>
    <row r="321" spans="1:8" ht="110.25">
      <c r="A321" s="3" t="s">
        <v>458</v>
      </c>
      <c r="B321" s="4" t="s">
        <v>147</v>
      </c>
      <c r="C321" s="4" t="s">
        <v>419</v>
      </c>
      <c r="D321" s="4" t="s">
        <v>94</v>
      </c>
      <c r="E321" s="4" t="s">
        <v>180</v>
      </c>
      <c r="F321" s="4" t="s">
        <v>99</v>
      </c>
      <c r="G321" s="29">
        <f>6985460+1978520+1900+7720</f>
        <v>8973600</v>
      </c>
      <c r="H321" s="29"/>
    </row>
    <row r="322" spans="1:10" ht="47.25">
      <c r="A322" s="3" t="s">
        <v>459</v>
      </c>
      <c r="B322" s="4" t="s">
        <v>147</v>
      </c>
      <c r="C322" s="4" t="s">
        <v>419</v>
      </c>
      <c r="D322" s="4" t="s">
        <v>94</v>
      </c>
      <c r="E322" s="4" t="s">
        <v>180</v>
      </c>
      <c r="F322" s="4" t="s">
        <v>100</v>
      </c>
      <c r="G322" s="29">
        <f>580510-120000</f>
        <v>460510</v>
      </c>
      <c r="H322" s="29"/>
      <c r="J322" s="26"/>
    </row>
    <row r="323" spans="1:8" ht="15.75">
      <c r="A323" s="3" t="s">
        <v>390</v>
      </c>
      <c r="B323" s="4" t="s">
        <v>147</v>
      </c>
      <c r="C323" s="4" t="s">
        <v>419</v>
      </c>
      <c r="D323" s="4" t="s">
        <v>94</v>
      </c>
      <c r="E323" s="4" t="s">
        <v>180</v>
      </c>
      <c r="F323" s="4" t="s">
        <v>103</v>
      </c>
      <c r="G323" s="29">
        <f>109960+120000</f>
        <v>229960</v>
      </c>
      <c r="H323" s="29"/>
    </row>
    <row r="324" spans="1:8" ht="94.5">
      <c r="A324" s="3" t="s">
        <v>19</v>
      </c>
      <c r="B324" s="4" t="s">
        <v>147</v>
      </c>
      <c r="C324" s="4" t="s">
        <v>419</v>
      </c>
      <c r="D324" s="4" t="s">
        <v>94</v>
      </c>
      <c r="E324" s="4" t="s">
        <v>41</v>
      </c>
      <c r="F324" s="4"/>
      <c r="G324" s="29">
        <f>G325</f>
        <v>177170</v>
      </c>
      <c r="H324" s="29"/>
    </row>
    <row r="325" spans="1:8" ht="110.25">
      <c r="A325" s="3" t="s">
        <v>27</v>
      </c>
      <c r="B325" s="4" t="s">
        <v>147</v>
      </c>
      <c r="C325" s="4" t="s">
        <v>419</v>
      </c>
      <c r="D325" s="4" t="s">
        <v>94</v>
      </c>
      <c r="E325" s="4" t="s">
        <v>41</v>
      </c>
      <c r="F325" s="4" t="s">
        <v>99</v>
      </c>
      <c r="G325" s="29">
        <v>177170</v>
      </c>
      <c r="H325" s="29"/>
    </row>
    <row r="326" spans="1:11" ht="37.5">
      <c r="A326" s="10" t="s">
        <v>418</v>
      </c>
      <c r="B326" s="11" t="s">
        <v>147</v>
      </c>
      <c r="C326" s="11" t="s">
        <v>411</v>
      </c>
      <c r="D326" s="23"/>
      <c r="E326" s="23"/>
      <c r="F326" s="23"/>
      <c r="G326" s="28">
        <f>G378+G327+G345+G357</f>
        <v>201097620.55</v>
      </c>
      <c r="H326" s="28">
        <f>H378+H327</f>
        <v>78473773</v>
      </c>
      <c r="J326" s="26"/>
      <c r="K326" s="26"/>
    </row>
    <row r="327" spans="1:10" ht="15.75">
      <c r="A327" s="1" t="s">
        <v>424</v>
      </c>
      <c r="B327" s="2" t="s">
        <v>147</v>
      </c>
      <c r="C327" s="2" t="s">
        <v>411</v>
      </c>
      <c r="D327" s="2" t="s">
        <v>409</v>
      </c>
      <c r="E327" s="2"/>
      <c r="F327" s="2"/>
      <c r="G327" s="29">
        <f>G328+G336</f>
        <v>28751815.55</v>
      </c>
      <c r="H327" s="29">
        <f>H328+H336</f>
        <v>0</v>
      </c>
      <c r="J327" s="26"/>
    </row>
    <row r="328" spans="1:8" ht="96.75" customHeight="1">
      <c r="A328" s="3" t="s">
        <v>372</v>
      </c>
      <c r="B328" s="4" t="s">
        <v>147</v>
      </c>
      <c r="C328" s="4" t="s">
        <v>411</v>
      </c>
      <c r="D328" s="4" t="s">
        <v>409</v>
      </c>
      <c r="E328" s="4" t="s">
        <v>120</v>
      </c>
      <c r="F328" s="4"/>
      <c r="G328" s="29">
        <f>G329</f>
        <v>27950805.55</v>
      </c>
      <c r="H328" s="29"/>
    </row>
    <row r="329" spans="1:8" ht="47.25">
      <c r="A329" s="3" t="s">
        <v>306</v>
      </c>
      <c r="B329" s="4" t="s">
        <v>147</v>
      </c>
      <c r="C329" s="4" t="s">
        <v>411</v>
      </c>
      <c r="D329" s="4" t="s">
        <v>409</v>
      </c>
      <c r="E329" s="4" t="s">
        <v>307</v>
      </c>
      <c r="F329" s="4"/>
      <c r="G329" s="29">
        <f>G330+G332</f>
        <v>27950805.55</v>
      </c>
      <c r="H329" s="29"/>
    </row>
    <row r="330" spans="1:8" ht="47.25">
      <c r="A330" s="3" t="s">
        <v>308</v>
      </c>
      <c r="B330" s="4" t="s">
        <v>147</v>
      </c>
      <c r="C330" s="4" t="s">
        <v>411</v>
      </c>
      <c r="D330" s="4" t="s">
        <v>409</v>
      </c>
      <c r="E330" s="4" t="s">
        <v>309</v>
      </c>
      <c r="F330" s="4"/>
      <c r="G330" s="29">
        <f>G331</f>
        <v>3285175.55</v>
      </c>
      <c r="H330" s="29"/>
    </row>
    <row r="331" spans="1:10" ht="47.25">
      <c r="A331" s="3" t="s">
        <v>459</v>
      </c>
      <c r="B331" s="4" t="s">
        <v>147</v>
      </c>
      <c r="C331" s="4" t="s">
        <v>411</v>
      </c>
      <c r="D331" s="4" t="s">
        <v>409</v>
      </c>
      <c r="E331" s="4" t="s">
        <v>309</v>
      </c>
      <c r="F331" s="4" t="s">
        <v>100</v>
      </c>
      <c r="G331" s="29">
        <f>1993705.55+639470+652000</f>
        <v>3285175.55</v>
      </c>
      <c r="H331" s="29"/>
      <c r="J331" s="26"/>
    </row>
    <row r="332" spans="1:10" ht="54.75" customHeight="1">
      <c r="A332" s="3" t="s">
        <v>75</v>
      </c>
      <c r="B332" s="4" t="s">
        <v>147</v>
      </c>
      <c r="C332" s="4" t="s">
        <v>411</v>
      </c>
      <c r="D332" s="4" t="s">
        <v>409</v>
      </c>
      <c r="E332" s="4" t="s">
        <v>74</v>
      </c>
      <c r="F332" s="4"/>
      <c r="G332" s="29">
        <f>G333</f>
        <v>24665630</v>
      </c>
      <c r="H332" s="29"/>
      <c r="J332" s="26"/>
    </row>
    <row r="333" spans="1:10" ht="63">
      <c r="A333" s="3" t="s">
        <v>480</v>
      </c>
      <c r="B333" s="4" t="s">
        <v>147</v>
      </c>
      <c r="C333" s="4" t="s">
        <v>411</v>
      </c>
      <c r="D333" s="4" t="s">
        <v>409</v>
      </c>
      <c r="E333" s="4" t="s">
        <v>74</v>
      </c>
      <c r="F333" s="4" t="s">
        <v>105</v>
      </c>
      <c r="G333" s="29">
        <v>24665630</v>
      </c>
      <c r="H333" s="29"/>
      <c r="J333" s="26"/>
    </row>
    <row r="334" spans="1:10" ht="15.75" hidden="1">
      <c r="A334" s="3"/>
      <c r="B334" s="4"/>
      <c r="C334" s="4"/>
      <c r="D334" s="4"/>
      <c r="E334" s="4"/>
      <c r="F334" s="4"/>
      <c r="G334" s="29"/>
      <c r="H334" s="29"/>
      <c r="J334" s="26"/>
    </row>
    <row r="335" spans="1:10" ht="15.75" hidden="1">
      <c r="A335" s="3"/>
      <c r="B335" s="4"/>
      <c r="C335" s="4"/>
      <c r="D335" s="4"/>
      <c r="E335" s="4"/>
      <c r="F335" s="4"/>
      <c r="G335" s="29"/>
      <c r="H335" s="29"/>
      <c r="J335" s="26"/>
    </row>
    <row r="336" spans="1:8" ht="63">
      <c r="A336" s="3" t="s">
        <v>369</v>
      </c>
      <c r="B336" s="4" t="s">
        <v>147</v>
      </c>
      <c r="C336" s="4" t="s">
        <v>411</v>
      </c>
      <c r="D336" s="4" t="s">
        <v>409</v>
      </c>
      <c r="E336" s="4" t="s">
        <v>156</v>
      </c>
      <c r="F336" s="4"/>
      <c r="G336" s="29">
        <f>G337+G339+G341+G343</f>
        <v>801010</v>
      </c>
      <c r="H336" s="29">
        <f>H337+H339+H341+H343</f>
        <v>0</v>
      </c>
    </row>
    <row r="337" spans="1:8" ht="31.5">
      <c r="A337" s="3" t="s">
        <v>476</v>
      </c>
      <c r="B337" s="4" t="s">
        <v>147</v>
      </c>
      <c r="C337" s="4" t="s">
        <v>411</v>
      </c>
      <c r="D337" s="4" t="s">
        <v>409</v>
      </c>
      <c r="E337" s="4" t="s">
        <v>158</v>
      </c>
      <c r="F337" s="4"/>
      <c r="G337" s="29">
        <f>G338</f>
        <v>801010</v>
      </c>
      <c r="H337" s="29"/>
    </row>
    <row r="338" spans="1:8" ht="47.25">
      <c r="A338" s="3" t="s">
        <v>459</v>
      </c>
      <c r="B338" s="4" t="s">
        <v>147</v>
      </c>
      <c r="C338" s="4" t="s">
        <v>411</v>
      </c>
      <c r="D338" s="4" t="s">
        <v>409</v>
      </c>
      <c r="E338" s="4" t="s">
        <v>158</v>
      </c>
      <c r="F338" s="4" t="s">
        <v>100</v>
      </c>
      <c r="G338" s="29">
        <f>1393520-592510</f>
        <v>801010</v>
      </c>
      <c r="H338" s="29"/>
    </row>
    <row r="339" spans="1:8" ht="63" hidden="1">
      <c r="A339" s="3" t="s">
        <v>159</v>
      </c>
      <c r="B339" s="4" t="s">
        <v>147</v>
      </c>
      <c r="C339" s="4" t="s">
        <v>411</v>
      </c>
      <c r="D339" s="4" t="s">
        <v>409</v>
      </c>
      <c r="E339" s="4" t="s">
        <v>160</v>
      </c>
      <c r="F339" s="4"/>
      <c r="G339" s="29">
        <f>G340</f>
        <v>0</v>
      </c>
      <c r="H339" s="29"/>
    </row>
    <row r="340" spans="1:8" ht="31.5" hidden="1">
      <c r="A340" s="3" t="s">
        <v>394</v>
      </c>
      <c r="B340" s="4" t="s">
        <v>147</v>
      </c>
      <c r="C340" s="4" t="s">
        <v>411</v>
      </c>
      <c r="D340" s="4" t="s">
        <v>409</v>
      </c>
      <c r="E340" s="4" t="s">
        <v>160</v>
      </c>
      <c r="F340" s="4" t="s">
        <v>395</v>
      </c>
      <c r="G340" s="29"/>
      <c r="H340" s="29"/>
    </row>
    <row r="341" spans="1:8" ht="110.25" hidden="1">
      <c r="A341" s="3" t="s">
        <v>273</v>
      </c>
      <c r="B341" s="4" t="s">
        <v>147</v>
      </c>
      <c r="C341" s="4" t="s">
        <v>411</v>
      </c>
      <c r="D341" s="4" t="s">
        <v>409</v>
      </c>
      <c r="E341" s="4" t="s">
        <v>274</v>
      </c>
      <c r="F341" s="4"/>
      <c r="G341" s="29">
        <f>G342</f>
        <v>0</v>
      </c>
      <c r="H341" s="29">
        <f>H342</f>
        <v>0</v>
      </c>
    </row>
    <row r="342" spans="1:8" ht="31.5" hidden="1">
      <c r="A342" s="3" t="s">
        <v>394</v>
      </c>
      <c r="B342" s="4" t="s">
        <v>147</v>
      </c>
      <c r="C342" s="4" t="s">
        <v>411</v>
      </c>
      <c r="D342" s="4" t="s">
        <v>409</v>
      </c>
      <c r="E342" s="4" t="s">
        <v>274</v>
      </c>
      <c r="F342" s="4" t="s">
        <v>395</v>
      </c>
      <c r="G342" s="29"/>
      <c r="H342" s="29">
        <f>G342</f>
        <v>0</v>
      </c>
    </row>
    <row r="343" spans="1:8" ht="110.25" hidden="1">
      <c r="A343" s="3" t="s">
        <v>281</v>
      </c>
      <c r="B343" s="4" t="s">
        <v>147</v>
      </c>
      <c r="C343" s="4" t="s">
        <v>411</v>
      </c>
      <c r="D343" s="4" t="s">
        <v>409</v>
      </c>
      <c r="E343" s="4" t="s">
        <v>282</v>
      </c>
      <c r="F343" s="4"/>
      <c r="G343" s="29">
        <f>G344</f>
        <v>0</v>
      </c>
      <c r="H343" s="29">
        <f>H344</f>
        <v>0</v>
      </c>
    </row>
    <row r="344" spans="1:8" ht="47.25" hidden="1">
      <c r="A344" s="3" t="s">
        <v>459</v>
      </c>
      <c r="B344" s="4" t="s">
        <v>147</v>
      </c>
      <c r="C344" s="4" t="s">
        <v>411</v>
      </c>
      <c r="D344" s="4" t="s">
        <v>409</v>
      </c>
      <c r="E344" s="4" t="s">
        <v>282</v>
      </c>
      <c r="F344" s="4" t="s">
        <v>100</v>
      </c>
      <c r="G344" s="29"/>
      <c r="H344" s="29">
        <f>G344</f>
        <v>0</v>
      </c>
    </row>
    <row r="345" spans="1:8" ht="15.75">
      <c r="A345" s="1" t="s">
        <v>92</v>
      </c>
      <c r="B345" s="2" t="s">
        <v>147</v>
      </c>
      <c r="C345" s="2" t="s">
        <v>411</v>
      </c>
      <c r="D345" s="2" t="s">
        <v>414</v>
      </c>
      <c r="E345" s="2"/>
      <c r="F345" s="2"/>
      <c r="G345" s="33">
        <f>G346</f>
        <v>27187922</v>
      </c>
      <c r="H345" s="33"/>
    </row>
    <row r="346" spans="1:8" ht="78.75">
      <c r="A346" s="3" t="s">
        <v>372</v>
      </c>
      <c r="B346" s="4" t="s">
        <v>147</v>
      </c>
      <c r="C346" s="4" t="s">
        <v>411</v>
      </c>
      <c r="D346" s="4" t="s">
        <v>414</v>
      </c>
      <c r="E346" s="4" t="s">
        <v>120</v>
      </c>
      <c r="F346" s="4"/>
      <c r="G346" s="29">
        <f>G347+G352</f>
        <v>27187922</v>
      </c>
      <c r="H346" s="29"/>
    </row>
    <row r="347" spans="1:8" ht="63">
      <c r="A347" s="3" t="s">
        <v>825</v>
      </c>
      <c r="B347" s="4" t="s">
        <v>147</v>
      </c>
      <c r="C347" s="4" t="s">
        <v>411</v>
      </c>
      <c r="D347" s="4" t="s">
        <v>414</v>
      </c>
      <c r="E347" s="4" t="s">
        <v>826</v>
      </c>
      <c r="F347" s="4"/>
      <c r="G347" s="29">
        <f>G348+G350</f>
        <v>2302300</v>
      </c>
      <c r="H347" s="29"/>
    </row>
    <row r="348" spans="1:8" ht="47.25">
      <c r="A348" s="3" t="s">
        <v>310</v>
      </c>
      <c r="B348" s="4" t="s">
        <v>147</v>
      </c>
      <c r="C348" s="4" t="s">
        <v>411</v>
      </c>
      <c r="D348" s="4" t="s">
        <v>414</v>
      </c>
      <c r="E348" s="4" t="s">
        <v>311</v>
      </c>
      <c r="F348" s="4"/>
      <c r="G348" s="29">
        <f>G349</f>
        <v>2302300</v>
      </c>
      <c r="H348" s="29"/>
    </row>
    <row r="349" spans="1:10" ht="47.25">
      <c r="A349" s="3" t="s">
        <v>459</v>
      </c>
      <c r="B349" s="4" t="s">
        <v>147</v>
      </c>
      <c r="C349" s="4" t="s">
        <v>411</v>
      </c>
      <c r="D349" s="4" t="s">
        <v>414</v>
      </c>
      <c r="E349" s="4" t="s">
        <v>311</v>
      </c>
      <c r="F349" s="4" t="s">
        <v>100</v>
      </c>
      <c r="G349" s="29">
        <v>2302300</v>
      </c>
      <c r="H349" s="29"/>
      <c r="J349" s="26"/>
    </row>
    <row r="350" spans="1:8" ht="31.5" hidden="1">
      <c r="A350" s="3" t="s">
        <v>476</v>
      </c>
      <c r="B350" s="4" t="s">
        <v>147</v>
      </c>
      <c r="C350" s="4" t="s">
        <v>411</v>
      </c>
      <c r="D350" s="4" t="s">
        <v>414</v>
      </c>
      <c r="E350" s="4" t="s">
        <v>15</v>
      </c>
      <c r="F350" s="4"/>
      <c r="G350" s="29">
        <f>G351</f>
        <v>0</v>
      </c>
      <c r="H350" s="29"/>
    </row>
    <row r="351" spans="1:10" ht="47.25" hidden="1">
      <c r="A351" s="3" t="s">
        <v>459</v>
      </c>
      <c r="B351" s="4" t="s">
        <v>147</v>
      </c>
      <c r="C351" s="4" t="s">
        <v>411</v>
      </c>
      <c r="D351" s="4" t="s">
        <v>414</v>
      </c>
      <c r="E351" s="4" t="s">
        <v>15</v>
      </c>
      <c r="F351" s="4" t="s">
        <v>100</v>
      </c>
      <c r="G351" s="29"/>
      <c r="H351" s="29"/>
      <c r="J351" s="26"/>
    </row>
    <row r="352" spans="1:8" ht="78.75">
      <c r="A352" s="3" t="s">
        <v>827</v>
      </c>
      <c r="B352" s="4" t="s">
        <v>147</v>
      </c>
      <c r="C352" s="4" t="s">
        <v>411</v>
      </c>
      <c r="D352" s="4" t="s">
        <v>414</v>
      </c>
      <c r="E352" s="4" t="s">
        <v>828</v>
      </c>
      <c r="F352" s="4"/>
      <c r="G352" s="29">
        <f>G353+G355</f>
        <v>24885622</v>
      </c>
      <c r="H352" s="29"/>
    </row>
    <row r="353" spans="1:8" ht="31.5">
      <c r="A353" s="3" t="s">
        <v>476</v>
      </c>
      <c r="B353" s="4" t="s">
        <v>147</v>
      </c>
      <c r="C353" s="4" t="s">
        <v>411</v>
      </c>
      <c r="D353" s="4" t="s">
        <v>414</v>
      </c>
      <c r="E353" s="4" t="s">
        <v>829</v>
      </c>
      <c r="F353" s="4"/>
      <c r="G353" s="29">
        <f>G354</f>
        <v>2047940</v>
      </c>
      <c r="H353" s="29"/>
    </row>
    <row r="354" spans="1:8" ht="47.25">
      <c r="A354" s="3" t="s">
        <v>459</v>
      </c>
      <c r="B354" s="4" t="s">
        <v>147</v>
      </c>
      <c r="C354" s="4" t="s">
        <v>411</v>
      </c>
      <c r="D354" s="4" t="s">
        <v>414</v>
      </c>
      <c r="E354" s="4" t="s">
        <v>829</v>
      </c>
      <c r="F354" s="4" t="s">
        <v>100</v>
      </c>
      <c r="G354" s="29">
        <v>2047940</v>
      </c>
      <c r="H354" s="29"/>
    </row>
    <row r="355" spans="1:8" ht="43.5" customHeight="1">
      <c r="A355" s="3" t="s">
        <v>830</v>
      </c>
      <c r="B355" s="4" t="s">
        <v>147</v>
      </c>
      <c r="C355" s="4" t="s">
        <v>411</v>
      </c>
      <c r="D355" s="4" t="s">
        <v>414</v>
      </c>
      <c r="E355" s="4" t="s">
        <v>831</v>
      </c>
      <c r="F355" s="4"/>
      <c r="G355" s="29">
        <f>G356</f>
        <v>22837682</v>
      </c>
      <c r="H355" s="29"/>
    </row>
    <row r="356" spans="1:8" ht="40.5" customHeight="1">
      <c r="A356" s="3" t="s">
        <v>390</v>
      </c>
      <c r="B356" s="4" t="s">
        <v>147</v>
      </c>
      <c r="C356" s="4" t="s">
        <v>411</v>
      </c>
      <c r="D356" s="4" t="s">
        <v>414</v>
      </c>
      <c r="E356" s="4" t="s">
        <v>831</v>
      </c>
      <c r="F356" s="4" t="s">
        <v>103</v>
      </c>
      <c r="G356" s="29">
        <f>27255360-4417678</f>
        <v>22837682</v>
      </c>
      <c r="H356" s="29"/>
    </row>
    <row r="357" spans="1:8" ht="15.75">
      <c r="A357" s="1" t="s">
        <v>398</v>
      </c>
      <c r="B357" s="2" t="s">
        <v>147</v>
      </c>
      <c r="C357" s="2" t="s">
        <v>411</v>
      </c>
      <c r="D357" s="2" t="s">
        <v>416</v>
      </c>
      <c r="E357" s="2"/>
      <c r="F357" s="2"/>
      <c r="G357" s="33">
        <f>G358</f>
        <v>45507210</v>
      </c>
      <c r="H357" s="33"/>
    </row>
    <row r="358" spans="1:8" ht="118.5" customHeight="1">
      <c r="A358" s="3" t="s">
        <v>372</v>
      </c>
      <c r="B358" s="4" t="s">
        <v>147</v>
      </c>
      <c r="C358" s="4" t="s">
        <v>411</v>
      </c>
      <c r="D358" s="4" t="s">
        <v>416</v>
      </c>
      <c r="E358" s="4" t="s">
        <v>120</v>
      </c>
      <c r="F358" s="4"/>
      <c r="G358" s="29">
        <f>G359</f>
        <v>45507210</v>
      </c>
      <c r="H358" s="29"/>
    </row>
    <row r="359" spans="1:8" ht="89.25" customHeight="1">
      <c r="A359" s="3" t="s">
        <v>834</v>
      </c>
      <c r="B359" s="4" t="s">
        <v>147</v>
      </c>
      <c r="C359" s="4" t="s">
        <v>411</v>
      </c>
      <c r="D359" s="4" t="s">
        <v>416</v>
      </c>
      <c r="E359" s="4" t="s">
        <v>835</v>
      </c>
      <c r="F359" s="4"/>
      <c r="G359" s="29">
        <f>G360+G362+G364+G366+G368+G370+G374+G376+G372</f>
        <v>45507210</v>
      </c>
      <c r="H359" s="29"/>
    </row>
    <row r="360" spans="1:8" ht="47.25">
      <c r="A360" s="3" t="s">
        <v>836</v>
      </c>
      <c r="B360" s="4" t="s">
        <v>147</v>
      </c>
      <c r="C360" s="4" t="s">
        <v>411</v>
      </c>
      <c r="D360" s="4" t="s">
        <v>416</v>
      </c>
      <c r="E360" s="4" t="s">
        <v>837</v>
      </c>
      <c r="F360" s="4"/>
      <c r="G360" s="29">
        <f>G361</f>
        <v>20270840</v>
      </c>
      <c r="H360" s="29"/>
    </row>
    <row r="361" spans="1:10" ht="47.25">
      <c r="A361" s="3" t="s">
        <v>459</v>
      </c>
      <c r="B361" s="4" t="s">
        <v>147</v>
      </c>
      <c r="C361" s="4" t="s">
        <v>411</v>
      </c>
      <c r="D361" s="4" t="s">
        <v>416</v>
      </c>
      <c r="E361" s="4" t="s">
        <v>837</v>
      </c>
      <c r="F361" s="4" t="s">
        <v>100</v>
      </c>
      <c r="G361" s="29">
        <f>6864000+13406840</f>
        <v>20270840</v>
      </c>
      <c r="H361" s="33"/>
      <c r="J361" s="26"/>
    </row>
    <row r="362" spans="1:8" ht="63">
      <c r="A362" s="3" t="s">
        <v>1</v>
      </c>
      <c r="B362" s="4" t="s">
        <v>147</v>
      </c>
      <c r="C362" s="4" t="s">
        <v>411</v>
      </c>
      <c r="D362" s="4" t="s">
        <v>416</v>
      </c>
      <c r="E362" s="4" t="s">
        <v>2</v>
      </c>
      <c r="F362" s="4"/>
      <c r="G362" s="29">
        <f>G363</f>
        <v>15824820</v>
      </c>
      <c r="H362" s="29"/>
    </row>
    <row r="363" spans="1:8" ht="47.25">
      <c r="A363" s="3" t="s">
        <v>459</v>
      </c>
      <c r="B363" s="4" t="s">
        <v>147</v>
      </c>
      <c r="C363" s="4" t="s">
        <v>411</v>
      </c>
      <c r="D363" s="4" t="s">
        <v>416</v>
      </c>
      <c r="E363" s="4" t="s">
        <v>2</v>
      </c>
      <c r="F363" s="4" t="s">
        <v>100</v>
      </c>
      <c r="G363" s="29">
        <v>15824820</v>
      </c>
      <c r="H363" s="29"/>
    </row>
    <row r="364" spans="1:8" ht="47.25">
      <c r="A364" s="3" t="s">
        <v>3</v>
      </c>
      <c r="B364" s="4" t="s">
        <v>147</v>
      </c>
      <c r="C364" s="4" t="s">
        <v>411</v>
      </c>
      <c r="D364" s="4" t="s">
        <v>416</v>
      </c>
      <c r="E364" s="4" t="s">
        <v>4</v>
      </c>
      <c r="F364" s="4"/>
      <c r="G364" s="29">
        <f>G365</f>
        <v>643000</v>
      </c>
      <c r="H364" s="29"/>
    </row>
    <row r="365" spans="1:8" ht="47.25">
      <c r="A365" s="3" t="s">
        <v>459</v>
      </c>
      <c r="B365" s="4" t="s">
        <v>147</v>
      </c>
      <c r="C365" s="4" t="s">
        <v>411</v>
      </c>
      <c r="D365" s="4" t="s">
        <v>416</v>
      </c>
      <c r="E365" s="4" t="s">
        <v>4</v>
      </c>
      <c r="F365" s="4" t="s">
        <v>100</v>
      </c>
      <c r="G365" s="29">
        <v>643000</v>
      </c>
      <c r="H365" s="29"/>
    </row>
    <row r="366" spans="1:8" ht="47.25">
      <c r="A366" s="3" t="s">
        <v>308</v>
      </c>
      <c r="B366" s="4" t="s">
        <v>147</v>
      </c>
      <c r="C366" s="4" t="s">
        <v>411</v>
      </c>
      <c r="D366" s="4" t="s">
        <v>416</v>
      </c>
      <c r="E366" s="4" t="s">
        <v>5</v>
      </c>
      <c r="F366" s="4"/>
      <c r="G366" s="29">
        <f>G367</f>
        <v>5000000</v>
      </c>
      <c r="H366" s="29"/>
    </row>
    <row r="367" spans="1:8" ht="47.25">
      <c r="A367" s="3" t="s">
        <v>459</v>
      </c>
      <c r="B367" s="4" t="s">
        <v>147</v>
      </c>
      <c r="C367" s="4" t="s">
        <v>411</v>
      </c>
      <c r="D367" s="4" t="s">
        <v>416</v>
      </c>
      <c r="E367" s="4" t="s">
        <v>5</v>
      </c>
      <c r="F367" s="4" t="s">
        <v>100</v>
      </c>
      <c r="G367" s="29">
        <v>5000000</v>
      </c>
      <c r="H367" s="29"/>
    </row>
    <row r="368" spans="1:8" ht="47.25" hidden="1">
      <c r="A368" s="3" t="s">
        <v>310</v>
      </c>
      <c r="B368" s="4" t="s">
        <v>147</v>
      </c>
      <c r="C368" s="4" t="s">
        <v>411</v>
      </c>
      <c r="D368" s="4" t="s">
        <v>416</v>
      </c>
      <c r="E368" s="4" t="s">
        <v>6</v>
      </c>
      <c r="F368" s="4"/>
      <c r="G368" s="29">
        <f>G369</f>
        <v>0</v>
      </c>
      <c r="H368" s="29"/>
    </row>
    <row r="369" spans="1:8" ht="47.25" hidden="1">
      <c r="A369" s="3" t="s">
        <v>459</v>
      </c>
      <c r="B369" s="4" t="s">
        <v>147</v>
      </c>
      <c r="C369" s="4" t="s">
        <v>411</v>
      </c>
      <c r="D369" s="4" t="s">
        <v>416</v>
      </c>
      <c r="E369" s="4" t="s">
        <v>6</v>
      </c>
      <c r="F369" s="4" t="s">
        <v>100</v>
      </c>
      <c r="G369" s="29"/>
      <c r="H369" s="29"/>
    </row>
    <row r="370" spans="1:8" ht="31.5">
      <c r="A370" s="3" t="s">
        <v>476</v>
      </c>
      <c r="B370" s="4" t="s">
        <v>147</v>
      </c>
      <c r="C370" s="4" t="s">
        <v>411</v>
      </c>
      <c r="D370" s="4" t="s">
        <v>416</v>
      </c>
      <c r="E370" s="4" t="s">
        <v>7</v>
      </c>
      <c r="F370" s="4"/>
      <c r="G370" s="29">
        <f>G371</f>
        <v>3768550</v>
      </c>
      <c r="H370" s="29"/>
    </row>
    <row r="371" spans="1:10" ht="47.25">
      <c r="A371" s="3" t="s">
        <v>459</v>
      </c>
      <c r="B371" s="4" t="s">
        <v>147</v>
      </c>
      <c r="C371" s="4" t="s">
        <v>411</v>
      </c>
      <c r="D371" s="4" t="s">
        <v>416</v>
      </c>
      <c r="E371" s="4" t="s">
        <v>7</v>
      </c>
      <c r="F371" s="4" t="s">
        <v>100</v>
      </c>
      <c r="G371" s="29">
        <f>100000+3468550+200000</f>
        <v>3768550</v>
      </c>
      <c r="H371" s="29"/>
      <c r="J371" s="26"/>
    </row>
    <row r="372" spans="1:10" ht="63" hidden="1">
      <c r="A372" s="3" t="s">
        <v>302</v>
      </c>
      <c r="B372" s="4" t="s">
        <v>147</v>
      </c>
      <c r="C372" s="4" t="s">
        <v>411</v>
      </c>
      <c r="D372" s="4" t="s">
        <v>416</v>
      </c>
      <c r="E372" s="4" t="s">
        <v>152</v>
      </c>
      <c r="F372" s="4"/>
      <c r="G372" s="29">
        <f>G373</f>
        <v>0</v>
      </c>
      <c r="H372" s="29"/>
      <c r="J372" s="26"/>
    </row>
    <row r="373" spans="1:10" ht="47.25" hidden="1">
      <c r="A373" s="3" t="s">
        <v>809</v>
      </c>
      <c r="B373" s="4" t="s">
        <v>147</v>
      </c>
      <c r="C373" s="4" t="s">
        <v>411</v>
      </c>
      <c r="D373" s="4" t="s">
        <v>416</v>
      </c>
      <c r="E373" s="4" t="s">
        <v>152</v>
      </c>
      <c r="F373" s="4" t="s">
        <v>451</v>
      </c>
      <c r="G373" s="29"/>
      <c r="H373" s="29"/>
      <c r="J373" s="26"/>
    </row>
    <row r="374" spans="1:8" ht="110.25" hidden="1">
      <c r="A374" s="3" t="s">
        <v>8</v>
      </c>
      <c r="B374" s="4" t="s">
        <v>147</v>
      </c>
      <c r="C374" s="4" t="s">
        <v>411</v>
      </c>
      <c r="D374" s="4" t="s">
        <v>416</v>
      </c>
      <c r="E374" s="4" t="s">
        <v>9</v>
      </c>
      <c r="F374" s="4"/>
      <c r="G374" s="29">
        <f>G375</f>
        <v>0</v>
      </c>
      <c r="H374" s="29"/>
    </row>
    <row r="375" spans="1:8" ht="15.75" hidden="1">
      <c r="A375" s="3" t="s">
        <v>390</v>
      </c>
      <c r="B375" s="4" t="s">
        <v>147</v>
      </c>
      <c r="C375" s="4" t="s">
        <v>411</v>
      </c>
      <c r="D375" s="4" t="s">
        <v>416</v>
      </c>
      <c r="E375" s="4" t="s">
        <v>9</v>
      </c>
      <c r="F375" s="4" t="s">
        <v>103</v>
      </c>
      <c r="G375" s="29"/>
      <c r="H375" s="29"/>
    </row>
    <row r="376" spans="1:8" ht="110.25" hidden="1">
      <c r="A376" s="3" t="s">
        <v>10</v>
      </c>
      <c r="B376" s="4" t="s">
        <v>147</v>
      </c>
      <c r="C376" s="4" t="s">
        <v>411</v>
      </c>
      <c r="D376" s="4" t="s">
        <v>416</v>
      </c>
      <c r="E376" s="4" t="s">
        <v>11</v>
      </c>
      <c r="F376" s="4"/>
      <c r="G376" s="29">
        <f>G377</f>
        <v>0</v>
      </c>
      <c r="H376" s="29"/>
    </row>
    <row r="377" spans="1:8" ht="15.75" hidden="1">
      <c r="A377" s="3" t="s">
        <v>390</v>
      </c>
      <c r="B377" s="4" t="s">
        <v>147</v>
      </c>
      <c r="C377" s="4" t="s">
        <v>411</v>
      </c>
      <c r="D377" s="4" t="s">
        <v>416</v>
      </c>
      <c r="E377" s="4" t="s">
        <v>11</v>
      </c>
      <c r="F377" s="4" t="s">
        <v>103</v>
      </c>
      <c r="G377" s="29"/>
      <c r="H377" s="29"/>
    </row>
    <row r="378" spans="1:8" ht="47.25">
      <c r="A378" s="1" t="s">
        <v>436</v>
      </c>
      <c r="B378" s="2" t="s">
        <v>147</v>
      </c>
      <c r="C378" s="2" t="s">
        <v>411</v>
      </c>
      <c r="D378" s="2" t="s">
        <v>411</v>
      </c>
      <c r="E378" s="4"/>
      <c r="F378" s="4"/>
      <c r="G378" s="33">
        <f>G390+G379</f>
        <v>99650673</v>
      </c>
      <c r="H378" s="33">
        <f>H390</f>
        <v>78473773</v>
      </c>
    </row>
    <row r="379" spans="1:8" ht="116.25" customHeight="1">
      <c r="A379" s="3" t="s">
        <v>372</v>
      </c>
      <c r="B379" s="4" t="s">
        <v>147</v>
      </c>
      <c r="C379" s="4" t="s">
        <v>411</v>
      </c>
      <c r="D379" s="4" t="s">
        <v>411</v>
      </c>
      <c r="E379" s="4" t="s">
        <v>120</v>
      </c>
      <c r="F379" s="4"/>
      <c r="G379" s="29">
        <f>G380+G383</f>
        <v>21176900</v>
      </c>
      <c r="H379" s="29"/>
    </row>
    <row r="380" spans="1:8" ht="78.75">
      <c r="A380" s="3" t="s">
        <v>827</v>
      </c>
      <c r="B380" s="4" t="s">
        <v>147</v>
      </c>
      <c r="C380" s="4" t="s">
        <v>411</v>
      </c>
      <c r="D380" s="4" t="s">
        <v>411</v>
      </c>
      <c r="E380" s="4" t="s">
        <v>828</v>
      </c>
      <c r="F380" s="4"/>
      <c r="G380" s="29">
        <f>G381</f>
        <v>5867410</v>
      </c>
      <c r="H380" s="29"/>
    </row>
    <row r="381" spans="1:8" ht="94.5">
      <c r="A381" s="3" t="s">
        <v>832</v>
      </c>
      <c r="B381" s="4" t="s">
        <v>147</v>
      </c>
      <c r="C381" s="4" t="s">
        <v>411</v>
      </c>
      <c r="D381" s="4" t="s">
        <v>411</v>
      </c>
      <c r="E381" s="4" t="s">
        <v>833</v>
      </c>
      <c r="F381" s="4"/>
      <c r="G381" s="29">
        <f>G382</f>
        <v>5867410</v>
      </c>
      <c r="H381" s="29"/>
    </row>
    <row r="382" spans="1:8" ht="63">
      <c r="A382" s="3" t="s">
        <v>480</v>
      </c>
      <c r="B382" s="4" t="s">
        <v>147</v>
      </c>
      <c r="C382" s="4" t="s">
        <v>411</v>
      </c>
      <c r="D382" s="4" t="s">
        <v>411</v>
      </c>
      <c r="E382" s="4" t="s">
        <v>833</v>
      </c>
      <c r="F382" s="4" t="s">
        <v>105</v>
      </c>
      <c r="G382" s="29">
        <f>6519410-652000</f>
        <v>5867410</v>
      </c>
      <c r="H382" s="29"/>
    </row>
    <row r="383" spans="1:8" ht="63">
      <c r="A383" s="3" t="s">
        <v>12</v>
      </c>
      <c r="B383" s="4" t="s">
        <v>147</v>
      </c>
      <c r="C383" s="4" t="s">
        <v>411</v>
      </c>
      <c r="D383" s="4" t="s">
        <v>411</v>
      </c>
      <c r="E383" s="4" t="s">
        <v>13</v>
      </c>
      <c r="F383" s="4"/>
      <c r="G383" s="29">
        <f>G384+G388</f>
        <v>15309490</v>
      </c>
      <c r="H383" s="29"/>
    </row>
    <row r="384" spans="1:8" ht="94.5">
      <c r="A384" s="3" t="s">
        <v>289</v>
      </c>
      <c r="B384" s="4" t="s">
        <v>147</v>
      </c>
      <c r="C384" s="4" t="s">
        <v>411</v>
      </c>
      <c r="D384" s="4" t="s">
        <v>411</v>
      </c>
      <c r="E384" s="4" t="s">
        <v>14</v>
      </c>
      <c r="F384" s="4"/>
      <c r="G384" s="29">
        <f>G385+G386+G387</f>
        <v>15159490</v>
      </c>
      <c r="H384" s="29"/>
    </row>
    <row r="385" spans="1:8" ht="110.25">
      <c r="A385" s="3" t="s">
        <v>458</v>
      </c>
      <c r="B385" s="4" t="s">
        <v>147</v>
      </c>
      <c r="C385" s="4" t="s">
        <v>411</v>
      </c>
      <c r="D385" s="4" t="s">
        <v>411</v>
      </c>
      <c r="E385" s="4" t="s">
        <v>14</v>
      </c>
      <c r="F385" s="4" t="s">
        <v>99</v>
      </c>
      <c r="G385" s="29">
        <f>11222500+3069000+5000</f>
        <v>14296500</v>
      </c>
      <c r="H385" s="29"/>
    </row>
    <row r="386" spans="1:10" ht="47.25">
      <c r="A386" s="3" t="s">
        <v>459</v>
      </c>
      <c r="B386" s="4" t="s">
        <v>147</v>
      </c>
      <c r="C386" s="4" t="s">
        <v>411</v>
      </c>
      <c r="D386" s="4" t="s">
        <v>411</v>
      </c>
      <c r="E386" s="4" t="s">
        <v>14</v>
      </c>
      <c r="F386" s="4" t="s">
        <v>100</v>
      </c>
      <c r="G386" s="29">
        <v>787990</v>
      </c>
      <c r="H386" s="29"/>
      <c r="J386" s="26"/>
    </row>
    <row r="387" spans="1:8" ht="47.25" customHeight="1">
      <c r="A387" s="3" t="s">
        <v>390</v>
      </c>
      <c r="B387" s="4" t="s">
        <v>147</v>
      </c>
      <c r="C387" s="4" t="s">
        <v>411</v>
      </c>
      <c r="D387" s="4" t="s">
        <v>411</v>
      </c>
      <c r="E387" s="4" t="s">
        <v>14</v>
      </c>
      <c r="F387" s="4" t="s">
        <v>103</v>
      </c>
      <c r="G387" s="29">
        <v>75000</v>
      </c>
      <c r="H387" s="29"/>
    </row>
    <row r="388" spans="1:8" ht="94.5">
      <c r="A388" s="3" t="s">
        <v>19</v>
      </c>
      <c r="B388" s="4" t="s">
        <v>147</v>
      </c>
      <c r="C388" s="4" t="s">
        <v>411</v>
      </c>
      <c r="D388" s="4" t="s">
        <v>411</v>
      </c>
      <c r="E388" s="4" t="s">
        <v>42</v>
      </c>
      <c r="F388" s="4"/>
      <c r="G388" s="29">
        <f>G389</f>
        <v>150000</v>
      </c>
      <c r="H388" s="29"/>
    </row>
    <row r="389" spans="1:8" ht="110.25">
      <c r="A389" s="3" t="s">
        <v>27</v>
      </c>
      <c r="B389" s="4" t="s">
        <v>147</v>
      </c>
      <c r="C389" s="4" t="s">
        <v>411</v>
      </c>
      <c r="D389" s="4" t="s">
        <v>411</v>
      </c>
      <c r="E389" s="4" t="s">
        <v>42</v>
      </c>
      <c r="F389" s="4" t="s">
        <v>99</v>
      </c>
      <c r="G389" s="29">
        <v>150000</v>
      </c>
      <c r="H389" s="29"/>
    </row>
    <row r="390" spans="1:8" ht="88.5" customHeight="1">
      <c r="A390" s="27" t="s">
        <v>364</v>
      </c>
      <c r="B390" s="4" t="s">
        <v>147</v>
      </c>
      <c r="C390" s="4" t="s">
        <v>411</v>
      </c>
      <c r="D390" s="4" t="s">
        <v>411</v>
      </c>
      <c r="E390" s="4" t="s">
        <v>465</v>
      </c>
      <c r="F390" s="4"/>
      <c r="G390" s="29">
        <f aca="true" t="shared" si="2" ref="G390:H392">G391</f>
        <v>78473773</v>
      </c>
      <c r="H390" s="29">
        <f t="shared" si="2"/>
        <v>78473773</v>
      </c>
    </row>
    <row r="391" spans="1:8" ht="78.75">
      <c r="A391" s="3" t="s">
        <v>130</v>
      </c>
      <c r="B391" s="4" t="s">
        <v>147</v>
      </c>
      <c r="C391" s="4" t="s">
        <v>411</v>
      </c>
      <c r="D391" s="4" t="s">
        <v>411</v>
      </c>
      <c r="E391" s="4" t="s">
        <v>131</v>
      </c>
      <c r="F391" s="4"/>
      <c r="G391" s="29">
        <f t="shared" si="2"/>
        <v>78473773</v>
      </c>
      <c r="H391" s="29">
        <f t="shared" si="2"/>
        <v>78473773</v>
      </c>
    </row>
    <row r="392" spans="1:8" ht="84" customHeight="1">
      <c r="A392" s="3" t="s">
        <v>595</v>
      </c>
      <c r="B392" s="4" t="s">
        <v>147</v>
      </c>
      <c r="C392" s="4" t="s">
        <v>411</v>
      </c>
      <c r="D392" s="4" t="s">
        <v>411</v>
      </c>
      <c r="E392" s="4" t="s">
        <v>132</v>
      </c>
      <c r="F392" s="4"/>
      <c r="G392" s="29">
        <f t="shared" si="2"/>
        <v>78473773</v>
      </c>
      <c r="H392" s="29">
        <f t="shared" si="2"/>
        <v>78473773</v>
      </c>
    </row>
    <row r="393" spans="1:8" ht="47.25">
      <c r="A393" s="3" t="s">
        <v>809</v>
      </c>
      <c r="B393" s="4" t="s">
        <v>147</v>
      </c>
      <c r="C393" s="4" t="s">
        <v>411</v>
      </c>
      <c r="D393" s="4" t="s">
        <v>411</v>
      </c>
      <c r="E393" s="4" t="s">
        <v>132</v>
      </c>
      <c r="F393" s="4" t="s">
        <v>451</v>
      </c>
      <c r="G393" s="29">
        <v>78473773</v>
      </c>
      <c r="H393" s="29">
        <f>G393</f>
        <v>78473773</v>
      </c>
    </row>
    <row r="394" spans="1:8" ht="15.75">
      <c r="A394" s="13" t="s">
        <v>108</v>
      </c>
      <c r="B394" s="5" t="s">
        <v>147</v>
      </c>
      <c r="C394" s="5" t="s">
        <v>410</v>
      </c>
      <c r="D394" s="5"/>
      <c r="E394" s="5"/>
      <c r="F394" s="5"/>
      <c r="G394" s="28">
        <f>G399+G395</f>
        <v>17200000</v>
      </c>
      <c r="H394" s="28">
        <f>H395</f>
        <v>0</v>
      </c>
    </row>
    <row r="395" spans="1:8" ht="62.25" customHeight="1" hidden="1">
      <c r="A395" s="1" t="s">
        <v>278</v>
      </c>
      <c r="B395" s="2" t="s">
        <v>147</v>
      </c>
      <c r="C395" s="2" t="s">
        <v>410</v>
      </c>
      <c r="D395" s="2" t="s">
        <v>416</v>
      </c>
      <c r="E395" s="2"/>
      <c r="F395" s="2"/>
      <c r="G395" s="33">
        <f>G396</f>
        <v>0</v>
      </c>
      <c r="H395" s="33">
        <f>H396</f>
        <v>0</v>
      </c>
    </row>
    <row r="396" spans="1:8" ht="63" hidden="1">
      <c r="A396" s="3" t="s">
        <v>374</v>
      </c>
      <c r="B396" s="4" t="s">
        <v>147</v>
      </c>
      <c r="C396" s="4" t="s">
        <v>410</v>
      </c>
      <c r="D396" s="4" t="s">
        <v>416</v>
      </c>
      <c r="E396" s="4" t="s">
        <v>84</v>
      </c>
      <c r="F396" s="2"/>
      <c r="G396" s="29">
        <f>G397</f>
        <v>0</v>
      </c>
      <c r="H396" s="29">
        <f>H397</f>
        <v>0</v>
      </c>
    </row>
    <row r="397" spans="1:8" ht="162.75" customHeight="1" hidden="1">
      <c r="A397" s="3" t="s">
        <v>279</v>
      </c>
      <c r="B397" s="4" t="s">
        <v>147</v>
      </c>
      <c r="C397" s="4" t="s">
        <v>410</v>
      </c>
      <c r="D397" s="4" t="s">
        <v>416</v>
      </c>
      <c r="E397" s="4" t="s">
        <v>280</v>
      </c>
      <c r="F397" s="4"/>
      <c r="G397" s="29">
        <f>G398</f>
        <v>0</v>
      </c>
      <c r="H397" s="29">
        <f>H398</f>
        <v>0</v>
      </c>
    </row>
    <row r="398" spans="1:8" ht="47.25" hidden="1">
      <c r="A398" s="3" t="s">
        <v>459</v>
      </c>
      <c r="B398" s="4" t="s">
        <v>147</v>
      </c>
      <c r="C398" s="4" t="s">
        <v>410</v>
      </c>
      <c r="D398" s="4" t="s">
        <v>416</v>
      </c>
      <c r="E398" s="4" t="s">
        <v>280</v>
      </c>
      <c r="F398" s="4" t="s">
        <v>100</v>
      </c>
      <c r="G398" s="29"/>
      <c r="H398" s="29">
        <f>G398</f>
        <v>0</v>
      </c>
    </row>
    <row r="399" spans="1:8" ht="31.5">
      <c r="A399" s="1" t="s">
        <v>109</v>
      </c>
      <c r="B399" s="2" t="s">
        <v>147</v>
      </c>
      <c r="C399" s="2" t="s">
        <v>410</v>
      </c>
      <c r="D399" s="2" t="s">
        <v>411</v>
      </c>
      <c r="E399" s="2"/>
      <c r="F399" s="2"/>
      <c r="G399" s="33">
        <f>G400</f>
        <v>17200000</v>
      </c>
      <c r="H399" s="33"/>
    </row>
    <row r="400" spans="1:8" ht="47.25">
      <c r="A400" s="3" t="s">
        <v>374</v>
      </c>
      <c r="B400" s="4" t="s">
        <v>147</v>
      </c>
      <c r="C400" s="4" t="s">
        <v>410</v>
      </c>
      <c r="D400" s="4" t="s">
        <v>411</v>
      </c>
      <c r="E400" s="4" t="s">
        <v>84</v>
      </c>
      <c r="F400" s="4"/>
      <c r="G400" s="29">
        <f>G401</f>
        <v>17200000</v>
      </c>
      <c r="H400" s="29"/>
    </row>
    <row r="401" spans="1:8" ht="31.5">
      <c r="A401" s="3" t="s">
        <v>476</v>
      </c>
      <c r="B401" s="4" t="s">
        <v>147</v>
      </c>
      <c r="C401" s="4" t="s">
        <v>410</v>
      </c>
      <c r="D401" s="4" t="s">
        <v>411</v>
      </c>
      <c r="E401" s="4" t="s">
        <v>85</v>
      </c>
      <c r="F401" s="4"/>
      <c r="G401" s="29">
        <f>G402</f>
        <v>17200000</v>
      </c>
      <c r="H401" s="29"/>
    </row>
    <row r="402" spans="1:8" ht="47.25">
      <c r="A402" s="3" t="s">
        <v>459</v>
      </c>
      <c r="B402" s="4" t="s">
        <v>147</v>
      </c>
      <c r="C402" s="4" t="s">
        <v>410</v>
      </c>
      <c r="D402" s="4" t="s">
        <v>411</v>
      </c>
      <c r="E402" s="4" t="s">
        <v>85</v>
      </c>
      <c r="F402" s="4" t="s">
        <v>100</v>
      </c>
      <c r="G402" s="29">
        <f>20000000-2800000</f>
        <v>17200000</v>
      </c>
      <c r="H402" s="29"/>
    </row>
    <row r="403" spans="1:11" ht="15.75">
      <c r="A403" s="13" t="s">
        <v>420</v>
      </c>
      <c r="B403" s="5" t="s">
        <v>147</v>
      </c>
      <c r="C403" s="5" t="s">
        <v>412</v>
      </c>
      <c r="D403" s="5"/>
      <c r="E403" s="5"/>
      <c r="F403" s="5"/>
      <c r="G403" s="28">
        <f>G404+G411</f>
        <v>289636223.24</v>
      </c>
      <c r="H403" s="28">
        <f>H404+H411</f>
        <v>48714400</v>
      </c>
      <c r="J403" s="26"/>
      <c r="K403" s="26"/>
    </row>
    <row r="404" spans="1:8" ht="15.75">
      <c r="A404" s="1" t="s">
        <v>421</v>
      </c>
      <c r="B404" s="2" t="s">
        <v>147</v>
      </c>
      <c r="C404" s="2" t="s">
        <v>412</v>
      </c>
      <c r="D404" s="2" t="s">
        <v>409</v>
      </c>
      <c r="E404" s="2"/>
      <c r="F404" s="4"/>
      <c r="G404" s="33">
        <f>G405</f>
        <v>190914343.24</v>
      </c>
      <c r="H404" s="33">
        <f>H405</f>
        <v>48714400</v>
      </c>
    </row>
    <row r="405" spans="1:8" ht="47.25">
      <c r="A405" s="3" t="s">
        <v>362</v>
      </c>
      <c r="B405" s="4" t="s">
        <v>147</v>
      </c>
      <c r="C405" s="4" t="s">
        <v>412</v>
      </c>
      <c r="D405" s="4" t="s">
        <v>409</v>
      </c>
      <c r="E405" s="4" t="s">
        <v>481</v>
      </c>
      <c r="F405" s="4"/>
      <c r="G405" s="29">
        <f>G406</f>
        <v>190914343.24</v>
      </c>
      <c r="H405" s="29">
        <f>H406</f>
        <v>48714400</v>
      </c>
    </row>
    <row r="406" spans="1:8" ht="63">
      <c r="A406" s="3" t="s">
        <v>139</v>
      </c>
      <c r="B406" s="4" t="s">
        <v>147</v>
      </c>
      <c r="C406" s="4" t="s">
        <v>412</v>
      </c>
      <c r="D406" s="4" t="s">
        <v>409</v>
      </c>
      <c r="E406" s="4" t="s">
        <v>140</v>
      </c>
      <c r="F406" s="4"/>
      <c r="G406" s="29">
        <f>G409+G407</f>
        <v>190914343.24</v>
      </c>
      <c r="H406" s="29">
        <f>H409</f>
        <v>48714400</v>
      </c>
    </row>
    <row r="407" spans="1:8" ht="63">
      <c r="A407" s="3" t="s">
        <v>302</v>
      </c>
      <c r="B407" s="4" t="s">
        <v>147</v>
      </c>
      <c r="C407" s="4" t="s">
        <v>412</v>
      </c>
      <c r="D407" s="4" t="s">
        <v>409</v>
      </c>
      <c r="E407" s="4" t="s">
        <v>303</v>
      </c>
      <c r="F407" s="4"/>
      <c r="G407" s="29">
        <f>G408</f>
        <v>142199943.24</v>
      </c>
      <c r="H407" s="29"/>
    </row>
    <row r="408" spans="1:8" ht="47.25">
      <c r="A408" s="3" t="s">
        <v>809</v>
      </c>
      <c r="B408" s="4" t="s">
        <v>147</v>
      </c>
      <c r="C408" s="4" t="s">
        <v>412</v>
      </c>
      <c r="D408" s="4" t="s">
        <v>409</v>
      </c>
      <c r="E408" s="4" t="s">
        <v>303</v>
      </c>
      <c r="F408" s="4" t="s">
        <v>451</v>
      </c>
      <c r="G408" s="29">
        <f>111684490+4061000+52430000-25975546.76</f>
        <v>142199943.24</v>
      </c>
      <c r="H408" s="29"/>
    </row>
    <row r="409" spans="1:8" ht="101.25" customHeight="1">
      <c r="A409" s="3" t="s">
        <v>344</v>
      </c>
      <c r="B409" s="4" t="s">
        <v>147</v>
      </c>
      <c r="C409" s="4" t="s">
        <v>412</v>
      </c>
      <c r="D409" s="4" t="s">
        <v>409</v>
      </c>
      <c r="E409" s="4" t="s">
        <v>345</v>
      </c>
      <c r="F409" s="4"/>
      <c r="G409" s="29">
        <f>G410</f>
        <v>48714400</v>
      </c>
      <c r="H409" s="29">
        <f>H410</f>
        <v>48714400</v>
      </c>
    </row>
    <row r="410" spans="1:8" ht="47.25">
      <c r="A410" s="3" t="s">
        <v>809</v>
      </c>
      <c r="B410" s="4" t="s">
        <v>147</v>
      </c>
      <c r="C410" s="4" t="s">
        <v>412</v>
      </c>
      <c r="D410" s="4" t="s">
        <v>409</v>
      </c>
      <c r="E410" s="4" t="s">
        <v>345</v>
      </c>
      <c r="F410" s="4" t="s">
        <v>451</v>
      </c>
      <c r="G410" s="29">
        <v>48714400</v>
      </c>
      <c r="H410" s="29">
        <f>G410</f>
        <v>48714400</v>
      </c>
    </row>
    <row r="411" spans="1:8" ht="15.75">
      <c r="A411" s="13" t="s">
        <v>422</v>
      </c>
      <c r="B411" s="5" t="s">
        <v>147</v>
      </c>
      <c r="C411" s="5" t="s">
        <v>412</v>
      </c>
      <c r="D411" s="5" t="s">
        <v>414</v>
      </c>
      <c r="E411" s="23"/>
      <c r="F411" s="23"/>
      <c r="G411" s="28">
        <f>G412</f>
        <v>98721880</v>
      </c>
      <c r="H411" s="28">
        <f>H412</f>
        <v>0</v>
      </c>
    </row>
    <row r="412" spans="1:8" ht="47.25">
      <c r="A412" s="3" t="s">
        <v>362</v>
      </c>
      <c r="B412" s="4" t="s">
        <v>147</v>
      </c>
      <c r="C412" s="4" t="s">
        <v>412</v>
      </c>
      <c r="D412" s="4" t="s">
        <v>414</v>
      </c>
      <c r="E412" s="4" t="s">
        <v>481</v>
      </c>
      <c r="F412" s="4"/>
      <c r="G412" s="29">
        <f>G413</f>
        <v>98721880</v>
      </c>
      <c r="H412" s="29">
        <f>H413</f>
        <v>0</v>
      </c>
    </row>
    <row r="413" spans="1:8" ht="63">
      <c r="A413" s="3" t="s">
        <v>139</v>
      </c>
      <c r="B413" s="4" t="s">
        <v>147</v>
      </c>
      <c r="C413" s="4" t="s">
        <v>412</v>
      </c>
      <c r="D413" s="4" t="s">
        <v>414</v>
      </c>
      <c r="E413" s="4" t="s">
        <v>140</v>
      </c>
      <c r="F413" s="4"/>
      <c r="G413" s="29">
        <f>G414+G416</f>
        <v>98721880</v>
      </c>
      <c r="H413" s="29">
        <f>H414+H416</f>
        <v>0</v>
      </c>
    </row>
    <row r="414" spans="1:8" ht="63">
      <c r="A414" s="3" t="s">
        <v>302</v>
      </c>
      <c r="B414" s="4" t="s">
        <v>147</v>
      </c>
      <c r="C414" s="4" t="s">
        <v>412</v>
      </c>
      <c r="D414" s="4" t="s">
        <v>414</v>
      </c>
      <c r="E414" s="4" t="s">
        <v>303</v>
      </c>
      <c r="F414" s="4"/>
      <c r="G414" s="29">
        <f>G415</f>
        <v>98721880</v>
      </c>
      <c r="H414" s="29"/>
    </row>
    <row r="415" spans="1:10" ht="47.25">
      <c r="A415" s="3" t="s">
        <v>809</v>
      </c>
      <c r="B415" s="4" t="s">
        <v>147</v>
      </c>
      <c r="C415" s="4" t="s">
        <v>412</v>
      </c>
      <c r="D415" s="4" t="s">
        <v>414</v>
      </c>
      <c r="E415" s="4" t="s">
        <v>303</v>
      </c>
      <c r="F415" s="4" t="s">
        <v>451</v>
      </c>
      <c r="G415" s="29">
        <f>51287260+47434620</f>
        <v>98721880</v>
      </c>
      <c r="H415" s="29"/>
      <c r="J415" s="26"/>
    </row>
    <row r="416" spans="1:8" ht="63" hidden="1">
      <c r="A416" s="3" t="s">
        <v>59</v>
      </c>
      <c r="B416" s="4" t="s">
        <v>147</v>
      </c>
      <c r="C416" s="4" t="s">
        <v>412</v>
      </c>
      <c r="D416" s="4" t="s">
        <v>414</v>
      </c>
      <c r="E416" s="4" t="s">
        <v>58</v>
      </c>
      <c r="F416" s="4"/>
      <c r="G416" s="29">
        <f>G417</f>
        <v>0</v>
      </c>
      <c r="H416" s="29">
        <f>G416</f>
        <v>0</v>
      </c>
    </row>
    <row r="417" spans="1:8" ht="47.25" hidden="1">
      <c r="A417" s="3" t="s">
        <v>809</v>
      </c>
      <c r="B417" s="4" t="s">
        <v>147</v>
      </c>
      <c r="C417" s="4" t="s">
        <v>412</v>
      </c>
      <c r="D417" s="4" t="s">
        <v>414</v>
      </c>
      <c r="E417" s="4" t="s">
        <v>58</v>
      </c>
      <c r="F417" s="4" t="s">
        <v>451</v>
      </c>
      <c r="G417" s="29"/>
      <c r="H417" s="29">
        <f>G417</f>
        <v>0</v>
      </c>
    </row>
    <row r="418" spans="1:8" ht="15.75">
      <c r="A418" s="13" t="s">
        <v>101</v>
      </c>
      <c r="B418" s="5" t="s">
        <v>147</v>
      </c>
      <c r="C418" s="5" t="s">
        <v>413</v>
      </c>
      <c r="D418" s="5" t="s">
        <v>439</v>
      </c>
      <c r="E418" s="5"/>
      <c r="F418" s="5"/>
      <c r="G418" s="28">
        <f>G419</f>
        <v>1000000</v>
      </c>
      <c r="H418" s="28"/>
    </row>
    <row r="419" spans="1:8" ht="15.75">
      <c r="A419" s="1" t="s">
        <v>434</v>
      </c>
      <c r="B419" s="2" t="s">
        <v>147</v>
      </c>
      <c r="C419" s="2" t="s">
        <v>413</v>
      </c>
      <c r="D419" s="2" t="s">
        <v>409</v>
      </c>
      <c r="E419" s="2"/>
      <c r="F419" s="2"/>
      <c r="G419" s="33">
        <f>G420</f>
        <v>1000000</v>
      </c>
      <c r="H419" s="33"/>
    </row>
    <row r="420" spans="1:8" ht="63">
      <c r="A420" s="3" t="s">
        <v>367</v>
      </c>
      <c r="B420" s="4" t="s">
        <v>147</v>
      </c>
      <c r="C420" s="4" t="s">
        <v>413</v>
      </c>
      <c r="D420" s="4" t="s">
        <v>409</v>
      </c>
      <c r="E420" s="4" t="s">
        <v>133</v>
      </c>
      <c r="F420" s="4"/>
      <c r="G420" s="29">
        <f>G421</f>
        <v>1000000</v>
      </c>
      <c r="H420" s="29"/>
    </row>
    <row r="421" spans="1:8" ht="63">
      <c r="A421" s="3" t="s">
        <v>224</v>
      </c>
      <c r="B421" s="4" t="s">
        <v>147</v>
      </c>
      <c r="C421" s="4" t="s">
        <v>413</v>
      </c>
      <c r="D421" s="4" t="s">
        <v>409</v>
      </c>
      <c r="E421" s="4" t="s">
        <v>225</v>
      </c>
      <c r="F421" s="4"/>
      <c r="G421" s="29">
        <f>G422</f>
        <v>1000000</v>
      </c>
      <c r="H421" s="29"/>
    </row>
    <row r="422" spans="1:8" ht="47.25">
      <c r="A422" s="3" t="s">
        <v>308</v>
      </c>
      <c r="B422" s="4" t="s">
        <v>147</v>
      </c>
      <c r="C422" s="4" t="s">
        <v>413</v>
      </c>
      <c r="D422" s="4" t="s">
        <v>409</v>
      </c>
      <c r="E422" s="4" t="s">
        <v>226</v>
      </c>
      <c r="F422" s="4"/>
      <c r="G422" s="29">
        <f>G423</f>
        <v>1000000</v>
      </c>
      <c r="H422" s="29"/>
    </row>
    <row r="423" spans="1:8" ht="47.25">
      <c r="A423" s="3" t="s">
        <v>459</v>
      </c>
      <c r="B423" s="4" t="s">
        <v>147</v>
      </c>
      <c r="C423" s="4" t="s">
        <v>413</v>
      </c>
      <c r="D423" s="4" t="s">
        <v>409</v>
      </c>
      <c r="E423" s="4" t="s">
        <v>226</v>
      </c>
      <c r="F423" s="4" t="s">
        <v>100</v>
      </c>
      <c r="G423" s="29">
        <f>1000000</f>
        <v>1000000</v>
      </c>
      <c r="H423" s="29"/>
    </row>
    <row r="424" spans="1:11" ht="15.75">
      <c r="A424" s="13" t="s">
        <v>423</v>
      </c>
      <c r="B424" s="5" t="s">
        <v>147</v>
      </c>
      <c r="C424" s="5" t="s">
        <v>417</v>
      </c>
      <c r="D424" s="5"/>
      <c r="E424" s="5"/>
      <c r="F424" s="5"/>
      <c r="G424" s="28">
        <f>G430+G425</f>
        <v>12037777</v>
      </c>
      <c r="H424" s="28">
        <f>H430+H425</f>
        <v>11767127</v>
      </c>
      <c r="J424" s="26"/>
      <c r="K424" s="26"/>
    </row>
    <row r="425" spans="1:8" ht="31.5">
      <c r="A425" s="1" t="s">
        <v>435</v>
      </c>
      <c r="B425" s="2" t="s">
        <v>147</v>
      </c>
      <c r="C425" s="2" t="s">
        <v>417</v>
      </c>
      <c r="D425" s="2" t="s">
        <v>416</v>
      </c>
      <c r="E425" s="2"/>
      <c r="F425" s="2"/>
      <c r="G425" s="33">
        <f>G426</f>
        <v>270650</v>
      </c>
      <c r="H425" s="33"/>
    </row>
    <row r="426" spans="1:8" ht="78.75">
      <c r="A426" s="3" t="s">
        <v>372</v>
      </c>
      <c r="B426" s="4" t="s">
        <v>147</v>
      </c>
      <c r="C426" s="4" t="s">
        <v>417</v>
      </c>
      <c r="D426" s="4" t="s">
        <v>416</v>
      </c>
      <c r="E426" s="4" t="s">
        <v>120</v>
      </c>
      <c r="F426" s="2"/>
      <c r="G426" s="29">
        <f>G427</f>
        <v>270650</v>
      </c>
      <c r="H426" s="33"/>
    </row>
    <row r="427" spans="1:8" ht="47.25">
      <c r="A427" s="3" t="s">
        <v>668</v>
      </c>
      <c r="B427" s="4" t="s">
        <v>147</v>
      </c>
      <c r="C427" s="4" t="s">
        <v>417</v>
      </c>
      <c r="D427" s="4" t="s">
        <v>416</v>
      </c>
      <c r="E427" s="4" t="s">
        <v>669</v>
      </c>
      <c r="F427" s="2"/>
      <c r="G427" s="29">
        <f>G428</f>
        <v>270650</v>
      </c>
      <c r="H427" s="33"/>
    </row>
    <row r="428" spans="1:8" ht="31.5">
      <c r="A428" s="3" t="s">
        <v>476</v>
      </c>
      <c r="B428" s="4" t="s">
        <v>147</v>
      </c>
      <c r="C428" s="4" t="s">
        <v>417</v>
      </c>
      <c r="D428" s="4" t="s">
        <v>416</v>
      </c>
      <c r="E428" s="4" t="s">
        <v>670</v>
      </c>
      <c r="F428" s="2"/>
      <c r="G428" s="29">
        <f>G429</f>
        <v>270650</v>
      </c>
      <c r="H428" s="33"/>
    </row>
    <row r="429" spans="1:8" ht="31.5">
      <c r="A429" s="103" t="s">
        <v>394</v>
      </c>
      <c r="B429" s="4" t="s">
        <v>147</v>
      </c>
      <c r="C429" s="4" t="s">
        <v>417</v>
      </c>
      <c r="D429" s="4" t="s">
        <v>416</v>
      </c>
      <c r="E429" s="4" t="s">
        <v>670</v>
      </c>
      <c r="F429" s="4" t="s">
        <v>395</v>
      </c>
      <c r="G429" s="29">
        <f>239420+31230</f>
        <v>270650</v>
      </c>
      <c r="H429" s="33"/>
    </row>
    <row r="430" spans="1:8" ht="31.5">
      <c r="A430" s="1" t="s">
        <v>444</v>
      </c>
      <c r="B430" s="2" t="s">
        <v>147</v>
      </c>
      <c r="C430" s="2" t="s">
        <v>417</v>
      </c>
      <c r="D430" s="2" t="s">
        <v>410</v>
      </c>
      <c r="E430" s="2"/>
      <c r="F430" s="2"/>
      <c r="G430" s="33">
        <f aca="true" t="shared" si="3" ref="G430:H433">G431</f>
        <v>11767127</v>
      </c>
      <c r="H430" s="33">
        <f t="shared" si="3"/>
        <v>11767127</v>
      </c>
    </row>
    <row r="431" spans="1:8" ht="75" customHeight="1">
      <c r="A431" s="27" t="s">
        <v>364</v>
      </c>
      <c r="B431" s="4" t="s">
        <v>147</v>
      </c>
      <c r="C431" s="4" t="s">
        <v>417</v>
      </c>
      <c r="D431" s="4" t="s">
        <v>410</v>
      </c>
      <c r="E431" s="4" t="s">
        <v>465</v>
      </c>
      <c r="F431" s="4"/>
      <c r="G431" s="29">
        <f t="shared" si="3"/>
        <v>11767127</v>
      </c>
      <c r="H431" s="29">
        <f t="shared" si="3"/>
        <v>11767127</v>
      </c>
    </row>
    <row r="432" spans="1:8" ht="92.25" customHeight="1">
      <c r="A432" s="3" t="s">
        <v>130</v>
      </c>
      <c r="B432" s="4" t="s">
        <v>147</v>
      </c>
      <c r="C432" s="4" t="s">
        <v>417</v>
      </c>
      <c r="D432" s="4" t="s">
        <v>410</v>
      </c>
      <c r="E432" s="4" t="s">
        <v>131</v>
      </c>
      <c r="F432" s="4"/>
      <c r="G432" s="29">
        <f t="shared" si="3"/>
        <v>11767127</v>
      </c>
      <c r="H432" s="29">
        <f t="shared" si="3"/>
        <v>11767127</v>
      </c>
    </row>
    <row r="433" spans="1:8" ht="47.25">
      <c r="A433" s="3" t="s">
        <v>594</v>
      </c>
      <c r="B433" s="4" t="s">
        <v>147</v>
      </c>
      <c r="C433" s="4" t="s">
        <v>417</v>
      </c>
      <c r="D433" s="4" t="s">
        <v>410</v>
      </c>
      <c r="E433" s="4" t="s">
        <v>132</v>
      </c>
      <c r="F433" s="4"/>
      <c r="G433" s="29">
        <f t="shared" si="3"/>
        <v>11767127</v>
      </c>
      <c r="H433" s="29">
        <f t="shared" si="3"/>
        <v>11767127</v>
      </c>
    </row>
    <row r="434" spans="1:8" ht="31.5">
      <c r="A434" s="103" t="s">
        <v>394</v>
      </c>
      <c r="B434" s="4" t="s">
        <v>147</v>
      </c>
      <c r="C434" s="4" t="s">
        <v>417</v>
      </c>
      <c r="D434" s="4" t="s">
        <v>410</v>
      </c>
      <c r="E434" s="4" t="s">
        <v>132</v>
      </c>
      <c r="F434" s="4" t="s">
        <v>395</v>
      </c>
      <c r="G434" s="29">
        <v>11767127</v>
      </c>
      <c r="H434" s="29">
        <f>G434</f>
        <v>11767127</v>
      </c>
    </row>
    <row r="435" spans="1:8" ht="15.75">
      <c r="A435" s="39" t="s">
        <v>248</v>
      </c>
      <c r="B435" s="5" t="s">
        <v>147</v>
      </c>
      <c r="C435" s="5" t="s">
        <v>251</v>
      </c>
      <c r="D435" s="5" t="s">
        <v>439</v>
      </c>
      <c r="E435" s="23"/>
      <c r="F435" s="23"/>
      <c r="G435" s="28">
        <f aca="true" t="shared" si="4" ref="G435:H437">G436</f>
        <v>3000000</v>
      </c>
      <c r="H435" s="28">
        <f t="shared" si="4"/>
        <v>0</v>
      </c>
    </row>
    <row r="436" spans="1:8" ht="15.75">
      <c r="A436" s="50" t="s">
        <v>89</v>
      </c>
      <c r="B436" s="2" t="s">
        <v>147</v>
      </c>
      <c r="C436" s="2" t="s">
        <v>251</v>
      </c>
      <c r="D436" s="2" t="s">
        <v>409</v>
      </c>
      <c r="E436" s="4"/>
      <c r="F436" s="4"/>
      <c r="G436" s="33">
        <f t="shared" si="4"/>
        <v>3000000</v>
      </c>
      <c r="H436" s="33">
        <f t="shared" si="4"/>
        <v>0</v>
      </c>
    </row>
    <row r="437" spans="1:8" ht="78.75">
      <c r="A437" s="27" t="s">
        <v>366</v>
      </c>
      <c r="B437" s="4" t="s">
        <v>147</v>
      </c>
      <c r="C437" s="4" t="s">
        <v>251</v>
      </c>
      <c r="D437" s="4" t="s">
        <v>409</v>
      </c>
      <c r="E437" s="4" t="s">
        <v>492</v>
      </c>
      <c r="F437" s="38"/>
      <c r="G437" s="29">
        <f t="shared" si="4"/>
        <v>3000000</v>
      </c>
      <c r="H437" s="29">
        <f t="shared" si="4"/>
        <v>0</v>
      </c>
    </row>
    <row r="438" spans="1:8" ht="31.5">
      <c r="A438" s="27" t="s">
        <v>495</v>
      </c>
      <c r="B438" s="4" t="s">
        <v>147</v>
      </c>
      <c r="C438" s="4" t="s">
        <v>251</v>
      </c>
      <c r="D438" s="4" t="s">
        <v>409</v>
      </c>
      <c r="E438" s="4" t="s">
        <v>496</v>
      </c>
      <c r="F438" s="38"/>
      <c r="G438" s="29">
        <f>G439+G441</f>
        <v>3000000</v>
      </c>
      <c r="H438" s="29">
        <f>H439+H441</f>
        <v>0</v>
      </c>
    </row>
    <row r="439" spans="1:8" ht="31.5">
      <c r="A439" s="27" t="s">
        <v>476</v>
      </c>
      <c r="B439" s="4" t="s">
        <v>147</v>
      </c>
      <c r="C439" s="4" t="s">
        <v>251</v>
      </c>
      <c r="D439" s="4" t="s">
        <v>409</v>
      </c>
      <c r="E439" s="4" t="s">
        <v>232</v>
      </c>
      <c r="F439" s="38"/>
      <c r="G439" s="29">
        <f>G440</f>
        <v>3000000</v>
      </c>
      <c r="H439" s="29"/>
    </row>
    <row r="440" spans="1:8" ht="47.25">
      <c r="A440" s="3" t="s">
        <v>459</v>
      </c>
      <c r="B440" s="4" t="s">
        <v>147</v>
      </c>
      <c r="C440" s="4" t="s">
        <v>251</v>
      </c>
      <c r="D440" s="4" t="s">
        <v>409</v>
      </c>
      <c r="E440" s="4" t="s">
        <v>232</v>
      </c>
      <c r="F440" s="4" t="s">
        <v>100</v>
      </c>
      <c r="G440" s="29">
        <v>3000000</v>
      </c>
      <c r="H440" s="29"/>
    </row>
    <row r="441" spans="1:8" ht="63" hidden="1">
      <c r="A441" s="3" t="s">
        <v>68</v>
      </c>
      <c r="B441" s="4" t="s">
        <v>147</v>
      </c>
      <c r="C441" s="4" t="s">
        <v>251</v>
      </c>
      <c r="D441" s="4" t="s">
        <v>409</v>
      </c>
      <c r="E441" s="4" t="s">
        <v>69</v>
      </c>
      <c r="F441" s="4"/>
      <c r="G441" s="29">
        <f>G442</f>
        <v>0</v>
      </c>
      <c r="H441" s="29">
        <f>H442</f>
        <v>0</v>
      </c>
    </row>
    <row r="442" spans="1:8" ht="63" customHeight="1" hidden="1">
      <c r="A442" s="3" t="s">
        <v>459</v>
      </c>
      <c r="B442" s="4" t="s">
        <v>147</v>
      </c>
      <c r="C442" s="4" t="s">
        <v>251</v>
      </c>
      <c r="D442" s="4" t="s">
        <v>409</v>
      </c>
      <c r="E442" s="4" t="s">
        <v>69</v>
      </c>
      <c r="F442" s="4" t="s">
        <v>100</v>
      </c>
      <c r="G442" s="29"/>
      <c r="H442" s="29">
        <f>G442</f>
        <v>0</v>
      </c>
    </row>
    <row r="443" spans="1:8" ht="58.5">
      <c r="A443" s="34" t="s">
        <v>399</v>
      </c>
      <c r="B443" s="24" t="s">
        <v>149</v>
      </c>
      <c r="C443" s="24"/>
      <c r="D443" s="24"/>
      <c r="E443" s="5"/>
      <c r="F443" s="5"/>
      <c r="G443" s="28">
        <f>G444+G469+G463</f>
        <v>29864107.17</v>
      </c>
      <c r="H443" s="28"/>
    </row>
    <row r="444" spans="1:8" ht="31.5">
      <c r="A444" s="1" t="s">
        <v>428</v>
      </c>
      <c r="B444" s="2" t="s">
        <v>149</v>
      </c>
      <c r="C444" s="2" t="s">
        <v>409</v>
      </c>
      <c r="D444" s="2"/>
      <c r="E444" s="2"/>
      <c r="F444" s="2"/>
      <c r="G444" s="33">
        <f>G445+G455</f>
        <v>12500300.88</v>
      </c>
      <c r="H444" s="33"/>
    </row>
    <row r="445" spans="1:8" ht="94.5">
      <c r="A445" s="1" t="s">
        <v>93</v>
      </c>
      <c r="B445" s="2" t="s">
        <v>149</v>
      </c>
      <c r="C445" s="2" t="s">
        <v>409</v>
      </c>
      <c r="D445" s="2" t="s">
        <v>419</v>
      </c>
      <c r="E445" s="2"/>
      <c r="F445" s="2"/>
      <c r="G445" s="33">
        <f>G446</f>
        <v>11602942.72</v>
      </c>
      <c r="H445" s="33"/>
    </row>
    <row r="446" spans="1:8" ht="94.5">
      <c r="A446" s="103" t="s">
        <v>363</v>
      </c>
      <c r="B446" s="4" t="s">
        <v>149</v>
      </c>
      <c r="C446" s="4" t="s">
        <v>409</v>
      </c>
      <c r="D446" s="4" t="s">
        <v>419</v>
      </c>
      <c r="E446" s="4" t="s">
        <v>88</v>
      </c>
      <c r="F446" s="4"/>
      <c r="G446" s="29">
        <f>G447</f>
        <v>11602942.72</v>
      </c>
      <c r="H446" s="29"/>
    </row>
    <row r="447" spans="1:10" ht="47.25">
      <c r="A447" s="103" t="s">
        <v>185</v>
      </c>
      <c r="B447" s="4" t="s">
        <v>149</v>
      </c>
      <c r="C447" s="4" t="s">
        <v>409</v>
      </c>
      <c r="D447" s="4" t="s">
        <v>419</v>
      </c>
      <c r="E447" s="4" t="s">
        <v>186</v>
      </c>
      <c r="F447" s="4"/>
      <c r="G447" s="29">
        <f>G448+G450+G453</f>
        <v>11602942.72</v>
      </c>
      <c r="H447" s="29"/>
      <c r="J447" s="26"/>
    </row>
    <row r="448" spans="1:8" ht="47.25">
      <c r="A448" s="103" t="s">
        <v>23</v>
      </c>
      <c r="B448" s="4" t="s">
        <v>149</v>
      </c>
      <c r="C448" s="4" t="s">
        <v>409</v>
      </c>
      <c r="D448" s="4" t="s">
        <v>419</v>
      </c>
      <c r="E448" s="4" t="s">
        <v>43</v>
      </c>
      <c r="F448" s="4"/>
      <c r="G448" s="29">
        <f>G449</f>
        <v>10693956.42</v>
      </c>
      <c r="H448" s="29"/>
    </row>
    <row r="449" spans="1:10" ht="110.25">
      <c r="A449" s="103" t="s">
        <v>44</v>
      </c>
      <c r="B449" s="4" t="s">
        <v>149</v>
      </c>
      <c r="C449" s="4" t="s">
        <v>409</v>
      </c>
      <c r="D449" s="4" t="s">
        <v>419</v>
      </c>
      <c r="E449" s="4" t="s">
        <v>43</v>
      </c>
      <c r="F449" s="4" t="s">
        <v>99</v>
      </c>
      <c r="G449" s="29">
        <v>10693956.42</v>
      </c>
      <c r="H449" s="29"/>
      <c r="J449" s="26"/>
    </row>
    <row r="450" spans="1:10" ht="47.25">
      <c r="A450" s="103" t="s">
        <v>25</v>
      </c>
      <c r="B450" s="4" t="s">
        <v>149</v>
      </c>
      <c r="C450" s="4" t="s">
        <v>409</v>
      </c>
      <c r="D450" s="4" t="s">
        <v>419</v>
      </c>
      <c r="E450" s="4" t="s">
        <v>45</v>
      </c>
      <c r="F450" s="4"/>
      <c r="G450" s="29">
        <f>G451+G452</f>
        <v>437366.3</v>
      </c>
      <c r="H450" s="29"/>
      <c r="J450" s="26"/>
    </row>
    <row r="451" spans="1:8" ht="110.25">
      <c r="A451" s="103" t="s">
        <v>27</v>
      </c>
      <c r="B451" s="4" t="s">
        <v>149</v>
      </c>
      <c r="C451" s="4" t="s">
        <v>409</v>
      </c>
      <c r="D451" s="4" t="s">
        <v>419</v>
      </c>
      <c r="E451" s="4" t="s">
        <v>45</v>
      </c>
      <c r="F451" s="4" t="s">
        <v>99</v>
      </c>
      <c r="G451" s="29">
        <v>29340</v>
      </c>
      <c r="H451" s="29"/>
    </row>
    <row r="452" spans="1:8" ht="47.25">
      <c r="A452" s="103" t="s">
        <v>459</v>
      </c>
      <c r="B452" s="4" t="s">
        <v>149</v>
      </c>
      <c r="C452" s="4" t="s">
        <v>409</v>
      </c>
      <c r="D452" s="4" t="s">
        <v>419</v>
      </c>
      <c r="E452" s="4" t="s">
        <v>45</v>
      </c>
      <c r="F452" s="4" t="s">
        <v>100</v>
      </c>
      <c r="G452" s="29">
        <f>197330+103756.73+106939.57</f>
        <v>408026.3</v>
      </c>
      <c r="H452" s="29"/>
    </row>
    <row r="453" spans="1:10" ht="94.5">
      <c r="A453" s="3" t="s">
        <v>19</v>
      </c>
      <c r="B453" s="4" t="s">
        <v>149</v>
      </c>
      <c r="C453" s="4" t="s">
        <v>409</v>
      </c>
      <c r="D453" s="4" t="s">
        <v>419</v>
      </c>
      <c r="E453" s="4" t="s">
        <v>46</v>
      </c>
      <c r="F453" s="4"/>
      <c r="G453" s="29">
        <f>G454</f>
        <v>471620</v>
      </c>
      <c r="H453" s="29"/>
      <c r="J453" s="26"/>
    </row>
    <row r="454" spans="1:8" ht="110.25">
      <c r="A454" s="3" t="s">
        <v>27</v>
      </c>
      <c r="B454" s="4" t="s">
        <v>149</v>
      </c>
      <c r="C454" s="4" t="s">
        <v>409</v>
      </c>
      <c r="D454" s="4" t="s">
        <v>419</v>
      </c>
      <c r="E454" s="4" t="s">
        <v>46</v>
      </c>
      <c r="F454" s="4" t="s">
        <v>99</v>
      </c>
      <c r="G454" s="29">
        <v>471620</v>
      </c>
      <c r="H454" s="29"/>
    </row>
    <row r="455" spans="1:8" ht="31.5">
      <c r="A455" s="1" t="s">
        <v>438</v>
      </c>
      <c r="B455" s="2" t="s">
        <v>149</v>
      </c>
      <c r="C455" s="2" t="s">
        <v>409</v>
      </c>
      <c r="D455" s="2" t="s">
        <v>97</v>
      </c>
      <c r="E455" s="2"/>
      <c r="F455" s="2"/>
      <c r="G455" s="33">
        <f>G460+G456</f>
        <v>897358.1599999999</v>
      </c>
      <c r="H455" s="29"/>
    </row>
    <row r="456" spans="1:8" ht="63">
      <c r="A456" s="27" t="s">
        <v>364</v>
      </c>
      <c r="B456" s="4" t="s">
        <v>149</v>
      </c>
      <c r="C456" s="4" t="s">
        <v>409</v>
      </c>
      <c r="D456" s="4" t="s">
        <v>97</v>
      </c>
      <c r="E456" s="4" t="s">
        <v>465</v>
      </c>
      <c r="F456" s="4"/>
      <c r="G456" s="29">
        <f>G457</f>
        <v>93100</v>
      </c>
      <c r="H456" s="29"/>
    </row>
    <row r="457" spans="1:8" ht="47.25">
      <c r="A457" s="3" t="s">
        <v>212</v>
      </c>
      <c r="B457" s="4" t="s">
        <v>149</v>
      </c>
      <c r="C457" s="4" t="s">
        <v>409</v>
      </c>
      <c r="D457" s="4" t="s">
        <v>97</v>
      </c>
      <c r="E457" s="4" t="s">
        <v>213</v>
      </c>
      <c r="F457" s="4"/>
      <c r="G457" s="29">
        <f>G458</f>
        <v>93100</v>
      </c>
      <c r="H457" s="29"/>
    </row>
    <row r="458" spans="1:8" ht="31.5">
      <c r="A458" s="3" t="s">
        <v>476</v>
      </c>
      <c r="B458" s="4" t="s">
        <v>149</v>
      </c>
      <c r="C458" s="4" t="s">
        <v>409</v>
      </c>
      <c r="D458" s="4" t="s">
        <v>97</v>
      </c>
      <c r="E458" s="4" t="s">
        <v>214</v>
      </c>
      <c r="F458" s="4"/>
      <c r="G458" s="29">
        <f>G459</f>
        <v>93100</v>
      </c>
      <c r="H458" s="29"/>
    </row>
    <row r="459" spans="1:8" ht="47.25">
      <c r="A459" s="3" t="s">
        <v>459</v>
      </c>
      <c r="B459" s="4" t="s">
        <v>149</v>
      </c>
      <c r="C459" s="4" t="s">
        <v>409</v>
      </c>
      <c r="D459" s="4" t="s">
        <v>97</v>
      </c>
      <c r="E459" s="4" t="s">
        <v>214</v>
      </c>
      <c r="F459" s="4" t="s">
        <v>100</v>
      </c>
      <c r="G459" s="29">
        <v>93100</v>
      </c>
      <c r="H459" s="29"/>
    </row>
    <row r="460" spans="1:8" ht="31.5">
      <c r="A460" s="3" t="s">
        <v>838</v>
      </c>
      <c r="B460" s="4" t="s">
        <v>149</v>
      </c>
      <c r="C460" s="4" t="s">
        <v>409</v>
      </c>
      <c r="D460" s="4" t="s">
        <v>97</v>
      </c>
      <c r="E460" s="4" t="s">
        <v>0</v>
      </c>
      <c r="F460" s="104"/>
      <c r="G460" s="29">
        <f>G461+G462</f>
        <v>804258.1599999999</v>
      </c>
      <c r="H460" s="29"/>
    </row>
    <row r="461" spans="1:8" ht="47.25">
      <c r="A461" s="3" t="s">
        <v>459</v>
      </c>
      <c r="B461" s="4" t="s">
        <v>149</v>
      </c>
      <c r="C461" s="4" t="s">
        <v>409</v>
      </c>
      <c r="D461" s="4" t="s">
        <v>97</v>
      </c>
      <c r="E461" s="4" t="s">
        <v>0</v>
      </c>
      <c r="F461" s="4" t="s">
        <v>100</v>
      </c>
      <c r="G461" s="29">
        <f>785791.83</f>
        <v>785791.83</v>
      </c>
      <c r="H461" s="29"/>
    </row>
    <row r="462" spans="1:8" ht="15.75">
      <c r="A462" s="3" t="s">
        <v>390</v>
      </c>
      <c r="B462" s="4" t="s">
        <v>149</v>
      </c>
      <c r="C462" s="4" t="s">
        <v>409</v>
      </c>
      <c r="D462" s="4" t="s">
        <v>97</v>
      </c>
      <c r="E462" s="4" t="s">
        <v>0</v>
      </c>
      <c r="F462" s="104">
        <v>800</v>
      </c>
      <c r="G462" s="29">
        <f>18466.33</f>
        <v>18466.33</v>
      </c>
      <c r="H462" s="29"/>
    </row>
    <row r="463" spans="1:8" ht="15.75">
      <c r="A463" s="1" t="s">
        <v>430</v>
      </c>
      <c r="B463" s="2" t="s">
        <v>149</v>
      </c>
      <c r="C463" s="2" t="s">
        <v>419</v>
      </c>
      <c r="D463" s="2"/>
      <c r="E463" s="2"/>
      <c r="F463" s="2"/>
      <c r="G463" s="33">
        <f>G464</f>
        <v>801670</v>
      </c>
      <c r="H463" s="29"/>
    </row>
    <row r="464" spans="1:8" ht="15.75">
      <c r="A464" s="3" t="s">
        <v>91</v>
      </c>
      <c r="B464" s="4" t="s">
        <v>149</v>
      </c>
      <c r="C464" s="4" t="s">
        <v>419</v>
      </c>
      <c r="D464" s="4" t="s">
        <v>417</v>
      </c>
      <c r="E464" s="4"/>
      <c r="F464" s="4"/>
      <c r="G464" s="29">
        <f>G465</f>
        <v>801670</v>
      </c>
      <c r="H464" s="29"/>
    </row>
    <row r="465" spans="1:8" ht="47.25">
      <c r="A465" s="3" t="s">
        <v>371</v>
      </c>
      <c r="B465" s="4" t="s">
        <v>149</v>
      </c>
      <c r="C465" s="4" t="s">
        <v>419</v>
      </c>
      <c r="D465" s="4" t="s">
        <v>417</v>
      </c>
      <c r="E465" s="4" t="s">
        <v>460</v>
      </c>
      <c r="F465" s="4"/>
      <c r="G465" s="29">
        <f>G466</f>
        <v>801670</v>
      </c>
      <c r="H465" s="29"/>
    </row>
    <row r="466" spans="1:8" ht="63">
      <c r="A466" s="3" t="s">
        <v>461</v>
      </c>
      <c r="B466" s="4" t="s">
        <v>149</v>
      </c>
      <c r="C466" s="4" t="s">
        <v>419</v>
      </c>
      <c r="D466" s="4" t="s">
        <v>417</v>
      </c>
      <c r="E466" s="4" t="s">
        <v>462</v>
      </c>
      <c r="F466" s="4"/>
      <c r="G466" s="29">
        <f>G467</f>
        <v>801670</v>
      </c>
      <c r="H466" s="29"/>
    </row>
    <row r="467" spans="1:8" ht="31.5">
      <c r="A467" s="3" t="s">
        <v>463</v>
      </c>
      <c r="B467" s="4" t="s">
        <v>149</v>
      </c>
      <c r="C467" s="4" t="s">
        <v>419</v>
      </c>
      <c r="D467" s="4" t="s">
        <v>417</v>
      </c>
      <c r="E467" s="4" t="s">
        <v>464</v>
      </c>
      <c r="F467" s="4"/>
      <c r="G467" s="29">
        <f>G468</f>
        <v>801670</v>
      </c>
      <c r="H467" s="29"/>
    </row>
    <row r="468" spans="1:8" ht="47.25">
      <c r="A468" s="3" t="s">
        <v>459</v>
      </c>
      <c r="B468" s="4" t="s">
        <v>149</v>
      </c>
      <c r="C468" s="4" t="s">
        <v>419</v>
      </c>
      <c r="D468" s="4" t="s">
        <v>417</v>
      </c>
      <c r="E468" s="4" t="s">
        <v>464</v>
      </c>
      <c r="F468" s="4" t="s">
        <v>100</v>
      </c>
      <c r="G468" s="29">
        <f>389170+412500</f>
        <v>801670</v>
      </c>
      <c r="H468" s="29"/>
    </row>
    <row r="469" spans="1:8" ht="31.5">
      <c r="A469" s="115" t="s">
        <v>250</v>
      </c>
      <c r="B469" s="2" t="s">
        <v>149</v>
      </c>
      <c r="C469" s="2" t="s">
        <v>97</v>
      </c>
      <c r="D469" s="2"/>
      <c r="E469" s="2"/>
      <c r="F469" s="2"/>
      <c r="G469" s="33">
        <f>G470</f>
        <v>16562136.29</v>
      </c>
      <c r="H469" s="33"/>
    </row>
    <row r="470" spans="1:8" ht="47.25">
      <c r="A470" s="115" t="s">
        <v>187</v>
      </c>
      <c r="B470" s="2" t="s">
        <v>149</v>
      </c>
      <c r="C470" s="2" t="s">
        <v>97</v>
      </c>
      <c r="D470" s="2" t="s">
        <v>409</v>
      </c>
      <c r="E470" s="4"/>
      <c r="F470" s="4"/>
      <c r="G470" s="33">
        <f>G471</f>
        <v>16562136.29</v>
      </c>
      <c r="H470" s="33"/>
    </row>
    <row r="471" spans="1:8" ht="94.5">
      <c r="A471" s="103" t="s">
        <v>363</v>
      </c>
      <c r="B471" s="4" t="s">
        <v>149</v>
      </c>
      <c r="C471" s="4" t="s">
        <v>97</v>
      </c>
      <c r="D471" s="4" t="s">
        <v>409</v>
      </c>
      <c r="E471" s="4" t="s">
        <v>88</v>
      </c>
      <c r="F471" s="4"/>
      <c r="G471" s="29">
        <f>G472</f>
        <v>16562136.29</v>
      </c>
      <c r="H471" s="29"/>
    </row>
    <row r="472" spans="1:8" ht="47.25">
      <c r="A472" s="103" t="s">
        <v>188</v>
      </c>
      <c r="B472" s="4" t="s">
        <v>149</v>
      </c>
      <c r="C472" s="4" t="s">
        <v>97</v>
      </c>
      <c r="D472" s="4" t="s">
        <v>409</v>
      </c>
      <c r="E472" s="4" t="s">
        <v>189</v>
      </c>
      <c r="F472" s="4"/>
      <c r="G472" s="29">
        <f>G473</f>
        <v>16562136.29</v>
      </c>
      <c r="H472" s="29"/>
    </row>
    <row r="473" spans="1:11" ht="31.5">
      <c r="A473" s="103" t="s">
        <v>190</v>
      </c>
      <c r="B473" s="4" t="s">
        <v>149</v>
      </c>
      <c r="C473" s="4" t="s">
        <v>97</v>
      </c>
      <c r="D473" s="4" t="s">
        <v>409</v>
      </c>
      <c r="E473" s="4" t="s">
        <v>191</v>
      </c>
      <c r="F473" s="4"/>
      <c r="G473" s="29">
        <f>G474</f>
        <v>16562136.29</v>
      </c>
      <c r="H473" s="29"/>
      <c r="K473" s="52"/>
    </row>
    <row r="474" spans="1:10" ht="31.5">
      <c r="A474" s="103" t="s">
        <v>452</v>
      </c>
      <c r="B474" s="4" t="s">
        <v>149</v>
      </c>
      <c r="C474" s="4" t="s">
        <v>97</v>
      </c>
      <c r="D474" s="4" t="s">
        <v>409</v>
      </c>
      <c r="E474" s="4" t="s">
        <v>191</v>
      </c>
      <c r="F474" s="4" t="s">
        <v>102</v>
      </c>
      <c r="G474" s="29">
        <f>11153540+9306030-300000-1993705.55-639470-160000-804258.16</f>
        <v>16562136.29</v>
      </c>
      <c r="H474" s="29"/>
      <c r="J474" s="26"/>
    </row>
    <row r="475" spans="1:10" ht="58.5">
      <c r="A475" s="34" t="s">
        <v>150</v>
      </c>
      <c r="B475" s="11" t="s">
        <v>151</v>
      </c>
      <c r="C475" s="5"/>
      <c r="D475" s="5"/>
      <c r="E475" s="5"/>
      <c r="F475" s="5"/>
      <c r="G475" s="28">
        <f>G508+G591+G476+G501+G495</f>
        <v>1285645188.68</v>
      </c>
      <c r="H475" s="28">
        <f>H508+H591+H476+H501+H495</f>
        <v>682689104</v>
      </c>
      <c r="J475" s="26"/>
    </row>
    <row r="476" spans="1:10" ht="31.5">
      <c r="A476" s="1" t="s">
        <v>428</v>
      </c>
      <c r="B476" s="2" t="s">
        <v>151</v>
      </c>
      <c r="C476" s="2" t="s">
        <v>409</v>
      </c>
      <c r="D476" s="9"/>
      <c r="E476" s="2"/>
      <c r="F476" s="2"/>
      <c r="G476" s="33">
        <f>G477+G489</f>
        <v>14044882.98</v>
      </c>
      <c r="H476" s="33"/>
      <c r="J476" s="26"/>
    </row>
    <row r="477" spans="1:10" ht="94.5">
      <c r="A477" s="1" t="s">
        <v>93</v>
      </c>
      <c r="B477" s="2" t="s">
        <v>151</v>
      </c>
      <c r="C477" s="2" t="s">
        <v>409</v>
      </c>
      <c r="D477" s="2" t="s">
        <v>419</v>
      </c>
      <c r="E477" s="2"/>
      <c r="F477" s="2"/>
      <c r="G477" s="33">
        <f>G478</f>
        <v>13861682.98</v>
      </c>
      <c r="H477" s="33"/>
      <c r="J477" s="26"/>
    </row>
    <row r="478" spans="1:8" ht="47.25">
      <c r="A478" s="3" t="s">
        <v>362</v>
      </c>
      <c r="B478" s="4" t="s">
        <v>151</v>
      </c>
      <c r="C478" s="4" t="s">
        <v>409</v>
      </c>
      <c r="D478" s="4" t="s">
        <v>419</v>
      </c>
      <c r="E478" s="4" t="s">
        <v>481</v>
      </c>
      <c r="F478" s="2"/>
      <c r="G478" s="29">
        <f>G479</f>
        <v>13861682.98</v>
      </c>
      <c r="H478" s="33"/>
    </row>
    <row r="479" spans="1:8" ht="63">
      <c r="A479" s="21" t="s">
        <v>516</v>
      </c>
      <c r="B479" s="4" t="s">
        <v>151</v>
      </c>
      <c r="C479" s="4" t="s">
        <v>409</v>
      </c>
      <c r="D479" s="4" t="s">
        <v>419</v>
      </c>
      <c r="E479" s="4" t="s">
        <v>517</v>
      </c>
      <c r="F479" s="4"/>
      <c r="G479" s="29">
        <f>G480+G482+G485+G487</f>
        <v>13861682.98</v>
      </c>
      <c r="H479" s="33"/>
    </row>
    <row r="480" spans="1:8" ht="47.25">
      <c r="A480" s="21" t="s">
        <v>23</v>
      </c>
      <c r="B480" s="4" t="s">
        <v>151</v>
      </c>
      <c r="C480" s="4" t="s">
        <v>409</v>
      </c>
      <c r="D480" s="4" t="s">
        <v>419</v>
      </c>
      <c r="E480" s="4" t="s">
        <v>48</v>
      </c>
      <c r="F480" s="4"/>
      <c r="G480" s="29">
        <f>G481</f>
        <v>12775744.68</v>
      </c>
      <c r="H480" s="33"/>
    </row>
    <row r="481" spans="1:10" ht="110.25">
      <c r="A481" s="21" t="s">
        <v>27</v>
      </c>
      <c r="B481" s="4" t="s">
        <v>151</v>
      </c>
      <c r="C481" s="4" t="s">
        <v>409</v>
      </c>
      <c r="D481" s="4" t="s">
        <v>419</v>
      </c>
      <c r="E481" s="4" t="s">
        <v>48</v>
      </c>
      <c r="F481" s="4" t="s">
        <v>99</v>
      </c>
      <c r="G481" s="29">
        <v>12775744.68</v>
      </c>
      <c r="H481" s="33"/>
      <c r="J481" s="26"/>
    </row>
    <row r="482" spans="1:8" ht="47.25">
      <c r="A482" s="21" t="s">
        <v>25</v>
      </c>
      <c r="B482" s="4" t="s">
        <v>151</v>
      </c>
      <c r="C482" s="4" t="s">
        <v>409</v>
      </c>
      <c r="D482" s="4" t="s">
        <v>419</v>
      </c>
      <c r="E482" s="4" t="s">
        <v>49</v>
      </c>
      <c r="F482" s="4"/>
      <c r="G482" s="29">
        <f>G483+G484</f>
        <v>411518.30000000005</v>
      </c>
      <c r="H482" s="33"/>
    </row>
    <row r="483" spans="1:10" ht="110.25">
      <c r="A483" s="21" t="s">
        <v>27</v>
      </c>
      <c r="B483" s="4" t="s">
        <v>151</v>
      </c>
      <c r="C483" s="4" t="s">
        <v>409</v>
      </c>
      <c r="D483" s="4" t="s">
        <v>419</v>
      </c>
      <c r="E483" s="4" t="s">
        <v>49</v>
      </c>
      <c r="F483" s="4" t="s">
        <v>99</v>
      </c>
      <c r="G483" s="29">
        <v>900</v>
      </c>
      <c r="H483" s="33"/>
      <c r="J483" s="26"/>
    </row>
    <row r="484" spans="1:10" ht="47.25">
      <c r="A484" s="21" t="s">
        <v>459</v>
      </c>
      <c r="B484" s="4" t="s">
        <v>151</v>
      </c>
      <c r="C484" s="4" t="s">
        <v>409</v>
      </c>
      <c r="D484" s="4" t="s">
        <v>419</v>
      </c>
      <c r="E484" s="4" t="s">
        <v>49</v>
      </c>
      <c r="F484" s="4" t="s">
        <v>100</v>
      </c>
      <c r="G484" s="29">
        <f>811518.3-400000-900</f>
        <v>410618.30000000005</v>
      </c>
      <c r="H484" s="33"/>
      <c r="J484" s="26"/>
    </row>
    <row r="485" spans="1:8" ht="110.25">
      <c r="A485" s="21" t="s">
        <v>47</v>
      </c>
      <c r="B485" s="4" t="s">
        <v>151</v>
      </c>
      <c r="C485" s="4" t="s">
        <v>409</v>
      </c>
      <c r="D485" s="4" t="s">
        <v>419</v>
      </c>
      <c r="E485" s="4" t="s">
        <v>50</v>
      </c>
      <c r="F485" s="4"/>
      <c r="G485" s="29">
        <f>G486</f>
        <v>400000</v>
      </c>
      <c r="H485" s="33"/>
    </row>
    <row r="486" spans="1:8" ht="110.25">
      <c r="A486" s="21" t="s">
        <v>27</v>
      </c>
      <c r="B486" s="4" t="s">
        <v>151</v>
      </c>
      <c r="C486" s="4" t="s">
        <v>409</v>
      </c>
      <c r="D486" s="4" t="s">
        <v>419</v>
      </c>
      <c r="E486" s="4" t="s">
        <v>50</v>
      </c>
      <c r="F486" s="4" t="s">
        <v>99</v>
      </c>
      <c r="G486" s="29">
        <f>400000</f>
        <v>400000</v>
      </c>
      <c r="H486" s="33"/>
    </row>
    <row r="487" spans="1:8" ht="94.5">
      <c r="A487" s="21" t="s">
        <v>19</v>
      </c>
      <c r="B487" s="4" t="s">
        <v>151</v>
      </c>
      <c r="C487" s="4" t="s">
        <v>409</v>
      </c>
      <c r="D487" s="4" t="s">
        <v>419</v>
      </c>
      <c r="E487" s="4" t="s">
        <v>51</v>
      </c>
      <c r="F487" s="4"/>
      <c r="G487" s="29">
        <f>G488</f>
        <v>274420</v>
      </c>
      <c r="H487" s="33"/>
    </row>
    <row r="488" spans="1:10" ht="110.25">
      <c r="A488" s="21" t="s">
        <v>27</v>
      </c>
      <c r="B488" s="4" t="s">
        <v>151</v>
      </c>
      <c r="C488" s="4" t="s">
        <v>409</v>
      </c>
      <c r="D488" s="4" t="s">
        <v>419</v>
      </c>
      <c r="E488" s="4" t="s">
        <v>51</v>
      </c>
      <c r="F488" s="4" t="s">
        <v>99</v>
      </c>
      <c r="G488" s="29">
        <v>274420</v>
      </c>
      <c r="H488" s="33"/>
      <c r="J488" s="26"/>
    </row>
    <row r="489" spans="1:12" s="16" customFormat="1" ht="31.5">
      <c r="A489" s="1" t="s">
        <v>438</v>
      </c>
      <c r="B489" s="2" t="s">
        <v>151</v>
      </c>
      <c r="C489" s="2" t="s">
        <v>409</v>
      </c>
      <c r="D489" s="2" t="s">
        <v>97</v>
      </c>
      <c r="E489" s="2"/>
      <c r="F489" s="2"/>
      <c r="G489" s="33">
        <f>G490</f>
        <v>183200</v>
      </c>
      <c r="H489" s="33"/>
      <c r="I489" s="48"/>
      <c r="J489" s="48"/>
      <c r="L489" s="48"/>
    </row>
    <row r="490" spans="1:10" ht="63">
      <c r="A490" s="27" t="s">
        <v>364</v>
      </c>
      <c r="B490" s="4" t="s">
        <v>151</v>
      </c>
      <c r="C490" s="4" t="s">
        <v>409</v>
      </c>
      <c r="D490" s="4" t="s">
        <v>97</v>
      </c>
      <c r="E490" s="4" t="s">
        <v>465</v>
      </c>
      <c r="F490" s="4"/>
      <c r="G490" s="29">
        <f>G491</f>
        <v>183200</v>
      </c>
      <c r="H490" s="33"/>
      <c r="J490" s="26"/>
    </row>
    <row r="491" spans="1:10" ht="47.25">
      <c r="A491" s="3" t="s">
        <v>212</v>
      </c>
      <c r="B491" s="4" t="s">
        <v>151</v>
      </c>
      <c r="C491" s="4" t="s">
        <v>409</v>
      </c>
      <c r="D491" s="4" t="s">
        <v>97</v>
      </c>
      <c r="E491" s="4" t="s">
        <v>213</v>
      </c>
      <c r="F491" s="4"/>
      <c r="G491" s="29">
        <f>G492</f>
        <v>183200</v>
      </c>
      <c r="H491" s="33"/>
      <c r="J491" s="26"/>
    </row>
    <row r="492" spans="1:10" ht="31.5">
      <c r="A492" s="3" t="s">
        <v>476</v>
      </c>
      <c r="B492" s="4" t="s">
        <v>151</v>
      </c>
      <c r="C492" s="4" t="s">
        <v>409</v>
      </c>
      <c r="D492" s="4" t="s">
        <v>97</v>
      </c>
      <c r="E492" s="4" t="s">
        <v>214</v>
      </c>
      <c r="F492" s="104"/>
      <c r="G492" s="29">
        <f>G493+G494</f>
        <v>183200</v>
      </c>
      <c r="H492" s="33"/>
      <c r="J492" s="26"/>
    </row>
    <row r="493" spans="1:10" ht="110.25">
      <c r="A493" s="3" t="s">
        <v>27</v>
      </c>
      <c r="B493" s="4" t="s">
        <v>151</v>
      </c>
      <c r="C493" s="4" t="s">
        <v>409</v>
      </c>
      <c r="D493" s="4" t="s">
        <v>97</v>
      </c>
      <c r="E493" s="4" t="s">
        <v>214</v>
      </c>
      <c r="F493" s="104">
        <v>100</v>
      </c>
      <c r="G493" s="29">
        <v>13200</v>
      </c>
      <c r="H493" s="33"/>
      <c r="J493" s="26"/>
    </row>
    <row r="494" spans="1:10" ht="47.25">
      <c r="A494" s="3" t="s">
        <v>459</v>
      </c>
      <c r="B494" s="4" t="s">
        <v>151</v>
      </c>
      <c r="C494" s="4" t="s">
        <v>409</v>
      </c>
      <c r="D494" s="4" t="s">
        <v>97</v>
      </c>
      <c r="E494" s="4" t="s">
        <v>214</v>
      </c>
      <c r="F494" s="104">
        <v>200</v>
      </c>
      <c r="G494" s="29">
        <v>170000</v>
      </c>
      <c r="H494" s="33"/>
      <c r="J494" s="26"/>
    </row>
    <row r="495" spans="1:8" ht="75" hidden="1">
      <c r="A495" s="10" t="s">
        <v>429</v>
      </c>
      <c r="B495" s="5" t="s">
        <v>151</v>
      </c>
      <c r="C495" s="5" t="s">
        <v>416</v>
      </c>
      <c r="D495" s="5" t="s">
        <v>439</v>
      </c>
      <c r="E495" s="5"/>
      <c r="F495" s="5"/>
      <c r="G495" s="28">
        <f>G496</f>
        <v>0</v>
      </c>
      <c r="H495" s="28"/>
    </row>
    <row r="496" spans="1:8" ht="63" hidden="1">
      <c r="A496" s="1" t="s">
        <v>443</v>
      </c>
      <c r="B496" s="2" t="s">
        <v>151</v>
      </c>
      <c r="C496" s="2" t="s">
        <v>416</v>
      </c>
      <c r="D496" s="2" t="s">
        <v>397</v>
      </c>
      <c r="E496" s="2"/>
      <c r="F496" s="2"/>
      <c r="G496" s="33">
        <f>G497</f>
        <v>0</v>
      </c>
      <c r="H496" s="33"/>
    </row>
    <row r="497" spans="1:8" ht="78.75" hidden="1">
      <c r="A497" s="3" t="s">
        <v>368</v>
      </c>
      <c r="B497" s="4" t="s">
        <v>151</v>
      </c>
      <c r="C497" s="4" t="s">
        <v>416</v>
      </c>
      <c r="D497" s="4" t="s">
        <v>397</v>
      </c>
      <c r="E497" s="4" t="s">
        <v>199</v>
      </c>
      <c r="F497" s="4"/>
      <c r="G497" s="29">
        <f>G498</f>
        <v>0</v>
      </c>
      <c r="H497" s="29"/>
    </row>
    <row r="498" spans="1:8" ht="63" hidden="1">
      <c r="A498" s="3" t="s">
        <v>200</v>
      </c>
      <c r="B498" s="4" t="s">
        <v>151</v>
      </c>
      <c r="C498" s="4" t="s">
        <v>416</v>
      </c>
      <c r="D498" s="4" t="s">
        <v>397</v>
      </c>
      <c r="E498" s="4" t="s">
        <v>201</v>
      </c>
      <c r="F498" s="4"/>
      <c r="G498" s="29">
        <f>G499</f>
        <v>0</v>
      </c>
      <c r="H498" s="29"/>
    </row>
    <row r="499" spans="1:8" ht="47.25" hidden="1">
      <c r="A499" s="3" t="s">
        <v>202</v>
      </c>
      <c r="B499" s="4" t="s">
        <v>151</v>
      </c>
      <c r="C499" s="4" t="s">
        <v>416</v>
      </c>
      <c r="D499" s="4" t="s">
        <v>397</v>
      </c>
      <c r="E499" s="4" t="s">
        <v>203</v>
      </c>
      <c r="F499" s="4"/>
      <c r="G499" s="29">
        <f>G500</f>
        <v>0</v>
      </c>
      <c r="H499" s="29"/>
    </row>
    <row r="500" spans="1:8" ht="87" customHeight="1" hidden="1">
      <c r="A500" s="3" t="s">
        <v>480</v>
      </c>
      <c r="B500" s="4" t="s">
        <v>151</v>
      </c>
      <c r="C500" s="4" t="s">
        <v>416</v>
      </c>
      <c r="D500" s="4" t="s">
        <v>397</v>
      </c>
      <c r="E500" s="4" t="s">
        <v>203</v>
      </c>
      <c r="F500" s="4" t="s">
        <v>105</v>
      </c>
      <c r="G500" s="29"/>
      <c r="H500" s="29"/>
    </row>
    <row r="501" spans="1:8" ht="15.75">
      <c r="A501" s="13" t="s">
        <v>430</v>
      </c>
      <c r="B501" s="5" t="s">
        <v>151</v>
      </c>
      <c r="C501" s="5" t="s">
        <v>419</v>
      </c>
      <c r="D501" s="5"/>
      <c r="E501" s="5"/>
      <c r="F501" s="5"/>
      <c r="G501" s="28">
        <f>G502</f>
        <v>6651779.3</v>
      </c>
      <c r="H501" s="28"/>
    </row>
    <row r="502" spans="1:8" ht="15.75">
      <c r="A502" s="3" t="s">
        <v>91</v>
      </c>
      <c r="B502" s="4" t="s">
        <v>151</v>
      </c>
      <c r="C502" s="4" t="s">
        <v>419</v>
      </c>
      <c r="D502" s="4" t="s">
        <v>417</v>
      </c>
      <c r="E502" s="4"/>
      <c r="F502" s="4"/>
      <c r="G502" s="29">
        <f>G503</f>
        <v>6651779.3</v>
      </c>
      <c r="H502" s="33"/>
    </row>
    <row r="503" spans="1:8" ht="47.25">
      <c r="A503" s="3" t="s">
        <v>371</v>
      </c>
      <c r="B503" s="4" t="s">
        <v>151</v>
      </c>
      <c r="C503" s="4" t="s">
        <v>419</v>
      </c>
      <c r="D503" s="4" t="s">
        <v>417</v>
      </c>
      <c r="E503" s="4" t="s">
        <v>460</v>
      </c>
      <c r="F503" s="4"/>
      <c r="G503" s="29">
        <f>G504</f>
        <v>6651779.3</v>
      </c>
      <c r="H503" s="33"/>
    </row>
    <row r="504" spans="1:8" ht="63">
      <c r="A504" s="3" t="s">
        <v>461</v>
      </c>
      <c r="B504" s="4" t="s">
        <v>151</v>
      </c>
      <c r="C504" s="4" t="s">
        <v>419</v>
      </c>
      <c r="D504" s="4" t="s">
        <v>417</v>
      </c>
      <c r="E504" s="4" t="s">
        <v>462</v>
      </c>
      <c r="F504" s="4"/>
      <c r="G504" s="29">
        <f>G505</f>
        <v>6651779.3</v>
      </c>
      <c r="H504" s="33"/>
    </row>
    <row r="505" spans="1:8" ht="31.5">
      <c r="A505" s="3" t="s">
        <v>463</v>
      </c>
      <c r="B505" s="4" t="s">
        <v>151</v>
      </c>
      <c r="C505" s="4" t="s">
        <v>419</v>
      </c>
      <c r="D505" s="4" t="s">
        <v>417</v>
      </c>
      <c r="E505" s="4" t="s">
        <v>464</v>
      </c>
      <c r="F505" s="4"/>
      <c r="G505" s="29">
        <f>G506+G507</f>
        <v>6651779.3</v>
      </c>
      <c r="H505" s="33"/>
    </row>
    <row r="506" spans="1:8" ht="47.25">
      <c r="A506" s="3" t="s">
        <v>459</v>
      </c>
      <c r="B506" s="4" t="s">
        <v>151</v>
      </c>
      <c r="C506" s="4" t="s">
        <v>419</v>
      </c>
      <c r="D506" s="4" t="s">
        <v>417</v>
      </c>
      <c r="E506" s="4" t="s">
        <v>464</v>
      </c>
      <c r="F506" s="4" t="s">
        <v>100</v>
      </c>
      <c r="G506" s="29">
        <v>517231.3</v>
      </c>
      <c r="H506" s="33"/>
    </row>
    <row r="507" spans="1:8" ht="63">
      <c r="A507" s="3" t="s">
        <v>480</v>
      </c>
      <c r="B507" s="4" t="s">
        <v>151</v>
      </c>
      <c r="C507" s="4" t="s">
        <v>419</v>
      </c>
      <c r="D507" s="4" t="s">
        <v>417</v>
      </c>
      <c r="E507" s="4" t="s">
        <v>464</v>
      </c>
      <c r="F507" s="4" t="s">
        <v>105</v>
      </c>
      <c r="G507" s="29">
        <v>6134548</v>
      </c>
      <c r="H507" s="33"/>
    </row>
    <row r="508" spans="1:8" ht="18.75">
      <c r="A508" s="10" t="s">
        <v>420</v>
      </c>
      <c r="B508" s="11" t="s">
        <v>151</v>
      </c>
      <c r="C508" s="11" t="s">
        <v>412</v>
      </c>
      <c r="D508" s="23"/>
      <c r="E508" s="23"/>
      <c r="F508" s="23"/>
      <c r="G508" s="28">
        <f>G531+G553+G560+G509</f>
        <v>1214424820.4</v>
      </c>
      <c r="H508" s="28">
        <f>H531+H553+H560+H509</f>
        <v>632165398</v>
      </c>
    </row>
    <row r="509" spans="1:8" ht="23.25" customHeight="1">
      <c r="A509" s="1" t="s">
        <v>421</v>
      </c>
      <c r="B509" s="2" t="s">
        <v>151</v>
      </c>
      <c r="C509" s="2" t="s">
        <v>412</v>
      </c>
      <c r="D509" s="2" t="s">
        <v>409</v>
      </c>
      <c r="E509" s="2"/>
      <c r="F509" s="4"/>
      <c r="G509" s="29">
        <f>G510+G527</f>
        <v>497617451.7</v>
      </c>
      <c r="H509" s="29">
        <f>H510</f>
        <v>291556389</v>
      </c>
    </row>
    <row r="510" spans="1:8" ht="73.5" customHeight="1">
      <c r="A510" s="3" t="s">
        <v>362</v>
      </c>
      <c r="B510" s="4" t="s">
        <v>151</v>
      </c>
      <c r="C510" s="4" t="s">
        <v>412</v>
      </c>
      <c r="D510" s="4" t="s">
        <v>409</v>
      </c>
      <c r="E510" s="4" t="s">
        <v>481</v>
      </c>
      <c r="F510" s="4"/>
      <c r="G510" s="29">
        <f>G511+G522</f>
        <v>497507061.7</v>
      </c>
      <c r="H510" s="29">
        <f>H511+H522+H527</f>
        <v>291556389</v>
      </c>
    </row>
    <row r="511" spans="1:8" ht="47.25">
      <c r="A511" s="3" t="s">
        <v>502</v>
      </c>
      <c r="B511" s="4" t="s">
        <v>151</v>
      </c>
      <c r="C511" s="4" t="s">
        <v>412</v>
      </c>
      <c r="D511" s="4" t="s">
        <v>409</v>
      </c>
      <c r="E511" s="4" t="s">
        <v>503</v>
      </c>
      <c r="F511" s="4"/>
      <c r="G511" s="29">
        <f>G520+G516+G518+G512+G514</f>
        <v>480408270.7</v>
      </c>
      <c r="H511" s="29">
        <f>H520+H516+H518+H512+H514</f>
        <v>291556389</v>
      </c>
    </row>
    <row r="512" spans="1:8" ht="94.5">
      <c r="A512" s="3" t="s">
        <v>289</v>
      </c>
      <c r="B512" s="4" t="s">
        <v>151</v>
      </c>
      <c r="C512" s="4" t="s">
        <v>412</v>
      </c>
      <c r="D512" s="4" t="s">
        <v>409</v>
      </c>
      <c r="E512" s="4" t="s">
        <v>290</v>
      </c>
      <c r="F512" s="4"/>
      <c r="G512" s="29">
        <f>G513</f>
        <v>188851881.7</v>
      </c>
      <c r="H512" s="29"/>
    </row>
    <row r="513" spans="1:8" ht="63">
      <c r="A513" s="3" t="s">
        <v>480</v>
      </c>
      <c r="B513" s="4" t="s">
        <v>151</v>
      </c>
      <c r="C513" s="4" t="s">
        <v>412</v>
      </c>
      <c r="D513" s="4" t="s">
        <v>409</v>
      </c>
      <c r="E513" s="4" t="s">
        <v>290</v>
      </c>
      <c r="F513" s="4" t="s">
        <v>105</v>
      </c>
      <c r="G513" s="29">
        <f>186930052.7+294659+1156870+470300</f>
        <v>188851881.7</v>
      </c>
      <c r="H513" s="29"/>
    </row>
    <row r="514" spans="1:8" ht="126">
      <c r="A514" s="3" t="s">
        <v>507</v>
      </c>
      <c r="B514" s="4" t="s">
        <v>151</v>
      </c>
      <c r="C514" s="4" t="s">
        <v>412</v>
      </c>
      <c r="D514" s="4" t="s">
        <v>409</v>
      </c>
      <c r="E514" s="4" t="s">
        <v>508</v>
      </c>
      <c r="F514" s="4"/>
      <c r="G514" s="29">
        <f>G515</f>
        <v>924600</v>
      </c>
      <c r="H514" s="29">
        <f>H515</f>
        <v>924600</v>
      </c>
    </row>
    <row r="515" spans="1:8" ht="63">
      <c r="A515" s="3" t="s">
        <v>480</v>
      </c>
      <c r="B515" s="4" t="s">
        <v>151</v>
      </c>
      <c r="C515" s="4" t="s">
        <v>412</v>
      </c>
      <c r="D515" s="4" t="s">
        <v>409</v>
      </c>
      <c r="E515" s="4" t="s">
        <v>508</v>
      </c>
      <c r="F515" s="4" t="s">
        <v>105</v>
      </c>
      <c r="G515" s="29">
        <v>924600</v>
      </c>
      <c r="H515" s="29">
        <f>G515</f>
        <v>924600</v>
      </c>
    </row>
    <row r="516" spans="1:8" ht="126">
      <c r="A516" s="3" t="s">
        <v>141</v>
      </c>
      <c r="B516" s="4" t="s">
        <v>151</v>
      </c>
      <c r="C516" s="4" t="s">
        <v>412</v>
      </c>
      <c r="D516" s="4" t="s">
        <v>409</v>
      </c>
      <c r="E516" s="4" t="s">
        <v>259</v>
      </c>
      <c r="F516" s="4"/>
      <c r="G516" s="29">
        <f>G517</f>
        <v>573289</v>
      </c>
      <c r="H516" s="29">
        <f>H517</f>
        <v>573289</v>
      </c>
    </row>
    <row r="517" spans="1:8" ht="63">
      <c r="A517" s="3" t="s">
        <v>480</v>
      </c>
      <c r="B517" s="4" t="s">
        <v>151</v>
      </c>
      <c r="C517" s="4" t="s">
        <v>412</v>
      </c>
      <c r="D517" s="4" t="s">
        <v>409</v>
      </c>
      <c r="E517" s="4" t="s">
        <v>259</v>
      </c>
      <c r="F517" s="4" t="s">
        <v>105</v>
      </c>
      <c r="G517" s="29">
        <v>573289</v>
      </c>
      <c r="H517" s="29">
        <f>G517</f>
        <v>573289</v>
      </c>
    </row>
    <row r="518" spans="1:8" ht="110.25" hidden="1">
      <c r="A518" s="3" t="s">
        <v>455</v>
      </c>
      <c r="B518" s="4" t="s">
        <v>151</v>
      </c>
      <c r="C518" s="4" t="s">
        <v>412</v>
      </c>
      <c r="D518" s="4" t="s">
        <v>409</v>
      </c>
      <c r="E518" s="4" t="s">
        <v>265</v>
      </c>
      <c r="F518" s="4"/>
      <c r="G518" s="29">
        <f>G519</f>
        <v>0</v>
      </c>
      <c r="H518" s="29">
        <f>H519</f>
        <v>0</v>
      </c>
    </row>
    <row r="519" spans="1:8" ht="63" hidden="1">
      <c r="A519" s="3" t="s">
        <v>480</v>
      </c>
      <c r="B519" s="4" t="s">
        <v>151</v>
      </c>
      <c r="C519" s="4" t="s">
        <v>412</v>
      </c>
      <c r="D519" s="4" t="s">
        <v>409</v>
      </c>
      <c r="E519" s="4" t="s">
        <v>265</v>
      </c>
      <c r="F519" s="4" t="s">
        <v>105</v>
      </c>
      <c r="G519" s="29"/>
      <c r="H519" s="29">
        <f>G519</f>
        <v>0</v>
      </c>
    </row>
    <row r="520" spans="1:8" ht="94.5">
      <c r="A520" s="3" t="s">
        <v>504</v>
      </c>
      <c r="B520" s="4" t="s">
        <v>151</v>
      </c>
      <c r="C520" s="4" t="s">
        <v>412</v>
      </c>
      <c r="D520" s="4" t="s">
        <v>409</v>
      </c>
      <c r="E520" s="4" t="s">
        <v>505</v>
      </c>
      <c r="F520" s="4"/>
      <c r="G520" s="29">
        <f>G521</f>
        <v>290058500</v>
      </c>
      <c r="H520" s="29">
        <f>H521</f>
        <v>290058500</v>
      </c>
    </row>
    <row r="521" spans="1:8" ht="63">
      <c r="A521" s="3" t="s">
        <v>480</v>
      </c>
      <c r="B521" s="4" t="s">
        <v>151</v>
      </c>
      <c r="C521" s="4" t="s">
        <v>412</v>
      </c>
      <c r="D521" s="4" t="s">
        <v>409</v>
      </c>
      <c r="E521" s="4" t="s">
        <v>505</v>
      </c>
      <c r="F521" s="4" t="s">
        <v>105</v>
      </c>
      <c r="G521" s="29">
        <v>290058500</v>
      </c>
      <c r="H521" s="29">
        <f>G521</f>
        <v>290058500</v>
      </c>
    </row>
    <row r="522" spans="1:8" ht="63">
      <c r="A522" s="3" t="s">
        <v>139</v>
      </c>
      <c r="B522" s="4" t="s">
        <v>151</v>
      </c>
      <c r="C522" s="4" t="s">
        <v>412</v>
      </c>
      <c r="D522" s="4" t="s">
        <v>409</v>
      </c>
      <c r="E522" s="4" t="s">
        <v>140</v>
      </c>
      <c r="F522" s="4"/>
      <c r="G522" s="29">
        <f>G523+G525</f>
        <v>17098791</v>
      </c>
      <c r="H522" s="29"/>
    </row>
    <row r="523" spans="1:8" ht="47.25" hidden="1">
      <c r="A523" s="3" t="s">
        <v>308</v>
      </c>
      <c r="B523" s="4" t="s">
        <v>151</v>
      </c>
      <c r="C523" s="4" t="s">
        <v>412</v>
      </c>
      <c r="D523" s="4" t="s">
        <v>409</v>
      </c>
      <c r="E523" s="4" t="s">
        <v>253</v>
      </c>
      <c r="F523" s="4"/>
      <c r="G523" s="29">
        <f>G524</f>
        <v>0</v>
      </c>
      <c r="H523" s="29"/>
    </row>
    <row r="524" spans="1:10" ht="63" hidden="1">
      <c r="A524" s="3" t="s">
        <v>480</v>
      </c>
      <c r="B524" s="4" t="s">
        <v>151</v>
      </c>
      <c r="C524" s="4" t="s">
        <v>412</v>
      </c>
      <c r="D524" s="4" t="s">
        <v>409</v>
      </c>
      <c r="E524" s="4" t="s">
        <v>253</v>
      </c>
      <c r="F524" s="4" t="s">
        <v>105</v>
      </c>
      <c r="G524" s="29"/>
      <c r="H524" s="29"/>
      <c r="J524" s="26"/>
    </row>
    <row r="525" spans="1:8" ht="31.5">
      <c r="A525" s="3" t="s">
        <v>463</v>
      </c>
      <c r="B525" s="4" t="s">
        <v>151</v>
      </c>
      <c r="C525" s="4" t="s">
        <v>412</v>
      </c>
      <c r="D525" s="4" t="s">
        <v>409</v>
      </c>
      <c r="E525" s="4" t="s">
        <v>16</v>
      </c>
      <c r="F525" s="4"/>
      <c r="G525" s="29">
        <f>G526</f>
        <v>17098791</v>
      </c>
      <c r="H525" s="29"/>
    </row>
    <row r="526" spans="1:10" ht="63">
      <c r="A526" s="3" t="s">
        <v>480</v>
      </c>
      <c r="B526" s="4" t="s">
        <v>151</v>
      </c>
      <c r="C526" s="4" t="s">
        <v>412</v>
      </c>
      <c r="D526" s="4" t="s">
        <v>409</v>
      </c>
      <c r="E526" s="4" t="s">
        <v>16</v>
      </c>
      <c r="F526" s="4" t="s">
        <v>105</v>
      </c>
      <c r="G526" s="29">
        <v>17098791</v>
      </c>
      <c r="H526" s="29"/>
      <c r="J526" s="26"/>
    </row>
    <row r="527" spans="1:8" ht="71.25" customHeight="1">
      <c r="A527" s="3" t="s">
        <v>368</v>
      </c>
      <c r="B527" s="4" t="s">
        <v>151</v>
      </c>
      <c r="C527" s="4" t="s">
        <v>412</v>
      </c>
      <c r="D527" s="4" t="s">
        <v>409</v>
      </c>
      <c r="E527" s="4" t="s">
        <v>199</v>
      </c>
      <c r="F527" s="4"/>
      <c r="G527" s="29">
        <f>G528</f>
        <v>110390</v>
      </c>
      <c r="H527" s="29"/>
    </row>
    <row r="528" spans="1:8" ht="78.75">
      <c r="A528" s="3" t="s">
        <v>204</v>
      </c>
      <c r="B528" s="4" t="s">
        <v>151</v>
      </c>
      <c r="C528" s="4" t="s">
        <v>412</v>
      </c>
      <c r="D528" s="4" t="s">
        <v>409</v>
      </c>
      <c r="E528" s="4" t="s">
        <v>205</v>
      </c>
      <c r="F528" s="4"/>
      <c r="G528" s="29">
        <f>G529</f>
        <v>110390</v>
      </c>
      <c r="H528" s="29"/>
    </row>
    <row r="529" spans="1:10" ht="31.5">
      <c r="A529" s="3" t="s">
        <v>476</v>
      </c>
      <c r="B529" s="4" t="s">
        <v>151</v>
      </c>
      <c r="C529" s="4" t="s">
        <v>412</v>
      </c>
      <c r="D529" s="4" t="s">
        <v>409</v>
      </c>
      <c r="E529" s="4" t="s">
        <v>206</v>
      </c>
      <c r="F529" s="4"/>
      <c r="G529" s="29">
        <f>G530</f>
        <v>110390</v>
      </c>
      <c r="H529" s="29"/>
      <c r="J529" s="26"/>
    </row>
    <row r="530" spans="1:8" ht="63">
      <c r="A530" s="3" t="s">
        <v>480</v>
      </c>
      <c r="B530" s="4" t="s">
        <v>151</v>
      </c>
      <c r="C530" s="4" t="s">
        <v>412</v>
      </c>
      <c r="D530" s="4" t="s">
        <v>409</v>
      </c>
      <c r="E530" s="4" t="s">
        <v>206</v>
      </c>
      <c r="F530" s="4" t="s">
        <v>105</v>
      </c>
      <c r="G530" s="29">
        <v>110390</v>
      </c>
      <c r="H530" s="29"/>
    </row>
    <row r="531" spans="1:8" ht="15.75">
      <c r="A531" s="1" t="s">
        <v>422</v>
      </c>
      <c r="B531" s="2" t="s">
        <v>151</v>
      </c>
      <c r="C531" s="2" t="s">
        <v>412</v>
      </c>
      <c r="D531" s="2" t="s">
        <v>414</v>
      </c>
      <c r="E531" s="4"/>
      <c r="F531" s="4"/>
      <c r="G531" s="33">
        <f>G532+G549</f>
        <v>630641174.7</v>
      </c>
      <c r="H531" s="33">
        <f>H532+H549</f>
        <v>321801109</v>
      </c>
    </row>
    <row r="532" spans="1:8" ht="47.25">
      <c r="A532" s="3" t="s">
        <v>362</v>
      </c>
      <c r="B532" s="4" t="s">
        <v>151</v>
      </c>
      <c r="C532" s="4" t="s">
        <v>412</v>
      </c>
      <c r="D532" s="4" t="s">
        <v>414</v>
      </c>
      <c r="E532" s="4" t="s">
        <v>481</v>
      </c>
      <c r="F532" s="4"/>
      <c r="G532" s="29">
        <f>G533+G544</f>
        <v>630560814.7</v>
      </c>
      <c r="H532" s="29">
        <f>H533+H544</f>
        <v>321801109</v>
      </c>
    </row>
    <row r="533" spans="1:8" ht="63">
      <c r="A533" s="3" t="s">
        <v>499</v>
      </c>
      <c r="B533" s="4" t="s">
        <v>151</v>
      </c>
      <c r="C533" s="4" t="s">
        <v>412</v>
      </c>
      <c r="D533" s="4" t="s">
        <v>414</v>
      </c>
      <c r="E533" s="4" t="s">
        <v>500</v>
      </c>
      <c r="F533" s="4"/>
      <c r="G533" s="29">
        <f>G540+G538+G542+G534+G536</f>
        <v>626097744.7</v>
      </c>
      <c r="H533" s="29">
        <f>H540+H538+H542+H534+H536</f>
        <v>321801109</v>
      </c>
    </row>
    <row r="534" spans="1:8" ht="94.5">
      <c r="A534" s="3" t="s">
        <v>289</v>
      </c>
      <c r="B534" s="4" t="s">
        <v>151</v>
      </c>
      <c r="C534" s="4" t="s">
        <v>412</v>
      </c>
      <c r="D534" s="4" t="s">
        <v>414</v>
      </c>
      <c r="E534" s="4" t="s">
        <v>291</v>
      </c>
      <c r="F534" s="4"/>
      <c r="G534" s="29">
        <f>G535</f>
        <v>304296635.7</v>
      </c>
      <c r="H534" s="29"/>
    </row>
    <row r="535" spans="1:8" ht="63">
      <c r="A535" s="3" t="s">
        <v>480</v>
      </c>
      <c r="B535" s="4" t="s">
        <v>151</v>
      </c>
      <c r="C535" s="4" t="s">
        <v>412</v>
      </c>
      <c r="D535" s="4" t="s">
        <v>414</v>
      </c>
      <c r="E535" s="4" t="s">
        <v>291</v>
      </c>
      <c r="F535" s="4" t="s">
        <v>105</v>
      </c>
      <c r="G535" s="29">
        <f>293315655.7+1158900+71400+9750680</f>
        <v>304296635.7</v>
      </c>
      <c r="H535" s="29"/>
    </row>
    <row r="536" spans="1:8" ht="126">
      <c r="A536" s="3" t="s">
        <v>507</v>
      </c>
      <c r="B536" s="4" t="s">
        <v>151</v>
      </c>
      <c r="C536" s="4" t="s">
        <v>412</v>
      </c>
      <c r="D536" s="4" t="s">
        <v>414</v>
      </c>
      <c r="E536" s="4" t="s">
        <v>509</v>
      </c>
      <c r="F536" s="4"/>
      <c r="G536" s="29">
        <f>G537</f>
        <v>2376010</v>
      </c>
      <c r="H536" s="29">
        <f>H537</f>
        <v>2376010</v>
      </c>
    </row>
    <row r="537" spans="1:8" ht="63">
      <c r="A537" s="3" t="s">
        <v>480</v>
      </c>
      <c r="B537" s="4" t="s">
        <v>151</v>
      </c>
      <c r="C537" s="4" t="s">
        <v>412</v>
      </c>
      <c r="D537" s="4" t="s">
        <v>414</v>
      </c>
      <c r="E537" s="4" t="s">
        <v>509</v>
      </c>
      <c r="F537" s="4" t="s">
        <v>105</v>
      </c>
      <c r="G537" s="29">
        <v>2376010</v>
      </c>
      <c r="H537" s="29">
        <f>G537</f>
        <v>2376010</v>
      </c>
    </row>
    <row r="538" spans="1:8" ht="126">
      <c r="A538" s="3" t="s">
        <v>141</v>
      </c>
      <c r="B538" s="4" t="s">
        <v>151</v>
      </c>
      <c r="C538" s="4" t="s">
        <v>412</v>
      </c>
      <c r="D538" s="4" t="s">
        <v>414</v>
      </c>
      <c r="E538" s="4" t="s">
        <v>260</v>
      </c>
      <c r="F538" s="4"/>
      <c r="G538" s="29">
        <f>G539</f>
        <v>460299</v>
      </c>
      <c r="H538" s="29">
        <f>H539</f>
        <v>460299</v>
      </c>
    </row>
    <row r="539" spans="1:10" ht="63">
      <c r="A539" s="3" t="s">
        <v>480</v>
      </c>
      <c r="B539" s="4" t="s">
        <v>151</v>
      </c>
      <c r="C539" s="4" t="s">
        <v>412</v>
      </c>
      <c r="D539" s="4" t="s">
        <v>414</v>
      </c>
      <c r="E539" s="4" t="s">
        <v>260</v>
      </c>
      <c r="F539" s="4" t="s">
        <v>105</v>
      </c>
      <c r="G539" s="29">
        <v>460299</v>
      </c>
      <c r="H539" s="29">
        <f>G539</f>
        <v>460299</v>
      </c>
      <c r="J539" s="26"/>
    </row>
    <row r="540" spans="1:8" ht="123" customHeight="1">
      <c r="A540" s="3" t="s">
        <v>112</v>
      </c>
      <c r="B540" s="4" t="s">
        <v>151</v>
      </c>
      <c r="C540" s="4" t="s">
        <v>412</v>
      </c>
      <c r="D540" s="4" t="s">
        <v>414</v>
      </c>
      <c r="E540" s="4" t="s">
        <v>501</v>
      </c>
      <c r="F540" s="4"/>
      <c r="G540" s="29">
        <f>G541</f>
        <v>318964800</v>
      </c>
      <c r="H540" s="29">
        <f>H541</f>
        <v>318964800</v>
      </c>
    </row>
    <row r="541" spans="1:8" ht="63">
      <c r="A541" s="3" t="s">
        <v>480</v>
      </c>
      <c r="B541" s="4" t="s">
        <v>151</v>
      </c>
      <c r="C541" s="4" t="s">
        <v>412</v>
      </c>
      <c r="D541" s="4" t="s">
        <v>414</v>
      </c>
      <c r="E541" s="4" t="s">
        <v>501</v>
      </c>
      <c r="F541" s="4" t="s">
        <v>105</v>
      </c>
      <c r="G541" s="29">
        <v>318964800</v>
      </c>
      <c r="H541" s="29">
        <f>G541</f>
        <v>318964800</v>
      </c>
    </row>
    <row r="542" spans="1:8" ht="110.25" hidden="1">
      <c r="A542" s="3" t="s">
        <v>455</v>
      </c>
      <c r="B542" s="4" t="s">
        <v>151</v>
      </c>
      <c r="C542" s="4" t="s">
        <v>412</v>
      </c>
      <c r="D542" s="4" t="s">
        <v>414</v>
      </c>
      <c r="E542" s="4" t="s">
        <v>266</v>
      </c>
      <c r="F542" s="4"/>
      <c r="G542" s="29">
        <f>G543</f>
        <v>0</v>
      </c>
      <c r="H542" s="29">
        <f>H543</f>
        <v>0</v>
      </c>
    </row>
    <row r="543" spans="1:8" ht="63" hidden="1">
      <c r="A543" s="3" t="s">
        <v>480</v>
      </c>
      <c r="B543" s="4" t="s">
        <v>151</v>
      </c>
      <c r="C543" s="4" t="s">
        <v>412</v>
      </c>
      <c r="D543" s="4" t="s">
        <v>414</v>
      </c>
      <c r="E543" s="4" t="s">
        <v>266</v>
      </c>
      <c r="F543" s="4" t="s">
        <v>105</v>
      </c>
      <c r="G543" s="29"/>
      <c r="H543" s="29">
        <f>G543</f>
        <v>0</v>
      </c>
    </row>
    <row r="544" spans="1:8" ht="63">
      <c r="A544" s="3" t="s">
        <v>139</v>
      </c>
      <c r="B544" s="4" t="s">
        <v>151</v>
      </c>
      <c r="C544" s="4" t="s">
        <v>412</v>
      </c>
      <c r="D544" s="4" t="s">
        <v>414</v>
      </c>
      <c r="E544" s="4" t="s">
        <v>140</v>
      </c>
      <c r="F544" s="4"/>
      <c r="G544" s="29">
        <f>G547</f>
        <v>4463070</v>
      </c>
      <c r="H544" s="29"/>
    </row>
    <row r="545" spans="1:8" ht="47.25" hidden="1">
      <c r="A545" s="3" t="s">
        <v>308</v>
      </c>
      <c r="B545" s="4" t="s">
        <v>151</v>
      </c>
      <c r="C545" s="4" t="s">
        <v>412</v>
      </c>
      <c r="D545" s="4" t="s">
        <v>414</v>
      </c>
      <c r="E545" s="4" t="s">
        <v>253</v>
      </c>
      <c r="F545" s="4"/>
      <c r="G545" s="29">
        <f>G546</f>
        <v>0</v>
      </c>
      <c r="H545" s="29"/>
    </row>
    <row r="546" spans="1:10" ht="63" hidden="1">
      <c r="A546" s="3" t="s">
        <v>480</v>
      </c>
      <c r="B546" s="4" t="s">
        <v>151</v>
      </c>
      <c r="C546" s="4" t="s">
        <v>412</v>
      </c>
      <c r="D546" s="4" t="s">
        <v>414</v>
      </c>
      <c r="E546" s="4" t="s">
        <v>253</v>
      </c>
      <c r="F546" s="4" t="s">
        <v>105</v>
      </c>
      <c r="G546" s="29"/>
      <c r="H546" s="29"/>
      <c r="J546" s="26"/>
    </row>
    <row r="547" spans="1:8" ht="61.5" customHeight="1">
      <c r="A547" s="3" t="s">
        <v>476</v>
      </c>
      <c r="B547" s="4" t="s">
        <v>151</v>
      </c>
      <c r="C547" s="4" t="s">
        <v>412</v>
      </c>
      <c r="D547" s="4" t="s">
        <v>414</v>
      </c>
      <c r="E547" s="4" t="s">
        <v>16</v>
      </c>
      <c r="F547" s="4"/>
      <c r="G547" s="29">
        <f>G548</f>
        <v>4463070</v>
      </c>
      <c r="H547" s="29"/>
    </row>
    <row r="548" spans="1:8" ht="81" customHeight="1">
      <c r="A548" s="3" t="s">
        <v>480</v>
      </c>
      <c r="B548" s="4" t="s">
        <v>151</v>
      </c>
      <c r="C548" s="4" t="s">
        <v>412</v>
      </c>
      <c r="D548" s="4" t="s">
        <v>414</v>
      </c>
      <c r="E548" s="4" t="s">
        <v>16</v>
      </c>
      <c r="F548" s="4" t="s">
        <v>105</v>
      </c>
      <c r="G548" s="29">
        <v>4463070</v>
      </c>
      <c r="H548" s="29"/>
    </row>
    <row r="549" spans="1:8" ht="63">
      <c r="A549" s="3" t="s">
        <v>368</v>
      </c>
      <c r="B549" s="4" t="s">
        <v>151</v>
      </c>
      <c r="C549" s="4" t="s">
        <v>412</v>
      </c>
      <c r="D549" s="4" t="s">
        <v>414</v>
      </c>
      <c r="E549" s="4" t="s">
        <v>199</v>
      </c>
      <c r="F549" s="4"/>
      <c r="G549" s="29">
        <f>G550</f>
        <v>80360</v>
      </c>
      <c r="H549" s="29"/>
    </row>
    <row r="550" spans="1:8" ht="75.75" customHeight="1">
      <c r="A550" s="3" t="s">
        <v>204</v>
      </c>
      <c r="B550" s="4" t="s">
        <v>151</v>
      </c>
      <c r="C550" s="4" t="s">
        <v>412</v>
      </c>
      <c r="D550" s="4" t="s">
        <v>414</v>
      </c>
      <c r="E550" s="4" t="s">
        <v>205</v>
      </c>
      <c r="F550" s="4"/>
      <c r="G550" s="29">
        <f>G551</f>
        <v>80360</v>
      </c>
      <c r="H550" s="29"/>
    </row>
    <row r="551" spans="1:10" ht="31.5">
      <c r="A551" s="3" t="s">
        <v>476</v>
      </c>
      <c r="B551" s="4" t="s">
        <v>151</v>
      </c>
      <c r="C551" s="4" t="s">
        <v>412</v>
      </c>
      <c r="D551" s="4" t="s">
        <v>414</v>
      </c>
      <c r="E551" s="4" t="s">
        <v>206</v>
      </c>
      <c r="F551" s="4"/>
      <c r="G551" s="29">
        <f>G552</f>
        <v>80360</v>
      </c>
      <c r="H551" s="29"/>
      <c r="J551" s="26"/>
    </row>
    <row r="552" spans="1:8" ht="63">
      <c r="A552" s="3" t="s">
        <v>480</v>
      </c>
      <c r="B552" s="4" t="s">
        <v>151</v>
      </c>
      <c r="C552" s="4" t="s">
        <v>412</v>
      </c>
      <c r="D552" s="4" t="s">
        <v>414</v>
      </c>
      <c r="E552" s="4" t="s">
        <v>206</v>
      </c>
      <c r="F552" s="4" t="s">
        <v>105</v>
      </c>
      <c r="G552" s="29">
        <v>80360</v>
      </c>
      <c r="H552" s="29"/>
    </row>
    <row r="553" spans="1:8" ht="31.5">
      <c r="A553" s="13" t="s">
        <v>143</v>
      </c>
      <c r="B553" s="5" t="s">
        <v>151</v>
      </c>
      <c r="C553" s="5" t="s">
        <v>412</v>
      </c>
      <c r="D553" s="5" t="s">
        <v>412</v>
      </c>
      <c r="E553" s="23"/>
      <c r="F553" s="23"/>
      <c r="G553" s="28">
        <f aca="true" t="shared" si="5" ref="G553:H556">G554</f>
        <v>12579247</v>
      </c>
      <c r="H553" s="28">
        <f t="shared" si="5"/>
        <v>2920100</v>
      </c>
    </row>
    <row r="554" spans="1:8" ht="47.25">
      <c r="A554" s="3" t="s">
        <v>362</v>
      </c>
      <c r="B554" s="4" t="s">
        <v>151</v>
      </c>
      <c r="C554" s="4" t="s">
        <v>412</v>
      </c>
      <c r="D554" s="4" t="s">
        <v>412</v>
      </c>
      <c r="E554" s="4" t="s">
        <v>481</v>
      </c>
      <c r="F554" s="4"/>
      <c r="G554" s="29">
        <f>G555</f>
        <v>12579247</v>
      </c>
      <c r="H554" s="29">
        <f>H555</f>
        <v>2920100</v>
      </c>
    </row>
    <row r="555" spans="1:8" ht="61.5" customHeight="1">
      <c r="A555" s="3" t="s">
        <v>299</v>
      </c>
      <c r="B555" s="4" t="s">
        <v>151</v>
      </c>
      <c r="C555" s="4" t="s">
        <v>412</v>
      </c>
      <c r="D555" s="4" t="s">
        <v>412</v>
      </c>
      <c r="E555" s="4" t="s">
        <v>300</v>
      </c>
      <c r="F555" s="4"/>
      <c r="G555" s="29">
        <f>G556+G558</f>
        <v>12579247</v>
      </c>
      <c r="H555" s="29">
        <f>H556+H558</f>
        <v>2920100</v>
      </c>
    </row>
    <row r="556" spans="1:8" ht="94.5">
      <c r="A556" s="3" t="s">
        <v>393</v>
      </c>
      <c r="B556" s="4" t="s">
        <v>151</v>
      </c>
      <c r="C556" s="4" t="s">
        <v>412</v>
      </c>
      <c r="D556" s="4" t="s">
        <v>412</v>
      </c>
      <c r="E556" s="4" t="s">
        <v>493</v>
      </c>
      <c r="F556" s="4"/>
      <c r="G556" s="29">
        <f t="shared" si="5"/>
        <v>2920100</v>
      </c>
      <c r="H556" s="29">
        <f t="shared" si="5"/>
        <v>2920100</v>
      </c>
    </row>
    <row r="557" spans="1:8" ht="63">
      <c r="A557" s="3" t="s">
        <v>480</v>
      </c>
      <c r="B557" s="4" t="s">
        <v>151</v>
      </c>
      <c r="C557" s="4" t="s">
        <v>412</v>
      </c>
      <c r="D557" s="4" t="s">
        <v>412</v>
      </c>
      <c r="E557" s="4" t="s">
        <v>493</v>
      </c>
      <c r="F557" s="4" t="s">
        <v>105</v>
      </c>
      <c r="G557" s="29">
        <v>2920100</v>
      </c>
      <c r="H557" s="29">
        <f>G557</f>
        <v>2920100</v>
      </c>
    </row>
    <row r="558" spans="1:8" ht="37.5" customHeight="1">
      <c r="A558" s="3" t="s">
        <v>476</v>
      </c>
      <c r="B558" s="4" t="s">
        <v>151</v>
      </c>
      <c r="C558" s="4" t="s">
        <v>412</v>
      </c>
      <c r="D558" s="4" t="s">
        <v>412</v>
      </c>
      <c r="E558" s="4" t="s">
        <v>301</v>
      </c>
      <c r="F558" s="4"/>
      <c r="G558" s="29">
        <f>G559</f>
        <v>9659147</v>
      </c>
      <c r="H558" s="29"/>
    </row>
    <row r="559" spans="1:8" ht="63">
      <c r="A559" s="3" t="s">
        <v>480</v>
      </c>
      <c r="B559" s="4" t="s">
        <v>151</v>
      </c>
      <c r="C559" s="4" t="s">
        <v>412</v>
      </c>
      <c r="D559" s="4" t="s">
        <v>412</v>
      </c>
      <c r="E559" s="4" t="s">
        <v>301</v>
      </c>
      <c r="F559" s="4" t="s">
        <v>105</v>
      </c>
      <c r="G559" s="29">
        <f>7409059+2250088</f>
        <v>9659147</v>
      </c>
      <c r="H559" s="29"/>
    </row>
    <row r="560" spans="1:10" ht="31.5">
      <c r="A560" s="13" t="s">
        <v>433</v>
      </c>
      <c r="B560" s="5" t="s">
        <v>151</v>
      </c>
      <c r="C560" s="5" t="s">
        <v>412</v>
      </c>
      <c r="D560" s="5" t="s">
        <v>415</v>
      </c>
      <c r="E560" s="23"/>
      <c r="F560" s="23"/>
      <c r="G560" s="28">
        <f>G561+G582+G578+G586</f>
        <v>73586947</v>
      </c>
      <c r="H560" s="28">
        <f>H561+H582</f>
        <v>15887800</v>
      </c>
      <c r="J560" s="26"/>
    </row>
    <row r="561" spans="1:10" ht="69" customHeight="1">
      <c r="A561" s="3" t="s">
        <v>362</v>
      </c>
      <c r="B561" s="4" t="s">
        <v>151</v>
      </c>
      <c r="C561" s="4" t="s">
        <v>412</v>
      </c>
      <c r="D561" s="4" t="s">
        <v>415</v>
      </c>
      <c r="E561" s="4" t="s">
        <v>481</v>
      </c>
      <c r="F561" s="4"/>
      <c r="G561" s="29">
        <f>G571+G562+G565+G568</f>
        <v>73586947</v>
      </c>
      <c r="H561" s="29">
        <f>H571+H562</f>
        <v>15887800</v>
      </c>
      <c r="J561" s="26"/>
    </row>
    <row r="562" spans="1:8" ht="119.25" customHeight="1" hidden="1">
      <c r="A562" s="3" t="s">
        <v>499</v>
      </c>
      <c r="B562" s="4" t="s">
        <v>151</v>
      </c>
      <c r="C562" s="4" t="s">
        <v>412</v>
      </c>
      <c r="D562" s="4" t="s">
        <v>415</v>
      </c>
      <c r="E562" s="4" t="s">
        <v>500</v>
      </c>
      <c r="F562" s="4"/>
      <c r="G562" s="29">
        <f>G563</f>
        <v>0</v>
      </c>
      <c r="H562" s="29"/>
    </row>
    <row r="563" spans="1:8" ht="130.5" customHeight="1" hidden="1">
      <c r="A563" s="3" t="s">
        <v>289</v>
      </c>
      <c r="B563" s="4" t="s">
        <v>151</v>
      </c>
      <c r="C563" s="4" t="s">
        <v>412</v>
      </c>
      <c r="D563" s="4" t="s">
        <v>415</v>
      </c>
      <c r="E563" s="4" t="s">
        <v>291</v>
      </c>
      <c r="F563" s="4"/>
      <c r="G563" s="29">
        <f>G564</f>
        <v>0</v>
      </c>
      <c r="H563" s="29"/>
    </row>
    <row r="564" spans="1:8" ht="84.75" customHeight="1" hidden="1">
      <c r="A564" s="3" t="s">
        <v>480</v>
      </c>
      <c r="B564" s="4" t="s">
        <v>151</v>
      </c>
      <c r="C564" s="4" t="s">
        <v>412</v>
      </c>
      <c r="D564" s="4" t="s">
        <v>415</v>
      </c>
      <c r="E564" s="4" t="s">
        <v>291</v>
      </c>
      <c r="F564" s="4" t="s">
        <v>105</v>
      </c>
      <c r="G564" s="29"/>
      <c r="H564" s="29"/>
    </row>
    <row r="565" spans="1:8" ht="122.25" customHeight="1">
      <c r="A565" s="3" t="s">
        <v>292</v>
      </c>
      <c r="B565" s="4" t="s">
        <v>151</v>
      </c>
      <c r="C565" s="4" t="s">
        <v>412</v>
      </c>
      <c r="D565" s="4" t="s">
        <v>415</v>
      </c>
      <c r="E565" s="4" t="s">
        <v>293</v>
      </c>
      <c r="F565" s="4"/>
      <c r="G565" s="29">
        <f>G566</f>
        <v>23705445</v>
      </c>
      <c r="H565" s="29"/>
    </row>
    <row r="566" spans="1:8" ht="131.25" customHeight="1">
      <c r="A566" s="3" t="s">
        <v>289</v>
      </c>
      <c r="B566" s="4" t="s">
        <v>151</v>
      </c>
      <c r="C566" s="4" t="s">
        <v>412</v>
      </c>
      <c r="D566" s="4" t="s">
        <v>415</v>
      </c>
      <c r="E566" s="4" t="s">
        <v>294</v>
      </c>
      <c r="F566" s="4"/>
      <c r="G566" s="29">
        <f>G567</f>
        <v>23705445</v>
      </c>
      <c r="H566" s="29"/>
    </row>
    <row r="567" spans="1:8" ht="93.75" customHeight="1">
      <c r="A567" s="3" t="s">
        <v>480</v>
      </c>
      <c r="B567" s="4" t="s">
        <v>151</v>
      </c>
      <c r="C567" s="4" t="s">
        <v>412</v>
      </c>
      <c r="D567" s="4" t="s">
        <v>415</v>
      </c>
      <c r="E567" s="4" t="s">
        <v>294</v>
      </c>
      <c r="F567" s="4" t="s">
        <v>105</v>
      </c>
      <c r="G567" s="29">
        <f>23273176+432269</f>
        <v>23705445</v>
      </c>
      <c r="H567" s="29"/>
    </row>
    <row r="568" spans="1:8" ht="101.25" customHeight="1">
      <c r="A568" s="3" t="s">
        <v>295</v>
      </c>
      <c r="B568" s="4" t="s">
        <v>151</v>
      </c>
      <c r="C568" s="4" t="s">
        <v>412</v>
      </c>
      <c r="D568" s="4" t="s">
        <v>415</v>
      </c>
      <c r="E568" s="4" t="s">
        <v>296</v>
      </c>
      <c r="F568" s="4"/>
      <c r="G568" s="29">
        <f>G569</f>
        <v>28050056</v>
      </c>
      <c r="H568" s="29"/>
    </row>
    <row r="569" spans="1:8" ht="93.75" customHeight="1">
      <c r="A569" s="3" t="s">
        <v>289</v>
      </c>
      <c r="B569" s="4" t="s">
        <v>151</v>
      </c>
      <c r="C569" s="4" t="s">
        <v>412</v>
      </c>
      <c r="D569" s="4" t="s">
        <v>415</v>
      </c>
      <c r="E569" s="4" t="s">
        <v>297</v>
      </c>
      <c r="F569" s="4"/>
      <c r="G569" s="29">
        <f>G570</f>
        <v>28050056</v>
      </c>
      <c r="H569" s="29"/>
    </row>
    <row r="570" spans="1:8" ht="93.75" customHeight="1">
      <c r="A570" s="3" t="s">
        <v>480</v>
      </c>
      <c r="B570" s="4" t="s">
        <v>151</v>
      </c>
      <c r="C570" s="4" t="s">
        <v>412</v>
      </c>
      <c r="D570" s="4" t="s">
        <v>415</v>
      </c>
      <c r="E570" s="4" t="s">
        <v>297</v>
      </c>
      <c r="F570" s="4" t="s">
        <v>105</v>
      </c>
      <c r="G570" s="29">
        <f>27926781+123275</f>
        <v>28050056</v>
      </c>
      <c r="H570" s="29"/>
    </row>
    <row r="571" spans="1:8" ht="39" customHeight="1">
      <c r="A571" s="3" t="s">
        <v>482</v>
      </c>
      <c r="B571" s="4" t="s">
        <v>151</v>
      </c>
      <c r="C571" s="4" t="s">
        <v>412</v>
      </c>
      <c r="D571" s="4" t="s">
        <v>415</v>
      </c>
      <c r="E571" s="4" t="s">
        <v>484</v>
      </c>
      <c r="F571" s="4"/>
      <c r="G571" s="29">
        <f>G574+G576+G572</f>
        <v>21831446</v>
      </c>
      <c r="H571" s="29">
        <f>H574+H576</f>
        <v>15887800</v>
      </c>
    </row>
    <row r="572" spans="1:8" ht="139.5" customHeight="1">
      <c r="A572" s="3" t="s">
        <v>289</v>
      </c>
      <c r="B572" s="4" t="s">
        <v>151</v>
      </c>
      <c r="C572" s="4" t="s">
        <v>412</v>
      </c>
      <c r="D572" s="4" t="s">
        <v>415</v>
      </c>
      <c r="E572" s="4" t="s">
        <v>298</v>
      </c>
      <c r="F572" s="4"/>
      <c r="G572" s="29">
        <f>G573</f>
        <v>5943646</v>
      </c>
      <c r="H572" s="29"/>
    </row>
    <row r="573" spans="1:8" ht="96.75" customHeight="1">
      <c r="A573" s="3" t="s">
        <v>480</v>
      </c>
      <c r="B573" s="4" t="s">
        <v>151</v>
      </c>
      <c r="C573" s="4" t="s">
        <v>412</v>
      </c>
      <c r="D573" s="4" t="s">
        <v>415</v>
      </c>
      <c r="E573" s="4" t="s">
        <v>298</v>
      </c>
      <c r="F573" s="4" t="s">
        <v>105</v>
      </c>
      <c r="G573" s="29">
        <f>5907922+35724</f>
        <v>5943646</v>
      </c>
      <c r="H573" s="29"/>
    </row>
    <row r="574" spans="1:8" ht="126">
      <c r="A574" s="3" t="s">
        <v>252</v>
      </c>
      <c r="B574" s="4" t="s">
        <v>151</v>
      </c>
      <c r="C574" s="4" t="s">
        <v>412</v>
      </c>
      <c r="D574" s="4" t="s">
        <v>415</v>
      </c>
      <c r="E574" s="4" t="s">
        <v>483</v>
      </c>
      <c r="F574" s="4"/>
      <c r="G574" s="29">
        <f>G575</f>
        <v>1119300</v>
      </c>
      <c r="H574" s="29">
        <f>H575</f>
        <v>1119300</v>
      </c>
    </row>
    <row r="575" spans="1:8" ht="63">
      <c r="A575" s="3" t="s">
        <v>480</v>
      </c>
      <c r="B575" s="4" t="s">
        <v>151</v>
      </c>
      <c r="C575" s="4" t="s">
        <v>412</v>
      </c>
      <c r="D575" s="4" t="s">
        <v>415</v>
      </c>
      <c r="E575" s="4" t="s">
        <v>483</v>
      </c>
      <c r="F575" s="4" t="s">
        <v>105</v>
      </c>
      <c r="G575" s="29">
        <v>1119300</v>
      </c>
      <c r="H575" s="29">
        <f>G575</f>
        <v>1119300</v>
      </c>
    </row>
    <row r="576" spans="1:8" ht="47.25">
      <c r="A576" s="3" t="s">
        <v>448</v>
      </c>
      <c r="B576" s="4" t="s">
        <v>151</v>
      </c>
      <c r="C576" s="4" t="s">
        <v>412</v>
      </c>
      <c r="D576" s="4" t="s">
        <v>415</v>
      </c>
      <c r="E576" s="4" t="s">
        <v>515</v>
      </c>
      <c r="F576" s="4"/>
      <c r="G576" s="29">
        <f>G577</f>
        <v>14768500</v>
      </c>
      <c r="H576" s="29">
        <f>H577</f>
        <v>14768500</v>
      </c>
    </row>
    <row r="577" spans="1:8" ht="63">
      <c r="A577" s="3" t="s">
        <v>480</v>
      </c>
      <c r="B577" s="4" t="s">
        <v>151</v>
      </c>
      <c r="C577" s="4" t="s">
        <v>412</v>
      </c>
      <c r="D577" s="4" t="s">
        <v>415</v>
      </c>
      <c r="E577" s="4" t="s">
        <v>515</v>
      </c>
      <c r="F577" s="4" t="s">
        <v>105</v>
      </c>
      <c r="G577" s="29">
        <v>14768500</v>
      </c>
      <c r="H577" s="29">
        <f>G577</f>
        <v>14768500</v>
      </c>
    </row>
    <row r="578" spans="1:8" ht="78.75" hidden="1">
      <c r="A578" s="3" t="s">
        <v>366</v>
      </c>
      <c r="B578" s="4" t="s">
        <v>151</v>
      </c>
      <c r="C578" s="4" t="s">
        <v>412</v>
      </c>
      <c r="D578" s="4" t="s">
        <v>415</v>
      </c>
      <c r="E578" s="4" t="s">
        <v>492</v>
      </c>
      <c r="F578" s="4"/>
      <c r="G578" s="29">
        <f>G579</f>
        <v>0</v>
      </c>
      <c r="H578" s="29"/>
    </row>
    <row r="579" spans="1:8" ht="15.75" hidden="1">
      <c r="A579" s="103" t="s">
        <v>241</v>
      </c>
      <c r="B579" s="4" t="s">
        <v>151</v>
      </c>
      <c r="C579" s="4" t="s">
        <v>412</v>
      </c>
      <c r="D579" s="4" t="s">
        <v>415</v>
      </c>
      <c r="E579" s="4" t="s">
        <v>242</v>
      </c>
      <c r="F579" s="4"/>
      <c r="G579" s="29">
        <f>G580</f>
        <v>0</v>
      </c>
      <c r="H579" s="29"/>
    </row>
    <row r="580" spans="1:8" ht="31.5" hidden="1">
      <c r="A580" s="3" t="s">
        <v>476</v>
      </c>
      <c r="B580" s="4" t="s">
        <v>151</v>
      </c>
      <c r="C580" s="4" t="s">
        <v>412</v>
      </c>
      <c r="D580" s="4" t="s">
        <v>415</v>
      </c>
      <c r="E580" s="4" t="s">
        <v>243</v>
      </c>
      <c r="F580" s="4"/>
      <c r="G580" s="29">
        <f>G581</f>
        <v>0</v>
      </c>
      <c r="H580" s="29"/>
    </row>
    <row r="581" spans="1:8" ht="63" hidden="1">
      <c r="A581" s="3" t="s">
        <v>480</v>
      </c>
      <c r="B581" s="4" t="s">
        <v>151</v>
      </c>
      <c r="C581" s="4" t="s">
        <v>412</v>
      </c>
      <c r="D581" s="4" t="s">
        <v>415</v>
      </c>
      <c r="E581" s="4" t="s">
        <v>243</v>
      </c>
      <c r="F581" s="4" t="s">
        <v>105</v>
      </c>
      <c r="G581" s="29"/>
      <c r="H581" s="29"/>
    </row>
    <row r="582" spans="1:8" ht="78.75" hidden="1">
      <c r="A582" s="3" t="s">
        <v>368</v>
      </c>
      <c r="B582" s="4" t="s">
        <v>151</v>
      </c>
      <c r="C582" s="4" t="s">
        <v>412</v>
      </c>
      <c r="D582" s="4" t="s">
        <v>415</v>
      </c>
      <c r="E582" s="4" t="s">
        <v>199</v>
      </c>
      <c r="F582" s="4"/>
      <c r="G582" s="29">
        <f>G583</f>
        <v>0</v>
      </c>
      <c r="H582" s="29"/>
    </row>
    <row r="583" spans="1:8" ht="78.75" hidden="1">
      <c r="A583" s="3" t="s">
        <v>204</v>
      </c>
      <c r="B583" s="4" t="s">
        <v>151</v>
      </c>
      <c r="C583" s="4" t="s">
        <v>412</v>
      </c>
      <c r="D583" s="4" t="s">
        <v>415</v>
      </c>
      <c r="E583" s="4" t="s">
        <v>205</v>
      </c>
      <c r="F583" s="4"/>
      <c r="G583" s="29">
        <f>G584</f>
        <v>0</v>
      </c>
      <c r="H583" s="29"/>
    </row>
    <row r="584" spans="1:8" ht="31.5" hidden="1">
      <c r="A584" s="3" t="s">
        <v>476</v>
      </c>
      <c r="B584" s="4" t="s">
        <v>151</v>
      </c>
      <c r="C584" s="4" t="s">
        <v>412</v>
      </c>
      <c r="D584" s="4" t="s">
        <v>415</v>
      </c>
      <c r="E584" s="4" t="s">
        <v>206</v>
      </c>
      <c r="F584" s="4"/>
      <c r="G584" s="29">
        <f>G585</f>
        <v>0</v>
      </c>
      <c r="H584" s="29"/>
    </row>
    <row r="585" spans="1:8" ht="63" hidden="1">
      <c r="A585" s="3" t="s">
        <v>480</v>
      </c>
      <c r="B585" s="4" t="s">
        <v>151</v>
      </c>
      <c r="C585" s="4" t="s">
        <v>412</v>
      </c>
      <c r="D585" s="4" t="s">
        <v>415</v>
      </c>
      <c r="E585" s="4" t="s">
        <v>206</v>
      </c>
      <c r="F585" s="4" t="s">
        <v>105</v>
      </c>
      <c r="G585" s="29"/>
      <c r="H585" s="29"/>
    </row>
    <row r="586" spans="1:8" ht="63" hidden="1">
      <c r="A586" s="3" t="s">
        <v>369</v>
      </c>
      <c r="B586" s="4" t="s">
        <v>151</v>
      </c>
      <c r="C586" s="4" t="s">
        <v>412</v>
      </c>
      <c r="D586" s="4" t="s">
        <v>415</v>
      </c>
      <c r="E586" s="4" t="s">
        <v>156</v>
      </c>
      <c r="F586" s="4"/>
      <c r="G586" s="29">
        <f>G587+G589</f>
        <v>0</v>
      </c>
      <c r="H586" s="29"/>
    </row>
    <row r="587" spans="1:8" ht="47.25" hidden="1">
      <c r="A587" s="3" t="s">
        <v>308</v>
      </c>
      <c r="B587" s="4" t="s">
        <v>151</v>
      </c>
      <c r="C587" s="4" t="s">
        <v>412</v>
      </c>
      <c r="D587" s="4" t="s">
        <v>415</v>
      </c>
      <c r="E587" s="4" t="s">
        <v>157</v>
      </c>
      <c r="F587" s="4"/>
      <c r="G587" s="29">
        <f>G588</f>
        <v>0</v>
      </c>
      <c r="H587" s="29"/>
    </row>
    <row r="588" spans="1:10" ht="63" hidden="1">
      <c r="A588" s="3" t="s">
        <v>480</v>
      </c>
      <c r="B588" s="4" t="s">
        <v>151</v>
      </c>
      <c r="C588" s="4" t="s">
        <v>412</v>
      </c>
      <c r="D588" s="4" t="s">
        <v>415</v>
      </c>
      <c r="E588" s="4" t="s">
        <v>157</v>
      </c>
      <c r="F588" s="4" t="s">
        <v>105</v>
      </c>
      <c r="G588" s="29"/>
      <c r="H588" s="29"/>
      <c r="J588" s="26"/>
    </row>
    <row r="589" spans="1:8" ht="31.5" hidden="1">
      <c r="A589" s="3" t="s">
        <v>476</v>
      </c>
      <c r="B589" s="4" t="s">
        <v>151</v>
      </c>
      <c r="C589" s="4" t="s">
        <v>412</v>
      </c>
      <c r="D589" s="4" t="s">
        <v>415</v>
      </c>
      <c r="E589" s="4" t="s">
        <v>158</v>
      </c>
      <c r="F589" s="4"/>
      <c r="G589" s="29">
        <f>G590</f>
        <v>0</v>
      </c>
      <c r="H589" s="29"/>
    </row>
    <row r="590" spans="1:10" ht="63" hidden="1">
      <c r="A590" s="3" t="s">
        <v>480</v>
      </c>
      <c r="B590" s="4" t="s">
        <v>151</v>
      </c>
      <c r="C590" s="4" t="s">
        <v>412</v>
      </c>
      <c r="D590" s="4" t="s">
        <v>415</v>
      </c>
      <c r="E590" s="4" t="s">
        <v>158</v>
      </c>
      <c r="F590" s="4" t="s">
        <v>105</v>
      </c>
      <c r="G590" s="29"/>
      <c r="H590" s="29"/>
      <c r="J590" s="26"/>
    </row>
    <row r="591" spans="1:8" ht="15.75">
      <c r="A591" s="13" t="s">
        <v>423</v>
      </c>
      <c r="B591" s="5" t="s">
        <v>151</v>
      </c>
      <c r="C591" s="5" t="s">
        <v>417</v>
      </c>
      <c r="D591" s="5"/>
      <c r="E591" s="5"/>
      <c r="F591" s="5"/>
      <c r="G591" s="28">
        <f>G592+G613</f>
        <v>50523706</v>
      </c>
      <c r="H591" s="28">
        <f>H592+H613</f>
        <v>50523706</v>
      </c>
    </row>
    <row r="592" spans="1:8" ht="31.5">
      <c r="A592" s="1" t="s">
        <v>435</v>
      </c>
      <c r="B592" s="2" t="s">
        <v>151</v>
      </c>
      <c r="C592" s="2" t="s">
        <v>417</v>
      </c>
      <c r="D592" s="2" t="s">
        <v>416</v>
      </c>
      <c r="E592" s="2"/>
      <c r="F592" s="2"/>
      <c r="G592" s="33">
        <f>G593</f>
        <v>3800606</v>
      </c>
      <c r="H592" s="33">
        <f>H593</f>
        <v>3800606</v>
      </c>
    </row>
    <row r="593" spans="1:8" ht="69" customHeight="1">
      <c r="A593" s="3" t="s">
        <v>362</v>
      </c>
      <c r="B593" s="4" t="s">
        <v>151</v>
      </c>
      <c r="C593" s="4" t="s">
        <v>417</v>
      </c>
      <c r="D593" s="4" t="s">
        <v>416</v>
      </c>
      <c r="E593" s="4" t="s">
        <v>481</v>
      </c>
      <c r="F593" s="4"/>
      <c r="G593" s="29">
        <f>G604+G594+G599</f>
        <v>3800606</v>
      </c>
      <c r="H593" s="29">
        <f>H604+H594+H599</f>
        <v>3800606</v>
      </c>
    </row>
    <row r="594" spans="1:8" ht="57" customHeight="1">
      <c r="A594" s="3" t="s">
        <v>502</v>
      </c>
      <c r="B594" s="4" t="s">
        <v>151</v>
      </c>
      <c r="C594" s="4" t="s">
        <v>417</v>
      </c>
      <c r="D594" s="4" t="s">
        <v>416</v>
      </c>
      <c r="E594" s="4" t="s">
        <v>503</v>
      </c>
      <c r="F594" s="4"/>
      <c r="G594" s="29">
        <f>G597+G595</f>
        <v>889305</v>
      </c>
      <c r="H594" s="29">
        <f>H597+H595</f>
        <v>889305</v>
      </c>
    </row>
    <row r="595" spans="1:8" ht="126">
      <c r="A595" s="3" t="s">
        <v>283</v>
      </c>
      <c r="B595" s="4" t="s">
        <v>151</v>
      </c>
      <c r="C595" s="4" t="s">
        <v>417</v>
      </c>
      <c r="D595" s="4" t="s">
        <v>416</v>
      </c>
      <c r="E595" s="4" t="s">
        <v>286</v>
      </c>
      <c r="F595" s="4"/>
      <c r="G595" s="29">
        <f>G596</f>
        <v>4745</v>
      </c>
      <c r="H595" s="29">
        <f>H596</f>
        <v>4745</v>
      </c>
    </row>
    <row r="596" spans="1:8" ht="63">
      <c r="A596" s="3" t="s">
        <v>480</v>
      </c>
      <c r="B596" s="4" t="s">
        <v>151</v>
      </c>
      <c r="C596" s="4" t="s">
        <v>417</v>
      </c>
      <c r="D596" s="4" t="s">
        <v>416</v>
      </c>
      <c r="E596" s="4" t="s">
        <v>286</v>
      </c>
      <c r="F596" s="4" t="s">
        <v>105</v>
      </c>
      <c r="G596" s="29">
        <v>4745</v>
      </c>
      <c r="H596" s="29">
        <f>G596</f>
        <v>4745</v>
      </c>
    </row>
    <row r="597" spans="1:8" ht="126">
      <c r="A597" s="3" t="s">
        <v>268</v>
      </c>
      <c r="B597" s="4" t="s">
        <v>151</v>
      </c>
      <c r="C597" s="4" t="s">
        <v>417</v>
      </c>
      <c r="D597" s="4" t="s">
        <v>416</v>
      </c>
      <c r="E597" s="4" t="s">
        <v>269</v>
      </c>
      <c r="F597" s="4"/>
      <c r="G597" s="29">
        <f>G598</f>
        <v>884560</v>
      </c>
      <c r="H597" s="29">
        <f>H598</f>
        <v>884560</v>
      </c>
    </row>
    <row r="598" spans="1:8" ht="63">
      <c r="A598" s="3" t="s">
        <v>480</v>
      </c>
      <c r="B598" s="4" t="s">
        <v>151</v>
      </c>
      <c r="C598" s="4" t="s">
        <v>417</v>
      </c>
      <c r="D598" s="4" t="s">
        <v>416</v>
      </c>
      <c r="E598" s="4" t="s">
        <v>269</v>
      </c>
      <c r="F598" s="4" t="s">
        <v>105</v>
      </c>
      <c r="G598" s="29">
        <v>884560</v>
      </c>
      <c r="H598" s="29">
        <f>G598</f>
        <v>884560</v>
      </c>
    </row>
    <row r="599" spans="1:8" ht="121.5" customHeight="1">
      <c r="A599" s="3" t="s">
        <v>499</v>
      </c>
      <c r="B599" s="4" t="s">
        <v>151</v>
      </c>
      <c r="C599" s="4" t="s">
        <v>417</v>
      </c>
      <c r="D599" s="4" t="s">
        <v>416</v>
      </c>
      <c r="E599" s="4" t="s">
        <v>500</v>
      </c>
      <c r="F599" s="4"/>
      <c r="G599" s="29">
        <f>G602+G600</f>
        <v>1002601</v>
      </c>
      <c r="H599" s="29">
        <f>H602+H600</f>
        <v>1002601</v>
      </c>
    </row>
    <row r="600" spans="1:8" ht="165.75" customHeight="1">
      <c r="A600" s="3" t="s">
        <v>283</v>
      </c>
      <c r="B600" s="4" t="s">
        <v>151</v>
      </c>
      <c r="C600" s="4" t="s">
        <v>417</v>
      </c>
      <c r="D600" s="4" t="s">
        <v>416</v>
      </c>
      <c r="E600" s="4" t="s">
        <v>287</v>
      </c>
      <c r="F600" s="4"/>
      <c r="G600" s="29">
        <f>G601</f>
        <v>5385</v>
      </c>
      <c r="H600" s="29">
        <f>H601</f>
        <v>5385</v>
      </c>
    </row>
    <row r="601" spans="1:10" ht="84" customHeight="1">
      <c r="A601" s="3" t="s">
        <v>480</v>
      </c>
      <c r="B601" s="4" t="s">
        <v>151</v>
      </c>
      <c r="C601" s="4" t="s">
        <v>417</v>
      </c>
      <c r="D601" s="4" t="s">
        <v>416</v>
      </c>
      <c r="E601" s="4" t="s">
        <v>287</v>
      </c>
      <c r="F601" s="4" t="s">
        <v>105</v>
      </c>
      <c r="G601" s="29">
        <v>5385</v>
      </c>
      <c r="H601" s="29">
        <f>G601</f>
        <v>5385</v>
      </c>
      <c r="J601" s="26"/>
    </row>
    <row r="602" spans="1:8" ht="175.5" customHeight="1">
      <c r="A602" s="3" t="s">
        <v>268</v>
      </c>
      <c r="B602" s="4" t="s">
        <v>151</v>
      </c>
      <c r="C602" s="4" t="s">
        <v>417</v>
      </c>
      <c r="D602" s="4" t="s">
        <v>416</v>
      </c>
      <c r="E602" s="4" t="s">
        <v>270</v>
      </c>
      <c r="F602" s="4"/>
      <c r="G602" s="29">
        <f>G603</f>
        <v>997216</v>
      </c>
      <c r="H602" s="29">
        <f>H603</f>
        <v>997216</v>
      </c>
    </row>
    <row r="603" spans="1:10" ht="86.25" customHeight="1">
      <c r="A603" s="3" t="s">
        <v>480</v>
      </c>
      <c r="B603" s="4" t="s">
        <v>151</v>
      </c>
      <c r="C603" s="4" t="s">
        <v>417</v>
      </c>
      <c r="D603" s="4" t="s">
        <v>416</v>
      </c>
      <c r="E603" s="4" t="s">
        <v>270</v>
      </c>
      <c r="F603" s="4" t="s">
        <v>105</v>
      </c>
      <c r="G603" s="29">
        <v>997216</v>
      </c>
      <c r="H603" s="29">
        <f>G603</f>
        <v>997216</v>
      </c>
      <c r="J603" s="26"/>
    </row>
    <row r="604" spans="1:8" ht="63">
      <c r="A604" s="21" t="s">
        <v>516</v>
      </c>
      <c r="B604" s="4" t="s">
        <v>151</v>
      </c>
      <c r="C604" s="4" t="s">
        <v>417</v>
      </c>
      <c r="D604" s="4" t="s">
        <v>416</v>
      </c>
      <c r="E604" s="4" t="s">
        <v>517</v>
      </c>
      <c r="F604" s="4"/>
      <c r="G604" s="29">
        <f>G605+G607+G609+G611</f>
        <v>1908700</v>
      </c>
      <c r="H604" s="29">
        <f>H605+H607+H609+H611</f>
        <v>1908700</v>
      </c>
    </row>
    <row r="605" spans="1:8" ht="126">
      <c r="A605" s="21" t="s">
        <v>813</v>
      </c>
      <c r="B605" s="4" t="s">
        <v>151</v>
      </c>
      <c r="C605" s="4" t="s">
        <v>417</v>
      </c>
      <c r="D605" s="4" t="s">
        <v>416</v>
      </c>
      <c r="E605" s="4" t="s">
        <v>814</v>
      </c>
      <c r="F605" s="4"/>
      <c r="G605" s="37">
        <f>G606</f>
        <v>1414300</v>
      </c>
      <c r="H605" s="37">
        <f>H606</f>
        <v>1414300</v>
      </c>
    </row>
    <row r="606" spans="1:8" ht="31.5">
      <c r="A606" s="3" t="s">
        <v>394</v>
      </c>
      <c r="B606" s="4" t="s">
        <v>151</v>
      </c>
      <c r="C606" s="4" t="s">
        <v>417</v>
      </c>
      <c r="D606" s="4" t="s">
        <v>416</v>
      </c>
      <c r="E606" s="4" t="s">
        <v>814</v>
      </c>
      <c r="F606" s="4" t="s">
        <v>395</v>
      </c>
      <c r="G606" s="37">
        <v>1414300</v>
      </c>
      <c r="H606" s="37">
        <f>G606</f>
        <v>1414300</v>
      </c>
    </row>
    <row r="607" spans="1:8" ht="141.75">
      <c r="A607" s="3" t="s">
        <v>815</v>
      </c>
      <c r="B607" s="4" t="s">
        <v>151</v>
      </c>
      <c r="C607" s="4" t="s">
        <v>417</v>
      </c>
      <c r="D607" s="4" t="s">
        <v>416</v>
      </c>
      <c r="E607" s="4" t="s">
        <v>816</v>
      </c>
      <c r="F607" s="4"/>
      <c r="G607" s="37">
        <f>G608</f>
        <v>21800</v>
      </c>
      <c r="H607" s="37">
        <f>H608</f>
        <v>21800</v>
      </c>
    </row>
    <row r="608" spans="1:8" ht="126">
      <c r="A608" s="3" t="s">
        <v>458</v>
      </c>
      <c r="B608" s="4" t="s">
        <v>151</v>
      </c>
      <c r="C608" s="4" t="s">
        <v>417</v>
      </c>
      <c r="D608" s="4" t="s">
        <v>416</v>
      </c>
      <c r="E608" s="4" t="s">
        <v>816</v>
      </c>
      <c r="F608" s="4" t="s">
        <v>99</v>
      </c>
      <c r="G608" s="37">
        <v>21800</v>
      </c>
      <c r="H608" s="37">
        <f>G608</f>
        <v>21800</v>
      </c>
    </row>
    <row r="609" spans="1:8" ht="236.25">
      <c r="A609" s="3" t="s">
        <v>125</v>
      </c>
      <c r="B609" s="4" t="s">
        <v>151</v>
      </c>
      <c r="C609" s="4" t="s">
        <v>417</v>
      </c>
      <c r="D609" s="4" t="s">
        <v>416</v>
      </c>
      <c r="E609" s="4" t="s">
        <v>126</v>
      </c>
      <c r="F609" s="4"/>
      <c r="G609" s="37">
        <f>G610</f>
        <v>263200</v>
      </c>
      <c r="H609" s="37">
        <f>H610</f>
        <v>263200</v>
      </c>
    </row>
    <row r="610" spans="1:8" ht="31.5">
      <c r="A610" s="3" t="s">
        <v>394</v>
      </c>
      <c r="B610" s="4" t="s">
        <v>151</v>
      </c>
      <c r="C610" s="4" t="s">
        <v>417</v>
      </c>
      <c r="D610" s="4" t="s">
        <v>416</v>
      </c>
      <c r="E610" s="4" t="s">
        <v>126</v>
      </c>
      <c r="F610" s="4" t="s">
        <v>395</v>
      </c>
      <c r="G610" s="37">
        <v>263200</v>
      </c>
      <c r="H610" s="37">
        <f>G610</f>
        <v>263200</v>
      </c>
    </row>
    <row r="611" spans="1:8" ht="157.5">
      <c r="A611" s="3" t="s">
        <v>127</v>
      </c>
      <c r="B611" s="4" t="s">
        <v>151</v>
      </c>
      <c r="C611" s="4" t="s">
        <v>417</v>
      </c>
      <c r="D611" s="4" t="s">
        <v>416</v>
      </c>
      <c r="E611" s="4" t="s">
        <v>128</v>
      </c>
      <c r="F611" s="4"/>
      <c r="G611" s="37">
        <f>G612</f>
        <v>209400</v>
      </c>
      <c r="H611" s="37">
        <f>H612</f>
        <v>209400</v>
      </c>
    </row>
    <row r="612" spans="1:8" ht="31.5">
      <c r="A612" s="3" t="s">
        <v>394</v>
      </c>
      <c r="B612" s="4" t="s">
        <v>151</v>
      </c>
      <c r="C612" s="4" t="s">
        <v>417</v>
      </c>
      <c r="D612" s="4" t="s">
        <v>416</v>
      </c>
      <c r="E612" s="4" t="s">
        <v>128</v>
      </c>
      <c r="F612" s="4" t="s">
        <v>395</v>
      </c>
      <c r="G612" s="37">
        <v>209400</v>
      </c>
      <c r="H612" s="37">
        <f>G612</f>
        <v>209400</v>
      </c>
    </row>
    <row r="613" spans="1:8" ht="15.75">
      <c r="A613" s="13" t="s">
        <v>449</v>
      </c>
      <c r="B613" s="5" t="s">
        <v>151</v>
      </c>
      <c r="C613" s="5" t="s">
        <v>417</v>
      </c>
      <c r="D613" s="5" t="s">
        <v>419</v>
      </c>
      <c r="E613" s="23"/>
      <c r="F613" s="23"/>
      <c r="G613" s="45">
        <f>G614</f>
        <v>46723100</v>
      </c>
      <c r="H613" s="45">
        <f>H614</f>
        <v>46723100</v>
      </c>
    </row>
    <row r="614" spans="1:8" ht="47.25">
      <c r="A614" s="3" t="s">
        <v>362</v>
      </c>
      <c r="B614" s="4" t="s">
        <v>151</v>
      </c>
      <c r="C614" s="4" t="s">
        <v>417</v>
      </c>
      <c r="D614" s="4" t="s">
        <v>419</v>
      </c>
      <c r="E614" s="4" t="s">
        <v>481</v>
      </c>
      <c r="F614" s="4"/>
      <c r="G614" s="37">
        <f>G622+G615</f>
        <v>46723100</v>
      </c>
      <c r="H614" s="37">
        <f>H622+H615</f>
        <v>46723100</v>
      </c>
    </row>
    <row r="615" spans="1:8" ht="47.25">
      <c r="A615" s="3" t="s">
        <v>502</v>
      </c>
      <c r="B615" s="4" t="s">
        <v>151</v>
      </c>
      <c r="C615" s="4" t="s">
        <v>417</v>
      </c>
      <c r="D615" s="4" t="s">
        <v>419</v>
      </c>
      <c r="E615" s="4" t="s">
        <v>503</v>
      </c>
      <c r="F615" s="4"/>
      <c r="G615" s="37">
        <f>G616+G620</f>
        <v>17402000</v>
      </c>
      <c r="H615" s="37">
        <f>H616+H620</f>
        <v>17402000</v>
      </c>
    </row>
    <row r="616" spans="1:8" ht="110.25">
      <c r="A616" s="21" t="s">
        <v>820</v>
      </c>
      <c r="B616" s="227" t="s">
        <v>151</v>
      </c>
      <c r="C616" s="227" t="s">
        <v>417</v>
      </c>
      <c r="D616" s="227" t="s">
        <v>419</v>
      </c>
      <c r="E616" s="227" t="s">
        <v>822</v>
      </c>
      <c r="F616" s="227"/>
      <c r="G616" s="223">
        <f>G618+G619</f>
        <v>424400</v>
      </c>
      <c r="H616" s="223">
        <f>H618+H619</f>
        <v>424400</v>
      </c>
    </row>
    <row r="617" spans="1:8" ht="78.75">
      <c r="A617" s="3" t="s">
        <v>821</v>
      </c>
      <c r="B617" s="227"/>
      <c r="C617" s="227"/>
      <c r="D617" s="227"/>
      <c r="E617" s="227"/>
      <c r="F617" s="227"/>
      <c r="G617" s="223"/>
      <c r="H617" s="223"/>
    </row>
    <row r="618" spans="1:8" ht="31.5">
      <c r="A618" s="3" t="s">
        <v>394</v>
      </c>
      <c r="B618" s="4" t="s">
        <v>151</v>
      </c>
      <c r="C618" s="4" t="s">
        <v>417</v>
      </c>
      <c r="D618" s="4" t="s">
        <v>419</v>
      </c>
      <c r="E618" s="4" t="s">
        <v>822</v>
      </c>
      <c r="F618" s="4" t="s">
        <v>395</v>
      </c>
      <c r="G618" s="37">
        <v>169760</v>
      </c>
      <c r="H618" s="37">
        <f>G618</f>
        <v>169760</v>
      </c>
    </row>
    <row r="619" spans="1:8" ht="63">
      <c r="A619" s="3" t="s">
        <v>480</v>
      </c>
      <c r="B619" s="4" t="s">
        <v>151</v>
      </c>
      <c r="C619" s="4" t="s">
        <v>417</v>
      </c>
      <c r="D619" s="4" t="s">
        <v>419</v>
      </c>
      <c r="E619" s="4" t="s">
        <v>822</v>
      </c>
      <c r="F619" s="4" t="s">
        <v>105</v>
      </c>
      <c r="G619" s="37">
        <v>254640</v>
      </c>
      <c r="H619" s="37">
        <f>G619</f>
        <v>254640</v>
      </c>
    </row>
    <row r="620" spans="1:8" ht="94.5">
      <c r="A620" s="3" t="s">
        <v>823</v>
      </c>
      <c r="B620" s="4" t="s">
        <v>151</v>
      </c>
      <c r="C620" s="4" t="s">
        <v>417</v>
      </c>
      <c r="D620" s="4" t="s">
        <v>419</v>
      </c>
      <c r="E620" s="4" t="s">
        <v>824</v>
      </c>
      <c r="F620" s="4"/>
      <c r="G620" s="37">
        <f>G621</f>
        <v>16977600</v>
      </c>
      <c r="H620" s="37">
        <f>H621</f>
        <v>16977600</v>
      </c>
    </row>
    <row r="621" spans="1:8" ht="31.5">
      <c r="A621" s="3" t="s">
        <v>394</v>
      </c>
      <c r="B621" s="4" t="s">
        <v>151</v>
      </c>
      <c r="C621" s="4" t="s">
        <v>417</v>
      </c>
      <c r="D621" s="4" t="s">
        <v>419</v>
      </c>
      <c r="E621" s="4" t="s">
        <v>824</v>
      </c>
      <c r="F621" s="4" t="s">
        <v>395</v>
      </c>
      <c r="G621" s="37">
        <v>16977600</v>
      </c>
      <c r="H621" s="37">
        <f>G621</f>
        <v>16977600</v>
      </c>
    </row>
    <row r="622" spans="1:8" ht="63">
      <c r="A622" s="21" t="s">
        <v>516</v>
      </c>
      <c r="B622" s="4" t="s">
        <v>151</v>
      </c>
      <c r="C622" s="4" t="s">
        <v>417</v>
      </c>
      <c r="D622" s="4" t="s">
        <v>419</v>
      </c>
      <c r="E622" s="4" t="s">
        <v>517</v>
      </c>
      <c r="F622" s="4"/>
      <c r="G622" s="37">
        <f>G623+G626+G628</f>
        <v>29321100</v>
      </c>
      <c r="H622" s="37">
        <f>H623+H626+H628</f>
        <v>29321100</v>
      </c>
    </row>
    <row r="623" spans="1:8" ht="129.75" customHeight="1">
      <c r="A623" s="101" t="s">
        <v>817</v>
      </c>
      <c r="B623" s="4" t="s">
        <v>151</v>
      </c>
      <c r="C623" s="4" t="s">
        <v>417</v>
      </c>
      <c r="D623" s="4" t="s">
        <v>419</v>
      </c>
      <c r="E623" s="4" t="s">
        <v>818</v>
      </c>
      <c r="F623" s="4"/>
      <c r="G623" s="37">
        <f>G624+G625</f>
        <v>24409300</v>
      </c>
      <c r="H623" s="37">
        <f>H624+H625</f>
        <v>24409300</v>
      </c>
    </row>
    <row r="624" spans="1:8" ht="47.25">
      <c r="A624" s="3" t="s">
        <v>459</v>
      </c>
      <c r="B624" s="4" t="s">
        <v>151</v>
      </c>
      <c r="C624" s="4" t="s">
        <v>417</v>
      </c>
      <c r="D624" s="4" t="s">
        <v>419</v>
      </c>
      <c r="E624" s="4" t="s">
        <v>818</v>
      </c>
      <c r="F624" s="4" t="s">
        <v>100</v>
      </c>
      <c r="G624" s="37">
        <v>8640900</v>
      </c>
      <c r="H624" s="37">
        <f>G624</f>
        <v>8640900</v>
      </c>
    </row>
    <row r="625" spans="1:8" ht="31.5">
      <c r="A625" s="3" t="s">
        <v>394</v>
      </c>
      <c r="B625" s="4" t="s">
        <v>151</v>
      </c>
      <c r="C625" s="4" t="s">
        <v>417</v>
      </c>
      <c r="D625" s="4" t="s">
        <v>419</v>
      </c>
      <c r="E625" s="4" t="s">
        <v>818</v>
      </c>
      <c r="F625" s="4" t="s">
        <v>395</v>
      </c>
      <c r="G625" s="37">
        <v>15768400</v>
      </c>
      <c r="H625" s="37">
        <f>G625</f>
        <v>15768400</v>
      </c>
    </row>
    <row r="626" spans="1:8" ht="141.75">
      <c r="A626" s="49" t="s">
        <v>249</v>
      </c>
      <c r="B626" s="4" t="s">
        <v>151</v>
      </c>
      <c r="C626" s="4" t="s">
        <v>417</v>
      </c>
      <c r="D626" s="4" t="s">
        <v>419</v>
      </c>
      <c r="E626" s="4" t="s">
        <v>819</v>
      </c>
      <c r="F626" s="4"/>
      <c r="G626" s="37">
        <f>G627</f>
        <v>506800</v>
      </c>
      <c r="H626" s="37">
        <f>H627</f>
        <v>506800</v>
      </c>
    </row>
    <row r="627" spans="1:8" ht="47.25">
      <c r="A627" s="3" t="s">
        <v>459</v>
      </c>
      <c r="B627" s="4" t="s">
        <v>151</v>
      </c>
      <c r="C627" s="4" t="s">
        <v>417</v>
      </c>
      <c r="D627" s="4" t="s">
        <v>419</v>
      </c>
      <c r="E627" s="4" t="s">
        <v>819</v>
      </c>
      <c r="F627" s="4" t="s">
        <v>100</v>
      </c>
      <c r="G627" s="37">
        <v>506800</v>
      </c>
      <c r="H627" s="37">
        <f>G627</f>
        <v>506800</v>
      </c>
    </row>
    <row r="628" spans="1:8" ht="157.5">
      <c r="A628" s="114" t="s">
        <v>388</v>
      </c>
      <c r="B628" s="4" t="s">
        <v>151</v>
      </c>
      <c r="C628" s="4" t="s">
        <v>417</v>
      </c>
      <c r="D628" s="4" t="s">
        <v>419</v>
      </c>
      <c r="E628" s="4" t="s">
        <v>267</v>
      </c>
      <c r="F628" s="4"/>
      <c r="G628" s="37">
        <f>G629+G630</f>
        <v>4405000</v>
      </c>
      <c r="H628" s="37">
        <f>H629+H630</f>
        <v>4405000</v>
      </c>
    </row>
    <row r="629" spans="1:10" ht="126">
      <c r="A629" s="3" t="s">
        <v>458</v>
      </c>
      <c r="B629" s="4" t="s">
        <v>151</v>
      </c>
      <c r="C629" s="4" t="s">
        <v>417</v>
      </c>
      <c r="D629" s="4" t="s">
        <v>419</v>
      </c>
      <c r="E629" s="4" t="s">
        <v>267</v>
      </c>
      <c r="F629" s="4" t="s">
        <v>99</v>
      </c>
      <c r="G629" s="37">
        <v>3667500</v>
      </c>
      <c r="H629" s="37">
        <f>G629</f>
        <v>3667500</v>
      </c>
      <c r="J629" s="26"/>
    </row>
    <row r="630" spans="1:10" ht="47.25">
      <c r="A630" s="3" t="s">
        <v>459</v>
      </c>
      <c r="B630" s="4" t="s">
        <v>151</v>
      </c>
      <c r="C630" s="4" t="s">
        <v>417</v>
      </c>
      <c r="D630" s="4" t="s">
        <v>419</v>
      </c>
      <c r="E630" s="4" t="s">
        <v>267</v>
      </c>
      <c r="F630" s="4" t="s">
        <v>100</v>
      </c>
      <c r="G630" s="37">
        <v>737500</v>
      </c>
      <c r="H630" s="37">
        <f>G630</f>
        <v>737500</v>
      </c>
      <c r="J630" s="26"/>
    </row>
    <row r="631" spans="1:13" s="14" customFormat="1" ht="78">
      <c r="A631" s="34" t="s">
        <v>446</v>
      </c>
      <c r="B631" s="24" t="s">
        <v>148</v>
      </c>
      <c r="C631" s="11"/>
      <c r="D631" s="11"/>
      <c r="E631" s="11"/>
      <c r="F631" s="11"/>
      <c r="G631" s="35">
        <f>G769+G702+G756+G656+G632+G649</f>
        <v>290993597.27</v>
      </c>
      <c r="H631" s="35">
        <f>H769+H702+H756+H656+H632+H649</f>
        <v>9106796</v>
      </c>
      <c r="I631" s="51"/>
      <c r="J631" s="51"/>
      <c r="L631" s="51"/>
      <c r="M631" s="51"/>
    </row>
    <row r="632" spans="1:12" s="14" customFormat="1" ht="18.75">
      <c r="A632" s="1" t="s">
        <v>428</v>
      </c>
      <c r="B632" s="2" t="s">
        <v>148</v>
      </c>
      <c r="C632" s="2" t="s">
        <v>409</v>
      </c>
      <c r="D632" s="9"/>
      <c r="E632" s="2"/>
      <c r="F632" s="2"/>
      <c r="G632" s="33">
        <f>G633+G643</f>
        <v>8160251.27</v>
      </c>
      <c r="H632" s="36"/>
      <c r="I632" s="51"/>
      <c r="L632" s="51"/>
    </row>
    <row r="633" spans="1:12" s="14" customFormat="1" ht="126">
      <c r="A633" s="1" t="s">
        <v>93</v>
      </c>
      <c r="B633" s="2" t="s">
        <v>148</v>
      </c>
      <c r="C633" s="2" t="s">
        <v>409</v>
      </c>
      <c r="D633" s="2" t="s">
        <v>419</v>
      </c>
      <c r="E633" s="2"/>
      <c r="F633" s="2"/>
      <c r="G633" s="33">
        <f>G634</f>
        <v>8080186.27</v>
      </c>
      <c r="H633" s="36"/>
      <c r="I633" s="51"/>
      <c r="L633" s="51"/>
    </row>
    <row r="634" spans="1:12" s="14" customFormat="1" ht="63">
      <c r="A634" s="3" t="s">
        <v>364</v>
      </c>
      <c r="B634" s="4" t="s">
        <v>148</v>
      </c>
      <c r="C634" s="4" t="s">
        <v>409</v>
      </c>
      <c r="D634" s="4" t="s">
        <v>419</v>
      </c>
      <c r="E634" s="4" t="s">
        <v>465</v>
      </c>
      <c r="F634" s="2"/>
      <c r="G634" s="29">
        <f>G635</f>
        <v>8080186.27</v>
      </c>
      <c r="H634" s="36"/>
      <c r="I634" s="51"/>
      <c r="L634" s="51"/>
    </row>
    <row r="635" spans="1:12" s="14" customFormat="1" ht="78.75">
      <c r="A635" s="21" t="s">
        <v>244</v>
      </c>
      <c r="B635" s="4" t="s">
        <v>148</v>
      </c>
      <c r="C635" s="4" t="s">
        <v>409</v>
      </c>
      <c r="D635" s="4" t="s">
        <v>419</v>
      </c>
      <c r="E635" s="4" t="s">
        <v>245</v>
      </c>
      <c r="F635" s="4"/>
      <c r="G635" s="29">
        <f>G636+G638+G641</f>
        <v>8080186.27</v>
      </c>
      <c r="H635" s="36"/>
      <c r="I635" s="51"/>
      <c r="L635" s="51"/>
    </row>
    <row r="636" spans="1:12" s="14" customFormat="1" ht="47.25">
      <c r="A636" s="21" t="s">
        <v>23</v>
      </c>
      <c r="B636" s="4" t="s">
        <v>148</v>
      </c>
      <c r="C636" s="4" t="s">
        <v>409</v>
      </c>
      <c r="D636" s="4" t="s">
        <v>419</v>
      </c>
      <c r="E636" s="4" t="s">
        <v>52</v>
      </c>
      <c r="F636" s="4"/>
      <c r="G636" s="29">
        <f>G637</f>
        <v>7447176.29</v>
      </c>
      <c r="H636" s="36"/>
      <c r="I636" s="51"/>
      <c r="L636" s="51"/>
    </row>
    <row r="637" spans="1:12" s="14" customFormat="1" ht="126">
      <c r="A637" s="21" t="s">
        <v>27</v>
      </c>
      <c r="B637" s="4" t="s">
        <v>148</v>
      </c>
      <c r="C637" s="4" t="s">
        <v>409</v>
      </c>
      <c r="D637" s="4" t="s">
        <v>419</v>
      </c>
      <c r="E637" s="4" t="s">
        <v>52</v>
      </c>
      <c r="F637" s="4" t="s">
        <v>99</v>
      </c>
      <c r="G637" s="29">
        <v>7447176.29</v>
      </c>
      <c r="H637" s="36"/>
      <c r="I637" s="51"/>
      <c r="L637" s="51"/>
    </row>
    <row r="638" spans="1:12" s="14" customFormat="1" ht="47.25">
      <c r="A638" s="21" t="s">
        <v>25</v>
      </c>
      <c r="B638" s="4" t="s">
        <v>148</v>
      </c>
      <c r="C638" s="4" t="s">
        <v>409</v>
      </c>
      <c r="D638" s="4" t="s">
        <v>419</v>
      </c>
      <c r="E638" s="4" t="s">
        <v>53</v>
      </c>
      <c r="F638" s="4"/>
      <c r="G638" s="29">
        <f>G639+G640</f>
        <v>483009.98</v>
      </c>
      <c r="H638" s="36"/>
      <c r="I638" s="51"/>
      <c r="J638" s="51"/>
      <c r="L638" s="51"/>
    </row>
    <row r="639" spans="1:12" s="14" customFormat="1" ht="126">
      <c r="A639" s="21" t="s">
        <v>27</v>
      </c>
      <c r="B639" s="4" t="s">
        <v>148</v>
      </c>
      <c r="C639" s="4" t="s">
        <v>409</v>
      </c>
      <c r="D639" s="4" t="s">
        <v>419</v>
      </c>
      <c r="E639" s="4" t="s">
        <v>53</v>
      </c>
      <c r="F639" s="4" t="s">
        <v>99</v>
      </c>
      <c r="G639" s="29">
        <v>27540</v>
      </c>
      <c r="H639" s="36"/>
      <c r="I639" s="51"/>
      <c r="L639" s="51"/>
    </row>
    <row r="640" spans="1:12" s="14" customFormat="1" ht="47.25">
      <c r="A640" s="21" t="s">
        <v>459</v>
      </c>
      <c r="B640" s="4" t="s">
        <v>148</v>
      </c>
      <c r="C640" s="4" t="s">
        <v>409</v>
      </c>
      <c r="D640" s="4" t="s">
        <v>419</v>
      </c>
      <c r="E640" s="4" t="s">
        <v>53</v>
      </c>
      <c r="F640" s="4" t="s">
        <v>100</v>
      </c>
      <c r="G640" s="29">
        <f>590469.98-514057.69+379057.69</f>
        <v>455469.98</v>
      </c>
      <c r="H640" s="36"/>
      <c r="I640" s="51"/>
      <c r="L640" s="51"/>
    </row>
    <row r="641" spans="1:12" s="14" customFormat="1" ht="110.25">
      <c r="A641" s="21" t="s">
        <v>19</v>
      </c>
      <c r="B641" s="4" t="s">
        <v>148</v>
      </c>
      <c r="C641" s="4" t="s">
        <v>409</v>
      </c>
      <c r="D641" s="4" t="s">
        <v>419</v>
      </c>
      <c r="E641" s="4" t="s">
        <v>54</v>
      </c>
      <c r="F641" s="4"/>
      <c r="G641" s="29">
        <f>G642</f>
        <v>150000</v>
      </c>
      <c r="H641" s="36"/>
      <c r="I641" s="51"/>
      <c r="L641" s="51"/>
    </row>
    <row r="642" spans="1:12" s="14" customFormat="1" ht="126">
      <c r="A642" s="21" t="s">
        <v>27</v>
      </c>
      <c r="B642" s="4" t="s">
        <v>148</v>
      </c>
      <c r="C642" s="4" t="s">
        <v>409</v>
      </c>
      <c r="D642" s="4" t="s">
        <v>419</v>
      </c>
      <c r="E642" s="4" t="s">
        <v>54</v>
      </c>
      <c r="F642" s="4" t="s">
        <v>99</v>
      </c>
      <c r="G642" s="29">
        <f>15000+135000</f>
        <v>150000</v>
      </c>
      <c r="H642" s="36"/>
      <c r="I642" s="51"/>
      <c r="L642" s="51"/>
    </row>
    <row r="643" spans="1:12" s="14" customFormat="1" ht="31.5">
      <c r="A643" s="1" t="s">
        <v>438</v>
      </c>
      <c r="B643" s="2" t="s">
        <v>148</v>
      </c>
      <c r="C643" s="2" t="s">
        <v>409</v>
      </c>
      <c r="D643" s="2" t="s">
        <v>97</v>
      </c>
      <c r="E643" s="2"/>
      <c r="F643" s="2"/>
      <c r="G643" s="33">
        <f>G644</f>
        <v>80065</v>
      </c>
      <c r="H643" s="36"/>
      <c r="I643" s="51"/>
      <c r="L643" s="51"/>
    </row>
    <row r="644" spans="1:12" s="14" customFormat="1" ht="63">
      <c r="A644" s="27" t="s">
        <v>364</v>
      </c>
      <c r="B644" s="4" t="s">
        <v>148</v>
      </c>
      <c r="C644" s="4" t="s">
        <v>409</v>
      </c>
      <c r="D644" s="4" t="s">
        <v>97</v>
      </c>
      <c r="E644" s="4" t="s">
        <v>465</v>
      </c>
      <c r="F644" s="4"/>
      <c r="G644" s="29">
        <f>G645</f>
        <v>80065</v>
      </c>
      <c r="H644" s="36"/>
      <c r="I644" s="51"/>
      <c r="L644" s="51"/>
    </row>
    <row r="645" spans="1:12" s="14" customFormat="1" ht="47.25">
      <c r="A645" s="3" t="s">
        <v>212</v>
      </c>
      <c r="B645" s="4" t="s">
        <v>148</v>
      </c>
      <c r="C645" s="4" t="s">
        <v>409</v>
      </c>
      <c r="D645" s="4" t="s">
        <v>97</v>
      </c>
      <c r="E645" s="4" t="s">
        <v>213</v>
      </c>
      <c r="F645" s="4"/>
      <c r="G645" s="29">
        <f>G646</f>
        <v>80065</v>
      </c>
      <c r="H645" s="36"/>
      <c r="I645" s="51"/>
      <c r="L645" s="51"/>
    </row>
    <row r="646" spans="1:12" s="14" customFormat="1" ht="31.5">
      <c r="A646" s="3" t="s">
        <v>476</v>
      </c>
      <c r="B646" s="4" t="s">
        <v>148</v>
      </c>
      <c r="C646" s="4" t="s">
        <v>409</v>
      </c>
      <c r="D646" s="4" t="s">
        <v>97</v>
      </c>
      <c r="E646" s="4" t="s">
        <v>214</v>
      </c>
      <c r="F646" s="104"/>
      <c r="G646" s="29">
        <f>G648+G647</f>
        <v>80065</v>
      </c>
      <c r="H646" s="36"/>
      <c r="I646" s="51"/>
      <c r="L646" s="51"/>
    </row>
    <row r="647" spans="1:12" s="14" customFormat="1" ht="126">
      <c r="A647" s="3" t="s">
        <v>27</v>
      </c>
      <c r="B647" s="4" t="s">
        <v>148</v>
      </c>
      <c r="C647" s="4" t="s">
        <v>409</v>
      </c>
      <c r="D647" s="4" t="s">
        <v>97</v>
      </c>
      <c r="E647" s="4" t="s">
        <v>214</v>
      </c>
      <c r="F647" s="104">
        <v>100</v>
      </c>
      <c r="G647" s="29">
        <v>9624</v>
      </c>
      <c r="H647" s="36"/>
      <c r="I647" s="51"/>
      <c r="L647" s="51"/>
    </row>
    <row r="648" spans="1:12" s="14" customFormat="1" ht="47.25">
      <c r="A648" s="3" t="s">
        <v>459</v>
      </c>
      <c r="B648" s="4" t="s">
        <v>148</v>
      </c>
      <c r="C648" s="4" t="s">
        <v>409</v>
      </c>
      <c r="D648" s="4" t="s">
        <v>97</v>
      </c>
      <c r="E648" s="4" t="s">
        <v>214</v>
      </c>
      <c r="F648" s="4" t="s">
        <v>100</v>
      </c>
      <c r="G648" s="29">
        <v>70441</v>
      </c>
      <c r="H648" s="36"/>
      <c r="I648" s="51"/>
      <c r="L648" s="51"/>
    </row>
    <row r="649" spans="1:12" s="14" customFormat="1" ht="18.75">
      <c r="A649" s="13" t="s">
        <v>430</v>
      </c>
      <c r="B649" s="5" t="s">
        <v>148</v>
      </c>
      <c r="C649" s="5" t="s">
        <v>419</v>
      </c>
      <c r="D649" s="5"/>
      <c r="E649" s="5"/>
      <c r="F649" s="5"/>
      <c r="G649" s="28">
        <f>G650</f>
        <v>1912280</v>
      </c>
      <c r="H649" s="35"/>
      <c r="I649" s="51"/>
      <c r="L649" s="51"/>
    </row>
    <row r="650" spans="1:12" s="14" customFormat="1" ht="18.75">
      <c r="A650" s="3" t="s">
        <v>91</v>
      </c>
      <c r="B650" s="4" t="s">
        <v>148</v>
      </c>
      <c r="C650" s="4" t="s">
        <v>419</v>
      </c>
      <c r="D650" s="4" t="s">
        <v>417</v>
      </c>
      <c r="E650" s="4"/>
      <c r="F650" s="4"/>
      <c r="G650" s="29">
        <f>G651</f>
        <v>1912280</v>
      </c>
      <c r="H650" s="36"/>
      <c r="I650" s="51"/>
      <c r="L650" s="51"/>
    </row>
    <row r="651" spans="1:12" s="14" customFormat="1" ht="47.25">
      <c r="A651" s="3" t="s">
        <v>371</v>
      </c>
      <c r="B651" s="4" t="s">
        <v>148</v>
      </c>
      <c r="C651" s="4" t="s">
        <v>419</v>
      </c>
      <c r="D651" s="4" t="s">
        <v>417</v>
      </c>
      <c r="E651" s="4" t="s">
        <v>460</v>
      </c>
      <c r="F651" s="4"/>
      <c r="G651" s="29">
        <f>G652</f>
        <v>1912280</v>
      </c>
      <c r="H651" s="36"/>
      <c r="I651" s="51"/>
      <c r="L651" s="51"/>
    </row>
    <row r="652" spans="1:12" s="14" customFormat="1" ht="63">
      <c r="A652" s="3" t="s">
        <v>461</v>
      </c>
      <c r="B652" s="4" t="s">
        <v>148</v>
      </c>
      <c r="C652" s="4" t="s">
        <v>419</v>
      </c>
      <c r="D652" s="4" t="s">
        <v>417</v>
      </c>
      <c r="E652" s="4" t="s">
        <v>462</v>
      </c>
      <c r="F652" s="4"/>
      <c r="G652" s="29">
        <f>G653</f>
        <v>1912280</v>
      </c>
      <c r="H652" s="36"/>
      <c r="I652" s="51"/>
      <c r="L652" s="51"/>
    </row>
    <row r="653" spans="1:12" s="14" customFormat="1" ht="31.5">
      <c r="A653" s="3" t="s">
        <v>463</v>
      </c>
      <c r="B653" s="4" t="s">
        <v>148</v>
      </c>
      <c r="C653" s="4" t="s">
        <v>419</v>
      </c>
      <c r="D653" s="4" t="s">
        <v>417</v>
      </c>
      <c r="E653" s="4" t="s">
        <v>464</v>
      </c>
      <c r="F653" s="4"/>
      <c r="G653" s="29">
        <f>G654+G655</f>
        <v>1912280</v>
      </c>
      <c r="H653" s="36"/>
      <c r="I653" s="51"/>
      <c r="L653" s="51"/>
    </row>
    <row r="654" spans="1:12" s="14" customFormat="1" ht="47.25">
      <c r="A654" s="3" t="s">
        <v>459</v>
      </c>
      <c r="B654" s="4" t="s">
        <v>148</v>
      </c>
      <c r="C654" s="4" t="s">
        <v>419</v>
      </c>
      <c r="D654" s="4" t="s">
        <v>417</v>
      </c>
      <c r="E654" s="4" t="s">
        <v>464</v>
      </c>
      <c r="F654" s="4" t="s">
        <v>100</v>
      </c>
      <c r="G654" s="29">
        <v>225630</v>
      </c>
      <c r="H654" s="36"/>
      <c r="I654" s="51"/>
      <c r="L654" s="51"/>
    </row>
    <row r="655" spans="1:12" s="14" customFormat="1" ht="63">
      <c r="A655" s="3" t="s">
        <v>480</v>
      </c>
      <c r="B655" s="4" t="s">
        <v>148</v>
      </c>
      <c r="C655" s="4" t="s">
        <v>419</v>
      </c>
      <c r="D655" s="4" t="s">
        <v>417</v>
      </c>
      <c r="E655" s="4" t="s">
        <v>464</v>
      </c>
      <c r="F655" s="4" t="s">
        <v>105</v>
      </c>
      <c r="G655" s="29">
        <v>1686650</v>
      </c>
      <c r="H655" s="36"/>
      <c r="I655" s="51"/>
      <c r="L655" s="51"/>
    </row>
    <row r="656" spans="1:12" s="14" customFormat="1" ht="18.75">
      <c r="A656" s="13" t="s">
        <v>420</v>
      </c>
      <c r="B656" s="5" t="s">
        <v>148</v>
      </c>
      <c r="C656" s="5" t="s">
        <v>412</v>
      </c>
      <c r="D656" s="5"/>
      <c r="E656" s="5"/>
      <c r="F656" s="5"/>
      <c r="G656" s="28">
        <f>G657+G679</f>
        <v>81691450</v>
      </c>
      <c r="H656" s="28">
        <f>H657+H679</f>
        <v>212870</v>
      </c>
      <c r="I656" s="51"/>
      <c r="L656" s="51"/>
    </row>
    <row r="657" spans="1:12" s="14" customFormat="1" ht="18.75">
      <c r="A657" s="1" t="s">
        <v>422</v>
      </c>
      <c r="B657" s="2" t="s">
        <v>148</v>
      </c>
      <c r="C657" s="2" t="s">
        <v>412</v>
      </c>
      <c r="D657" s="2" t="s">
        <v>414</v>
      </c>
      <c r="E657" s="2"/>
      <c r="F657" s="2"/>
      <c r="G657" s="33">
        <f>G658+G663+G674</f>
        <v>64502450</v>
      </c>
      <c r="H657" s="33">
        <f>H658+H663+H674</f>
        <v>212870</v>
      </c>
      <c r="I657" s="51"/>
      <c r="L657" s="51"/>
    </row>
    <row r="658" spans="1:12" s="14" customFormat="1" ht="78.75" hidden="1">
      <c r="A658" s="3" t="s">
        <v>365</v>
      </c>
      <c r="B658" s="4" t="s">
        <v>148</v>
      </c>
      <c r="C658" s="4" t="s">
        <v>412</v>
      </c>
      <c r="D658" s="4" t="s">
        <v>414</v>
      </c>
      <c r="E658" s="4" t="s">
        <v>475</v>
      </c>
      <c r="F658" s="4"/>
      <c r="G658" s="29">
        <f>G659+G661</f>
        <v>0</v>
      </c>
      <c r="H658" s="29">
        <f>H659+H661</f>
        <v>0</v>
      </c>
      <c r="I658" s="51"/>
      <c r="L658" s="51"/>
    </row>
    <row r="659" spans="1:12" s="14" customFormat="1" ht="47.25" hidden="1">
      <c r="A659" s="3" t="s">
        <v>308</v>
      </c>
      <c r="B659" s="4" t="s">
        <v>148</v>
      </c>
      <c r="C659" s="4" t="s">
        <v>412</v>
      </c>
      <c r="D659" s="4" t="s">
        <v>414</v>
      </c>
      <c r="E659" s="4" t="s">
        <v>192</v>
      </c>
      <c r="F659" s="4"/>
      <c r="G659" s="29">
        <f>G660</f>
        <v>0</v>
      </c>
      <c r="H659" s="29"/>
      <c r="I659" s="51"/>
      <c r="L659" s="51"/>
    </row>
    <row r="660" spans="1:12" s="16" customFormat="1" ht="63" hidden="1">
      <c r="A660" s="3" t="s">
        <v>480</v>
      </c>
      <c r="B660" s="4" t="s">
        <v>148</v>
      </c>
      <c r="C660" s="4" t="s">
        <v>412</v>
      </c>
      <c r="D660" s="4" t="s">
        <v>414</v>
      </c>
      <c r="E660" s="4" t="s">
        <v>192</v>
      </c>
      <c r="F660" s="4" t="s">
        <v>105</v>
      </c>
      <c r="G660" s="29"/>
      <c r="H660" s="33"/>
      <c r="I660" s="48"/>
      <c r="L660" s="48"/>
    </row>
    <row r="661" spans="1:12" s="16" customFormat="1" ht="63" hidden="1">
      <c r="A661" s="3" t="s">
        <v>62</v>
      </c>
      <c r="B661" s="4" t="s">
        <v>148</v>
      </c>
      <c r="C661" s="4" t="s">
        <v>412</v>
      </c>
      <c r="D661" s="4" t="s">
        <v>414</v>
      </c>
      <c r="E661" s="4" t="s">
        <v>63</v>
      </c>
      <c r="F661" s="4"/>
      <c r="G661" s="29">
        <f>G662</f>
        <v>0</v>
      </c>
      <c r="H661" s="29">
        <f>H662</f>
        <v>0</v>
      </c>
      <c r="I661" s="48"/>
      <c r="L661" s="48"/>
    </row>
    <row r="662" spans="1:12" s="16" customFormat="1" ht="63" hidden="1">
      <c r="A662" s="3" t="s">
        <v>480</v>
      </c>
      <c r="B662" s="4" t="s">
        <v>148</v>
      </c>
      <c r="C662" s="4" t="s">
        <v>412</v>
      </c>
      <c r="D662" s="4" t="s">
        <v>414</v>
      </c>
      <c r="E662" s="4" t="s">
        <v>63</v>
      </c>
      <c r="F662" s="4" t="s">
        <v>105</v>
      </c>
      <c r="G662" s="29"/>
      <c r="H662" s="29">
        <f>G662</f>
        <v>0</v>
      </c>
      <c r="I662" s="48"/>
      <c r="L662" s="48"/>
    </row>
    <row r="663" spans="1:12" s="16" customFormat="1" ht="63">
      <c r="A663" s="3" t="s">
        <v>367</v>
      </c>
      <c r="B663" s="4" t="s">
        <v>148</v>
      </c>
      <c r="C663" s="4" t="s">
        <v>412</v>
      </c>
      <c r="D663" s="4" t="s">
        <v>414</v>
      </c>
      <c r="E663" s="4" t="s">
        <v>133</v>
      </c>
      <c r="F663" s="4"/>
      <c r="G663" s="29">
        <f>G664+G671</f>
        <v>64502450</v>
      </c>
      <c r="H663" s="29">
        <f>H664+H671</f>
        <v>212870</v>
      </c>
      <c r="I663" s="48"/>
      <c r="L663" s="48"/>
    </row>
    <row r="664" spans="1:12" s="16" customFormat="1" ht="63">
      <c r="A664" s="3" t="s">
        <v>261</v>
      </c>
      <c r="B664" s="4" t="s">
        <v>148</v>
      </c>
      <c r="C664" s="4" t="s">
        <v>412</v>
      </c>
      <c r="D664" s="4" t="s">
        <v>414</v>
      </c>
      <c r="E664" s="4" t="s">
        <v>262</v>
      </c>
      <c r="F664" s="4"/>
      <c r="G664" s="29">
        <f>G665+G667+G669</f>
        <v>64502450</v>
      </c>
      <c r="H664" s="29">
        <f>H665+H667+H669</f>
        <v>212870</v>
      </c>
      <c r="I664" s="48"/>
      <c r="L664" s="48"/>
    </row>
    <row r="665" spans="1:12" s="16" customFormat="1" ht="110.25">
      <c r="A665" s="3" t="s">
        <v>289</v>
      </c>
      <c r="B665" s="4" t="s">
        <v>148</v>
      </c>
      <c r="C665" s="4" t="s">
        <v>412</v>
      </c>
      <c r="D665" s="4" t="s">
        <v>414</v>
      </c>
      <c r="E665" s="4" t="s">
        <v>219</v>
      </c>
      <c r="F665" s="4"/>
      <c r="G665" s="29">
        <f>G666</f>
        <v>64289580</v>
      </c>
      <c r="H665" s="33"/>
      <c r="I665" s="48"/>
      <c r="L665" s="48"/>
    </row>
    <row r="666" spans="1:12" s="16" customFormat="1" ht="63">
      <c r="A666" s="3" t="s">
        <v>480</v>
      </c>
      <c r="B666" s="4" t="s">
        <v>148</v>
      </c>
      <c r="C666" s="4" t="s">
        <v>412</v>
      </c>
      <c r="D666" s="4" t="s">
        <v>414</v>
      </c>
      <c r="E666" s="4" t="s">
        <v>219</v>
      </c>
      <c r="F666" s="4" t="s">
        <v>105</v>
      </c>
      <c r="G666" s="29">
        <v>64289580</v>
      </c>
      <c r="H666" s="33"/>
      <c r="I666" s="48"/>
      <c r="L666" s="51"/>
    </row>
    <row r="667" spans="1:12" s="16" customFormat="1" ht="39.75" customHeight="1" hidden="1">
      <c r="A667" s="3" t="s">
        <v>476</v>
      </c>
      <c r="B667" s="4" t="s">
        <v>148</v>
      </c>
      <c r="C667" s="4" t="s">
        <v>412</v>
      </c>
      <c r="D667" s="4" t="s">
        <v>414</v>
      </c>
      <c r="E667" s="4" t="s">
        <v>218</v>
      </c>
      <c r="F667" s="4"/>
      <c r="G667" s="29">
        <f>G668</f>
        <v>0</v>
      </c>
      <c r="H667" s="33"/>
      <c r="I667" s="48"/>
      <c r="L667" s="48"/>
    </row>
    <row r="668" spans="1:12" s="16" customFormat="1" ht="67.5" customHeight="1" hidden="1">
      <c r="A668" s="3" t="s">
        <v>480</v>
      </c>
      <c r="B668" s="4" t="s">
        <v>148</v>
      </c>
      <c r="C668" s="4" t="s">
        <v>412</v>
      </c>
      <c r="D668" s="4" t="s">
        <v>414</v>
      </c>
      <c r="E668" s="4" t="s">
        <v>218</v>
      </c>
      <c r="F668" s="4" t="s">
        <v>105</v>
      </c>
      <c r="G668" s="29"/>
      <c r="H668" s="33"/>
      <c r="I668" s="48"/>
      <c r="L668" s="48"/>
    </row>
    <row r="669" spans="1:12" s="16" customFormat="1" ht="126">
      <c r="A669" s="3" t="s">
        <v>536</v>
      </c>
      <c r="B669" s="4" t="s">
        <v>148</v>
      </c>
      <c r="C669" s="4" t="s">
        <v>412</v>
      </c>
      <c r="D669" s="4" t="s">
        <v>414</v>
      </c>
      <c r="E669" s="4" t="s">
        <v>510</v>
      </c>
      <c r="F669" s="4"/>
      <c r="G669" s="29">
        <f>G670</f>
        <v>212870</v>
      </c>
      <c r="H669" s="29">
        <f>H670</f>
        <v>212870</v>
      </c>
      <c r="I669" s="48"/>
      <c r="L669" s="48"/>
    </row>
    <row r="670" spans="1:12" s="16" customFormat="1" ht="67.5" customHeight="1">
      <c r="A670" s="3" t="s">
        <v>480</v>
      </c>
      <c r="B670" s="4" t="s">
        <v>148</v>
      </c>
      <c r="C670" s="4" t="s">
        <v>412</v>
      </c>
      <c r="D670" s="4" t="s">
        <v>414</v>
      </c>
      <c r="E670" s="4" t="s">
        <v>510</v>
      </c>
      <c r="F670" s="4" t="s">
        <v>105</v>
      </c>
      <c r="G670" s="29">
        <v>212870</v>
      </c>
      <c r="H670" s="29">
        <f>G670</f>
        <v>212870</v>
      </c>
      <c r="I670" s="48"/>
      <c r="L670" s="48"/>
    </row>
    <row r="671" spans="1:12" s="16" customFormat="1" ht="78.75" hidden="1">
      <c r="A671" s="3" t="s">
        <v>228</v>
      </c>
      <c r="B671" s="4" t="s">
        <v>148</v>
      </c>
      <c r="C671" s="4" t="s">
        <v>412</v>
      </c>
      <c r="D671" s="4" t="s">
        <v>414</v>
      </c>
      <c r="E671" s="4" t="s">
        <v>229</v>
      </c>
      <c r="F671" s="4"/>
      <c r="G671" s="29">
        <f>G672</f>
        <v>0</v>
      </c>
      <c r="H671" s="33"/>
      <c r="I671" s="48"/>
      <c r="L671" s="48"/>
    </row>
    <row r="672" spans="1:12" s="16" customFormat="1" ht="31.5" hidden="1">
      <c r="A672" s="3" t="s">
        <v>476</v>
      </c>
      <c r="B672" s="4" t="s">
        <v>148</v>
      </c>
      <c r="C672" s="4" t="s">
        <v>412</v>
      </c>
      <c r="D672" s="4" t="s">
        <v>414</v>
      </c>
      <c r="E672" s="4" t="s">
        <v>231</v>
      </c>
      <c r="F672" s="4"/>
      <c r="G672" s="29">
        <f>G673</f>
        <v>0</v>
      </c>
      <c r="H672" s="33"/>
      <c r="I672" s="48"/>
      <c r="L672" s="48"/>
    </row>
    <row r="673" spans="1:12" s="16" customFormat="1" ht="63" hidden="1">
      <c r="A673" s="3" t="s">
        <v>480</v>
      </c>
      <c r="B673" s="4" t="s">
        <v>148</v>
      </c>
      <c r="C673" s="4" t="s">
        <v>412</v>
      </c>
      <c r="D673" s="4" t="s">
        <v>414</v>
      </c>
      <c r="E673" s="4" t="s">
        <v>231</v>
      </c>
      <c r="F673" s="4" t="s">
        <v>105</v>
      </c>
      <c r="G673" s="29"/>
      <c r="H673" s="33"/>
      <c r="I673" s="48"/>
      <c r="L673" s="51"/>
    </row>
    <row r="674" spans="1:12" s="16" customFormat="1" ht="63" hidden="1">
      <c r="A674" s="3" t="s">
        <v>369</v>
      </c>
      <c r="B674" s="4" t="s">
        <v>148</v>
      </c>
      <c r="C674" s="4" t="s">
        <v>412</v>
      </c>
      <c r="D674" s="4" t="s">
        <v>414</v>
      </c>
      <c r="E674" s="4" t="s">
        <v>156</v>
      </c>
      <c r="F674" s="4"/>
      <c r="G674" s="29">
        <f>G675+G677</f>
        <v>0</v>
      </c>
      <c r="H674" s="33"/>
      <c r="I674" s="48"/>
      <c r="L674" s="48"/>
    </row>
    <row r="675" spans="1:12" s="16" customFormat="1" ht="47.25" hidden="1">
      <c r="A675" s="3" t="s">
        <v>308</v>
      </c>
      <c r="B675" s="4" t="s">
        <v>148</v>
      </c>
      <c r="C675" s="4" t="s">
        <v>412</v>
      </c>
      <c r="D675" s="4" t="s">
        <v>414</v>
      </c>
      <c r="E675" s="4" t="s">
        <v>157</v>
      </c>
      <c r="F675" s="4"/>
      <c r="G675" s="29">
        <f>G676</f>
        <v>0</v>
      </c>
      <c r="H675" s="33"/>
      <c r="I675" s="48"/>
      <c r="L675" s="48"/>
    </row>
    <row r="676" spans="1:12" s="16" customFormat="1" ht="63" hidden="1">
      <c r="A676" s="3" t="s">
        <v>480</v>
      </c>
      <c r="B676" s="4" t="s">
        <v>148</v>
      </c>
      <c r="C676" s="4" t="s">
        <v>412</v>
      </c>
      <c r="D676" s="4" t="s">
        <v>414</v>
      </c>
      <c r="E676" s="4" t="s">
        <v>157</v>
      </c>
      <c r="F676" s="4" t="s">
        <v>105</v>
      </c>
      <c r="G676" s="29"/>
      <c r="H676" s="33"/>
      <c r="I676" s="48"/>
      <c r="L676" s="48"/>
    </row>
    <row r="677" spans="1:12" s="16" customFormat="1" ht="31.5" hidden="1">
      <c r="A677" s="3" t="s">
        <v>476</v>
      </c>
      <c r="B677" s="4" t="s">
        <v>148</v>
      </c>
      <c r="C677" s="4" t="s">
        <v>412</v>
      </c>
      <c r="D677" s="4" t="s">
        <v>414</v>
      </c>
      <c r="E677" s="4" t="s">
        <v>158</v>
      </c>
      <c r="F677" s="4"/>
      <c r="G677" s="29">
        <f>G678</f>
        <v>0</v>
      </c>
      <c r="H677" s="33"/>
      <c r="I677" s="48"/>
      <c r="L677" s="48"/>
    </row>
    <row r="678" spans="1:12" s="16" customFormat="1" ht="63" hidden="1">
      <c r="A678" s="3" t="s">
        <v>480</v>
      </c>
      <c r="B678" s="4" t="s">
        <v>148</v>
      </c>
      <c r="C678" s="4" t="s">
        <v>412</v>
      </c>
      <c r="D678" s="4" t="s">
        <v>414</v>
      </c>
      <c r="E678" s="4" t="s">
        <v>158</v>
      </c>
      <c r="F678" s="4" t="s">
        <v>105</v>
      </c>
      <c r="G678" s="29"/>
      <c r="H678" s="33"/>
      <c r="I678" s="48"/>
      <c r="L678" s="51"/>
    </row>
    <row r="679" spans="1:12" s="16" customFormat="1" ht="31.5">
      <c r="A679" s="1" t="s">
        <v>143</v>
      </c>
      <c r="B679" s="2" t="s">
        <v>148</v>
      </c>
      <c r="C679" s="2" t="s">
        <v>412</v>
      </c>
      <c r="D679" s="2" t="s">
        <v>412</v>
      </c>
      <c r="E679" s="2"/>
      <c r="F679" s="2"/>
      <c r="G679" s="33">
        <f>G693+G680+G697</f>
        <v>17189000</v>
      </c>
      <c r="H679" s="33"/>
      <c r="I679" s="48"/>
      <c r="L679" s="48"/>
    </row>
    <row r="680" spans="1:12" s="16" customFormat="1" ht="78.75">
      <c r="A680" s="3" t="s">
        <v>366</v>
      </c>
      <c r="B680" s="4" t="s">
        <v>148</v>
      </c>
      <c r="C680" s="4" t="s">
        <v>412</v>
      </c>
      <c r="D680" s="4" t="s">
        <v>412</v>
      </c>
      <c r="E680" s="4" t="s">
        <v>492</v>
      </c>
      <c r="F680" s="2"/>
      <c r="G680" s="29">
        <f>G681+G687+G690</f>
        <v>17189000</v>
      </c>
      <c r="H680" s="33"/>
      <c r="I680" s="48"/>
      <c r="L680" s="48"/>
    </row>
    <row r="681" spans="1:12" s="16" customFormat="1" ht="40.5" customHeight="1">
      <c r="A681" s="3" t="s">
        <v>233</v>
      </c>
      <c r="B681" s="4" t="s">
        <v>148</v>
      </c>
      <c r="C681" s="4" t="s">
        <v>412</v>
      </c>
      <c r="D681" s="4" t="s">
        <v>412</v>
      </c>
      <c r="E681" s="4" t="s">
        <v>234</v>
      </c>
      <c r="F681" s="4"/>
      <c r="G681" s="29">
        <f>G682+G684</f>
        <v>875000</v>
      </c>
      <c r="H681" s="29"/>
      <c r="I681" s="48"/>
      <c r="L681" s="48"/>
    </row>
    <row r="682" spans="1:12" s="16" customFormat="1" ht="47.25">
      <c r="A682" s="3" t="s">
        <v>235</v>
      </c>
      <c r="B682" s="4" t="s">
        <v>148</v>
      </c>
      <c r="C682" s="4" t="s">
        <v>412</v>
      </c>
      <c r="D682" s="4" t="s">
        <v>412</v>
      </c>
      <c r="E682" s="4" t="s">
        <v>236</v>
      </c>
      <c r="F682" s="4"/>
      <c r="G682" s="29">
        <f>G683</f>
        <v>300000</v>
      </c>
      <c r="H682" s="29"/>
      <c r="I682" s="48"/>
      <c r="L682" s="48"/>
    </row>
    <row r="683" spans="1:12" s="16" customFormat="1" ht="47.25">
      <c r="A683" s="3" t="s">
        <v>459</v>
      </c>
      <c r="B683" s="4" t="s">
        <v>148</v>
      </c>
      <c r="C683" s="4" t="s">
        <v>412</v>
      </c>
      <c r="D683" s="4" t="s">
        <v>412</v>
      </c>
      <c r="E683" s="4" t="s">
        <v>236</v>
      </c>
      <c r="F683" s="4" t="s">
        <v>100</v>
      </c>
      <c r="G683" s="29">
        <v>300000</v>
      </c>
      <c r="H683" s="29"/>
      <c r="I683" s="48"/>
      <c r="L683" s="48"/>
    </row>
    <row r="684" spans="1:12" s="16" customFormat="1" ht="31.5">
      <c r="A684" s="3" t="s">
        <v>476</v>
      </c>
      <c r="B684" s="4" t="s">
        <v>148</v>
      </c>
      <c r="C684" s="4" t="s">
        <v>412</v>
      </c>
      <c r="D684" s="4" t="s">
        <v>412</v>
      </c>
      <c r="E684" s="4" t="s">
        <v>237</v>
      </c>
      <c r="F684" s="4"/>
      <c r="G684" s="29">
        <f>G685+G686</f>
        <v>575000</v>
      </c>
      <c r="H684" s="29"/>
      <c r="I684" s="48"/>
      <c r="L684" s="48"/>
    </row>
    <row r="685" spans="1:12" s="16" customFormat="1" ht="47.25">
      <c r="A685" s="3" t="s">
        <v>459</v>
      </c>
      <c r="B685" s="4" t="s">
        <v>148</v>
      </c>
      <c r="C685" s="4" t="s">
        <v>412</v>
      </c>
      <c r="D685" s="4" t="s">
        <v>412</v>
      </c>
      <c r="E685" s="4" t="s">
        <v>237</v>
      </c>
      <c r="F685" s="4" t="s">
        <v>100</v>
      </c>
      <c r="G685" s="29">
        <f>575000-215000</f>
        <v>360000</v>
      </c>
      <c r="H685" s="29"/>
      <c r="I685" s="48"/>
      <c r="L685" s="51"/>
    </row>
    <row r="686" spans="1:12" s="16" customFormat="1" ht="63">
      <c r="A686" s="3" t="s">
        <v>480</v>
      </c>
      <c r="B686" s="4" t="s">
        <v>148</v>
      </c>
      <c r="C686" s="4" t="s">
        <v>412</v>
      </c>
      <c r="D686" s="4" t="s">
        <v>412</v>
      </c>
      <c r="E686" s="4" t="s">
        <v>237</v>
      </c>
      <c r="F686" s="4" t="s">
        <v>105</v>
      </c>
      <c r="G686" s="29">
        <v>215000</v>
      </c>
      <c r="H686" s="29"/>
      <c r="I686" s="48"/>
      <c r="L686" s="51"/>
    </row>
    <row r="687" spans="1:12" s="16" customFormat="1" ht="31.5">
      <c r="A687" s="3" t="s">
        <v>238</v>
      </c>
      <c r="B687" s="4" t="s">
        <v>148</v>
      </c>
      <c r="C687" s="4" t="s">
        <v>412</v>
      </c>
      <c r="D687" s="4" t="s">
        <v>412</v>
      </c>
      <c r="E687" s="4" t="s">
        <v>239</v>
      </c>
      <c r="F687" s="4"/>
      <c r="G687" s="29">
        <f>G688</f>
        <v>16314000</v>
      </c>
      <c r="H687" s="29"/>
      <c r="I687" s="48"/>
      <c r="L687" s="48"/>
    </row>
    <row r="688" spans="1:12" s="16" customFormat="1" ht="110.25">
      <c r="A688" s="3" t="s">
        <v>289</v>
      </c>
      <c r="B688" s="4" t="s">
        <v>148</v>
      </c>
      <c r="C688" s="4" t="s">
        <v>412</v>
      </c>
      <c r="D688" s="4" t="s">
        <v>412</v>
      </c>
      <c r="E688" s="4" t="s">
        <v>240</v>
      </c>
      <c r="F688" s="4"/>
      <c r="G688" s="29">
        <f>G689</f>
        <v>16314000</v>
      </c>
      <c r="H688" s="29"/>
      <c r="I688" s="48"/>
      <c r="L688" s="48"/>
    </row>
    <row r="689" spans="1:12" s="16" customFormat="1" ht="63">
      <c r="A689" s="3" t="s">
        <v>480</v>
      </c>
      <c r="B689" s="4" t="s">
        <v>148</v>
      </c>
      <c r="C689" s="4" t="s">
        <v>412</v>
      </c>
      <c r="D689" s="4" t="s">
        <v>412</v>
      </c>
      <c r="E689" s="4" t="s">
        <v>240</v>
      </c>
      <c r="F689" s="4" t="s">
        <v>105</v>
      </c>
      <c r="G689" s="29">
        <v>16314000</v>
      </c>
      <c r="H689" s="29"/>
      <c r="I689" s="48"/>
      <c r="L689" s="51"/>
    </row>
    <row r="690" spans="1:12" s="16" customFormat="1" ht="15.75" hidden="1">
      <c r="A690" s="103" t="s">
        <v>241</v>
      </c>
      <c r="B690" s="4" t="s">
        <v>148</v>
      </c>
      <c r="C690" s="4" t="s">
        <v>412</v>
      </c>
      <c r="D690" s="4" t="s">
        <v>412</v>
      </c>
      <c r="E690" s="4" t="s">
        <v>242</v>
      </c>
      <c r="F690" s="4"/>
      <c r="G690" s="29">
        <f>G691</f>
        <v>0</v>
      </c>
      <c r="H690" s="29"/>
      <c r="I690" s="48"/>
      <c r="L690" s="48"/>
    </row>
    <row r="691" spans="1:12" s="16" customFormat="1" ht="31.5" hidden="1">
      <c r="A691" s="3" t="s">
        <v>476</v>
      </c>
      <c r="B691" s="4" t="s">
        <v>148</v>
      </c>
      <c r="C691" s="4" t="s">
        <v>412</v>
      </c>
      <c r="D691" s="4" t="s">
        <v>412</v>
      </c>
      <c r="E691" s="4" t="s">
        <v>243</v>
      </c>
      <c r="F691" s="4"/>
      <c r="G691" s="29">
        <f>G692</f>
        <v>0</v>
      </c>
      <c r="H691" s="29"/>
      <c r="I691" s="48"/>
      <c r="L691" s="48"/>
    </row>
    <row r="692" spans="1:12" s="16" customFormat="1" ht="63" hidden="1">
      <c r="A692" s="3" t="s">
        <v>480</v>
      </c>
      <c r="B692" s="4" t="s">
        <v>148</v>
      </c>
      <c r="C692" s="4" t="s">
        <v>412</v>
      </c>
      <c r="D692" s="4" t="s">
        <v>412</v>
      </c>
      <c r="E692" s="4" t="s">
        <v>243</v>
      </c>
      <c r="F692" s="4" t="s">
        <v>105</v>
      </c>
      <c r="G692" s="29"/>
      <c r="H692" s="29"/>
      <c r="I692" s="48"/>
      <c r="L692" s="51"/>
    </row>
    <row r="693" spans="1:12" s="16" customFormat="1" ht="78.75" hidden="1">
      <c r="A693" s="3" t="s">
        <v>368</v>
      </c>
      <c r="B693" s="4" t="s">
        <v>148</v>
      </c>
      <c r="C693" s="4" t="s">
        <v>412</v>
      </c>
      <c r="D693" s="4" t="s">
        <v>412</v>
      </c>
      <c r="E693" s="4" t="s">
        <v>199</v>
      </c>
      <c r="F693" s="4"/>
      <c r="G693" s="29">
        <f>G694</f>
        <v>0</v>
      </c>
      <c r="H693" s="33"/>
      <c r="I693" s="48"/>
      <c r="L693" s="48"/>
    </row>
    <row r="694" spans="1:12" s="16" customFormat="1" ht="78.75" hidden="1">
      <c r="A694" s="3" t="s">
        <v>204</v>
      </c>
      <c r="B694" s="4" t="s">
        <v>148</v>
      </c>
      <c r="C694" s="4" t="s">
        <v>412</v>
      </c>
      <c r="D694" s="4" t="s">
        <v>412</v>
      </c>
      <c r="E694" s="4" t="s">
        <v>205</v>
      </c>
      <c r="F694" s="4"/>
      <c r="G694" s="29">
        <f>G695</f>
        <v>0</v>
      </c>
      <c r="H694" s="33"/>
      <c r="I694" s="48"/>
      <c r="L694" s="48"/>
    </row>
    <row r="695" spans="1:12" s="16" customFormat="1" ht="31.5" hidden="1">
      <c r="A695" s="3" t="s">
        <v>476</v>
      </c>
      <c r="B695" s="4" t="s">
        <v>148</v>
      </c>
      <c r="C695" s="4" t="s">
        <v>412</v>
      </c>
      <c r="D695" s="4" t="s">
        <v>412</v>
      </c>
      <c r="E695" s="4" t="s">
        <v>206</v>
      </c>
      <c r="F695" s="4"/>
      <c r="G695" s="29">
        <f>G696</f>
        <v>0</v>
      </c>
      <c r="H695" s="33"/>
      <c r="I695" s="48"/>
      <c r="L695" s="48"/>
    </row>
    <row r="696" spans="1:12" s="16" customFormat="1" ht="63" hidden="1">
      <c r="A696" s="3" t="s">
        <v>480</v>
      </c>
      <c r="B696" s="4" t="s">
        <v>148</v>
      </c>
      <c r="C696" s="4" t="s">
        <v>412</v>
      </c>
      <c r="D696" s="4" t="s">
        <v>412</v>
      </c>
      <c r="E696" s="4" t="s">
        <v>206</v>
      </c>
      <c r="F696" s="4" t="s">
        <v>105</v>
      </c>
      <c r="G696" s="29"/>
      <c r="H696" s="33"/>
      <c r="I696" s="48"/>
      <c r="L696" s="51"/>
    </row>
    <row r="697" spans="1:12" s="16" customFormat="1" ht="63" hidden="1">
      <c r="A697" s="3" t="s">
        <v>369</v>
      </c>
      <c r="B697" s="4" t="s">
        <v>148</v>
      </c>
      <c r="C697" s="4" t="s">
        <v>412</v>
      </c>
      <c r="D697" s="4" t="s">
        <v>412</v>
      </c>
      <c r="E697" s="4" t="s">
        <v>156</v>
      </c>
      <c r="F697" s="4"/>
      <c r="G697" s="29">
        <f>G698+G700</f>
        <v>0</v>
      </c>
      <c r="H697" s="33"/>
      <c r="I697" s="48"/>
      <c r="L697" s="48"/>
    </row>
    <row r="698" spans="1:12" s="16" customFormat="1" ht="47.25" hidden="1">
      <c r="A698" s="3" t="s">
        <v>308</v>
      </c>
      <c r="B698" s="4" t="s">
        <v>148</v>
      </c>
      <c r="C698" s="4" t="s">
        <v>412</v>
      </c>
      <c r="D698" s="4" t="s">
        <v>412</v>
      </c>
      <c r="E698" s="4" t="s">
        <v>157</v>
      </c>
      <c r="F698" s="4"/>
      <c r="G698" s="29">
        <f>G699</f>
        <v>0</v>
      </c>
      <c r="H698" s="33"/>
      <c r="I698" s="48"/>
      <c r="L698" s="48"/>
    </row>
    <row r="699" spans="1:12" s="16" customFormat="1" ht="63" hidden="1">
      <c r="A699" s="3" t="s">
        <v>480</v>
      </c>
      <c r="B699" s="4" t="s">
        <v>148</v>
      </c>
      <c r="C699" s="4" t="s">
        <v>412</v>
      </c>
      <c r="D699" s="4" t="s">
        <v>412</v>
      </c>
      <c r="E699" s="4" t="s">
        <v>157</v>
      </c>
      <c r="F699" s="4" t="s">
        <v>105</v>
      </c>
      <c r="G699" s="29"/>
      <c r="H699" s="33"/>
      <c r="I699" s="48"/>
      <c r="J699" s="26"/>
      <c r="L699" s="48"/>
    </row>
    <row r="700" spans="1:12" s="16" customFormat="1" ht="31.5" hidden="1">
      <c r="A700" s="3" t="s">
        <v>476</v>
      </c>
      <c r="B700" s="4" t="s">
        <v>148</v>
      </c>
      <c r="C700" s="4" t="s">
        <v>412</v>
      </c>
      <c r="D700" s="4" t="s">
        <v>412</v>
      </c>
      <c r="E700" s="4" t="s">
        <v>158</v>
      </c>
      <c r="F700" s="4"/>
      <c r="G700" s="29">
        <f>G701</f>
        <v>0</v>
      </c>
      <c r="H700" s="33"/>
      <c r="I700" s="48"/>
      <c r="L700" s="48"/>
    </row>
    <row r="701" spans="1:12" s="16" customFormat="1" ht="63" hidden="1">
      <c r="A701" s="3" t="s">
        <v>480</v>
      </c>
      <c r="B701" s="4" t="s">
        <v>148</v>
      </c>
      <c r="C701" s="4" t="s">
        <v>412</v>
      </c>
      <c r="D701" s="4" t="s">
        <v>412</v>
      </c>
      <c r="E701" s="4" t="s">
        <v>158</v>
      </c>
      <c r="F701" s="4" t="s">
        <v>105</v>
      </c>
      <c r="G701" s="29"/>
      <c r="H701" s="33"/>
      <c r="I701" s="48"/>
      <c r="J701" s="26"/>
      <c r="L701" s="51"/>
    </row>
    <row r="702" spans="1:13" ht="15.75">
      <c r="A702" s="13" t="s">
        <v>101</v>
      </c>
      <c r="B702" s="5" t="s">
        <v>148</v>
      </c>
      <c r="C702" s="5" t="s">
        <v>413</v>
      </c>
      <c r="D702" s="5" t="s">
        <v>439</v>
      </c>
      <c r="E702" s="23"/>
      <c r="F702" s="23"/>
      <c r="G702" s="28">
        <f>G703</f>
        <v>196222372</v>
      </c>
      <c r="H702" s="28">
        <f>H703</f>
        <v>7386732</v>
      </c>
      <c r="M702" s="26"/>
    </row>
    <row r="703" spans="1:13" ht="15.75">
      <c r="A703" s="1" t="s">
        <v>434</v>
      </c>
      <c r="B703" s="2" t="s">
        <v>148</v>
      </c>
      <c r="C703" s="2" t="s">
        <v>413</v>
      </c>
      <c r="D703" s="2" t="s">
        <v>409</v>
      </c>
      <c r="E703" s="4"/>
      <c r="F703" s="4"/>
      <c r="G703" s="33">
        <f>G715+G704+G747+G711+G751</f>
        <v>196222372</v>
      </c>
      <c r="H703" s="33">
        <f>H715+H704+H747+H711+H751</f>
        <v>7386732</v>
      </c>
      <c r="M703" s="26"/>
    </row>
    <row r="704" spans="1:13" ht="78.75" hidden="1">
      <c r="A704" s="3" t="s">
        <v>365</v>
      </c>
      <c r="B704" s="4" t="s">
        <v>148</v>
      </c>
      <c r="C704" s="4" t="s">
        <v>413</v>
      </c>
      <c r="D704" s="4" t="s">
        <v>409</v>
      </c>
      <c r="E704" s="4" t="s">
        <v>475</v>
      </c>
      <c r="F704" s="4"/>
      <c r="G704" s="29">
        <f>G705+G707+G709</f>
        <v>0</v>
      </c>
      <c r="H704" s="29">
        <f>H705+H707+H709</f>
        <v>0</v>
      </c>
      <c r="M704" s="26"/>
    </row>
    <row r="705" spans="1:13" ht="47.25" hidden="1">
      <c r="A705" s="3" t="s">
        <v>308</v>
      </c>
      <c r="B705" s="4" t="s">
        <v>148</v>
      </c>
      <c r="C705" s="4" t="s">
        <v>413</v>
      </c>
      <c r="D705" s="4" t="s">
        <v>409</v>
      </c>
      <c r="E705" s="4" t="s">
        <v>192</v>
      </c>
      <c r="F705" s="4"/>
      <c r="G705" s="29">
        <f>G706</f>
        <v>0</v>
      </c>
      <c r="H705" s="29"/>
      <c r="M705" s="26"/>
    </row>
    <row r="706" spans="1:13" ht="63" hidden="1">
      <c r="A706" s="3" t="s">
        <v>480</v>
      </c>
      <c r="B706" s="4" t="s">
        <v>148</v>
      </c>
      <c r="C706" s="4" t="s">
        <v>413</v>
      </c>
      <c r="D706" s="4" t="s">
        <v>409</v>
      </c>
      <c r="E706" s="4" t="s">
        <v>192</v>
      </c>
      <c r="F706" s="4" t="s">
        <v>105</v>
      </c>
      <c r="G706" s="29"/>
      <c r="H706" s="29"/>
      <c r="J706" s="26"/>
      <c r="M706" s="26"/>
    </row>
    <row r="707" spans="1:13" ht="31.5" hidden="1">
      <c r="A707" s="3" t="s">
        <v>476</v>
      </c>
      <c r="B707" s="4" t="s">
        <v>148</v>
      </c>
      <c r="C707" s="4" t="s">
        <v>413</v>
      </c>
      <c r="D707" s="4" t="s">
        <v>409</v>
      </c>
      <c r="E707" s="4" t="s">
        <v>477</v>
      </c>
      <c r="F707" s="4"/>
      <c r="G707" s="29">
        <f>G708</f>
        <v>0</v>
      </c>
      <c r="H707" s="29"/>
      <c r="M707" s="26"/>
    </row>
    <row r="708" spans="1:13" ht="63" hidden="1">
      <c r="A708" s="3" t="s">
        <v>480</v>
      </c>
      <c r="B708" s="4" t="s">
        <v>148</v>
      </c>
      <c r="C708" s="4" t="s">
        <v>413</v>
      </c>
      <c r="D708" s="4" t="s">
        <v>409</v>
      </c>
      <c r="E708" s="4" t="s">
        <v>477</v>
      </c>
      <c r="F708" s="4" t="s">
        <v>105</v>
      </c>
      <c r="G708" s="29"/>
      <c r="H708" s="29"/>
      <c r="J708" s="26"/>
      <c r="M708" s="26"/>
    </row>
    <row r="709" spans="1:13" ht="63" hidden="1">
      <c r="A709" s="3" t="s">
        <v>62</v>
      </c>
      <c r="B709" s="4" t="s">
        <v>148</v>
      </c>
      <c r="C709" s="4" t="s">
        <v>413</v>
      </c>
      <c r="D709" s="4" t="s">
        <v>409</v>
      </c>
      <c r="E709" s="4" t="s">
        <v>63</v>
      </c>
      <c r="F709" s="4"/>
      <c r="G709" s="29">
        <f>G710</f>
        <v>0</v>
      </c>
      <c r="H709" s="29">
        <f>H710</f>
        <v>0</v>
      </c>
      <c r="M709" s="26"/>
    </row>
    <row r="710" spans="1:13" ht="63" hidden="1">
      <c r="A710" s="3" t="s">
        <v>480</v>
      </c>
      <c r="B710" s="4" t="s">
        <v>148</v>
      </c>
      <c r="C710" s="4" t="s">
        <v>413</v>
      </c>
      <c r="D710" s="4" t="s">
        <v>409</v>
      </c>
      <c r="E710" s="4" t="s">
        <v>63</v>
      </c>
      <c r="F710" s="4" t="s">
        <v>105</v>
      </c>
      <c r="G710" s="29">
        <v>0</v>
      </c>
      <c r="H710" s="29">
        <f>G710</f>
        <v>0</v>
      </c>
      <c r="M710" s="26"/>
    </row>
    <row r="711" spans="1:13" ht="78.75" hidden="1">
      <c r="A711" s="3" t="s">
        <v>366</v>
      </c>
      <c r="B711" s="4" t="s">
        <v>148</v>
      </c>
      <c r="C711" s="4" t="s">
        <v>413</v>
      </c>
      <c r="D711" s="4" t="s">
        <v>409</v>
      </c>
      <c r="E711" s="4" t="s">
        <v>492</v>
      </c>
      <c r="F711" s="4"/>
      <c r="G711" s="29">
        <f>G712</f>
        <v>0</v>
      </c>
      <c r="H711" s="29"/>
      <c r="M711" s="26"/>
    </row>
    <row r="712" spans="1:13" ht="15.75" hidden="1">
      <c r="A712" s="103" t="s">
        <v>241</v>
      </c>
      <c r="B712" s="4" t="s">
        <v>148</v>
      </c>
      <c r="C712" s="4" t="s">
        <v>413</v>
      </c>
      <c r="D712" s="4" t="s">
        <v>409</v>
      </c>
      <c r="E712" s="4" t="s">
        <v>242</v>
      </c>
      <c r="F712" s="4"/>
      <c r="G712" s="29">
        <f>G713</f>
        <v>0</v>
      </c>
      <c r="H712" s="29"/>
      <c r="M712" s="26"/>
    </row>
    <row r="713" spans="1:13" ht="31.5" hidden="1">
      <c r="A713" s="3" t="s">
        <v>476</v>
      </c>
      <c r="B713" s="4" t="s">
        <v>148</v>
      </c>
      <c r="C713" s="4" t="s">
        <v>413</v>
      </c>
      <c r="D713" s="4" t="s">
        <v>409</v>
      </c>
      <c r="E713" s="4" t="s">
        <v>243</v>
      </c>
      <c r="F713" s="4"/>
      <c r="G713" s="29">
        <f>G714</f>
        <v>0</v>
      </c>
      <c r="H713" s="29"/>
      <c r="M713" s="26"/>
    </row>
    <row r="714" spans="1:13" ht="63" hidden="1">
      <c r="A714" s="3" t="s">
        <v>480</v>
      </c>
      <c r="B714" s="4" t="s">
        <v>148</v>
      </c>
      <c r="C714" s="4" t="s">
        <v>413</v>
      </c>
      <c r="D714" s="4" t="s">
        <v>409</v>
      </c>
      <c r="E714" s="4" t="s">
        <v>243</v>
      </c>
      <c r="F714" s="4" t="s">
        <v>105</v>
      </c>
      <c r="G714" s="29"/>
      <c r="H714" s="29"/>
      <c r="M714" s="26"/>
    </row>
    <row r="715" spans="1:13" ht="63">
      <c r="A715" s="3" t="s">
        <v>367</v>
      </c>
      <c r="B715" s="4" t="s">
        <v>148</v>
      </c>
      <c r="C715" s="4" t="s">
        <v>413</v>
      </c>
      <c r="D715" s="4" t="s">
        <v>409</v>
      </c>
      <c r="E715" s="4" t="s">
        <v>133</v>
      </c>
      <c r="F715" s="4"/>
      <c r="G715" s="29">
        <f>G726+G716+G735+G742</f>
        <v>196222372</v>
      </c>
      <c r="H715" s="29">
        <f>H726+H716+H735+H742</f>
        <v>7386732</v>
      </c>
      <c r="M715" s="26"/>
    </row>
    <row r="716" spans="1:8" ht="63">
      <c r="A716" s="3" t="s">
        <v>261</v>
      </c>
      <c r="B716" s="4" t="s">
        <v>148</v>
      </c>
      <c r="C716" s="4" t="s">
        <v>413</v>
      </c>
      <c r="D716" s="4" t="s">
        <v>409</v>
      </c>
      <c r="E716" s="4" t="s">
        <v>262</v>
      </c>
      <c r="F716" s="4"/>
      <c r="G716" s="29">
        <f>G724+G719+G717+G722</f>
        <v>116140750</v>
      </c>
      <c r="H716" s="29">
        <f>H724+H719+H717+H722</f>
        <v>4852870</v>
      </c>
    </row>
    <row r="717" spans="1:8" ht="110.25">
      <c r="A717" s="3" t="s">
        <v>289</v>
      </c>
      <c r="B717" s="4" t="s">
        <v>148</v>
      </c>
      <c r="C717" s="4" t="s">
        <v>413</v>
      </c>
      <c r="D717" s="4" t="s">
        <v>409</v>
      </c>
      <c r="E717" s="4" t="s">
        <v>219</v>
      </c>
      <c r="F717" s="4"/>
      <c r="G717" s="29">
        <f>G718</f>
        <v>109554320</v>
      </c>
      <c r="H717" s="29"/>
    </row>
    <row r="718" spans="1:8" ht="63">
      <c r="A718" s="3" t="s">
        <v>480</v>
      </c>
      <c r="B718" s="4" t="s">
        <v>148</v>
      </c>
      <c r="C718" s="4" t="s">
        <v>413</v>
      </c>
      <c r="D718" s="4" t="s">
        <v>409</v>
      </c>
      <c r="E718" s="4" t="s">
        <v>219</v>
      </c>
      <c r="F718" s="4" t="s">
        <v>105</v>
      </c>
      <c r="G718" s="29">
        <f>110554320-1000000</f>
        <v>109554320</v>
      </c>
      <c r="H718" s="29"/>
    </row>
    <row r="719" spans="1:8" ht="31.5">
      <c r="A719" s="3" t="s">
        <v>476</v>
      </c>
      <c r="B719" s="4" t="s">
        <v>148</v>
      </c>
      <c r="C719" s="4" t="s">
        <v>413</v>
      </c>
      <c r="D719" s="4" t="s">
        <v>409</v>
      </c>
      <c r="E719" s="4" t="s">
        <v>218</v>
      </c>
      <c r="F719" s="4"/>
      <c r="G719" s="29">
        <f>G720+G721</f>
        <v>1733560</v>
      </c>
      <c r="H719" s="29"/>
    </row>
    <row r="720" spans="1:10" ht="47.25">
      <c r="A720" s="3" t="s">
        <v>459</v>
      </c>
      <c r="B720" s="4" t="s">
        <v>148</v>
      </c>
      <c r="C720" s="4" t="s">
        <v>413</v>
      </c>
      <c r="D720" s="4" t="s">
        <v>409</v>
      </c>
      <c r="E720" s="4" t="s">
        <v>218</v>
      </c>
      <c r="F720" s="4" t="s">
        <v>100</v>
      </c>
      <c r="G720" s="29">
        <f>1228350-383000</f>
        <v>845350</v>
      </c>
      <c r="H720" s="29"/>
      <c r="J720" s="26"/>
    </row>
    <row r="721" spans="1:10" ht="79.5" customHeight="1">
      <c r="A721" s="3" t="s">
        <v>480</v>
      </c>
      <c r="B721" s="4" t="s">
        <v>148</v>
      </c>
      <c r="C721" s="4" t="s">
        <v>413</v>
      </c>
      <c r="D721" s="4" t="s">
        <v>409</v>
      </c>
      <c r="E721" s="4" t="s">
        <v>218</v>
      </c>
      <c r="F721" s="4" t="s">
        <v>105</v>
      </c>
      <c r="G721" s="29">
        <f>505210+383000</f>
        <v>888210</v>
      </c>
      <c r="H721" s="29"/>
      <c r="J721" s="26"/>
    </row>
    <row r="722" spans="1:10" ht="113.25" customHeight="1">
      <c r="A722" s="3" t="s">
        <v>536</v>
      </c>
      <c r="B722" s="4" t="s">
        <v>148</v>
      </c>
      <c r="C722" s="4" t="s">
        <v>413</v>
      </c>
      <c r="D722" s="4" t="s">
        <v>409</v>
      </c>
      <c r="E722" s="4" t="s">
        <v>510</v>
      </c>
      <c r="F722" s="4"/>
      <c r="G722" s="29">
        <f>G723</f>
        <v>3420410</v>
      </c>
      <c r="H722" s="29">
        <f>H723</f>
        <v>3420410</v>
      </c>
      <c r="J722" s="26"/>
    </row>
    <row r="723" spans="1:10" ht="79.5" customHeight="1">
      <c r="A723" s="3" t="s">
        <v>480</v>
      </c>
      <c r="B723" s="4" t="s">
        <v>148</v>
      </c>
      <c r="C723" s="4" t="s">
        <v>413</v>
      </c>
      <c r="D723" s="4" t="s">
        <v>409</v>
      </c>
      <c r="E723" s="4" t="s">
        <v>510</v>
      </c>
      <c r="F723" s="4" t="s">
        <v>105</v>
      </c>
      <c r="G723" s="29">
        <v>3420410</v>
      </c>
      <c r="H723" s="29">
        <f>G723</f>
        <v>3420410</v>
      </c>
      <c r="J723" s="26"/>
    </row>
    <row r="724" spans="1:8" ht="141.75">
      <c r="A724" s="3" t="s">
        <v>141</v>
      </c>
      <c r="B724" s="4" t="s">
        <v>148</v>
      </c>
      <c r="C724" s="4" t="s">
        <v>413</v>
      </c>
      <c r="D724" s="4" t="s">
        <v>409</v>
      </c>
      <c r="E724" s="4" t="s">
        <v>263</v>
      </c>
      <c r="F724" s="4"/>
      <c r="G724" s="29">
        <f>G725</f>
        <v>1432460</v>
      </c>
      <c r="H724" s="29">
        <f>H725</f>
        <v>1432460</v>
      </c>
    </row>
    <row r="725" spans="1:8" ht="63">
      <c r="A725" s="3" t="s">
        <v>480</v>
      </c>
      <c r="B725" s="4" t="s">
        <v>148</v>
      </c>
      <c r="C725" s="4" t="s">
        <v>413</v>
      </c>
      <c r="D725" s="4" t="s">
        <v>409</v>
      </c>
      <c r="E725" s="4" t="s">
        <v>263</v>
      </c>
      <c r="F725" s="4" t="s">
        <v>105</v>
      </c>
      <c r="G725" s="29">
        <f>1566622-134162</f>
        <v>1432460</v>
      </c>
      <c r="H725" s="29">
        <f>G725</f>
        <v>1432460</v>
      </c>
    </row>
    <row r="726" spans="1:8" ht="31.5">
      <c r="A726" s="3" t="s">
        <v>135</v>
      </c>
      <c r="B726" s="4" t="s">
        <v>148</v>
      </c>
      <c r="C726" s="4" t="s">
        <v>413</v>
      </c>
      <c r="D726" s="4" t="s">
        <v>409</v>
      </c>
      <c r="E726" s="4" t="s">
        <v>136</v>
      </c>
      <c r="F726" s="4"/>
      <c r="G726" s="29">
        <f>G729+G733+G727+G731</f>
        <v>56424972</v>
      </c>
      <c r="H726" s="29">
        <f>H729+H733+H727+H731</f>
        <v>2056162</v>
      </c>
    </row>
    <row r="727" spans="1:8" ht="110.25">
      <c r="A727" s="3" t="s">
        <v>289</v>
      </c>
      <c r="B727" s="4" t="s">
        <v>148</v>
      </c>
      <c r="C727" s="4" t="s">
        <v>413</v>
      </c>
      <c r="D727" s="4" t="s">
        <v>409</v>
      </c>
      <c r="E727" s="4" t="s">
        <v>220</v>
      </c>
      <c r="F727" s="4"/>
      <c r="G727" s="29">
        <f>G728</f>
        <v>54368810</v>
      </c>
      <c r="H727" s="29"/>
    </row>
    <row r="728" spans="1:10" ht="63">
      <c r="A728" s="3" t="s">
        <v>480</v>
      </c>
      <c r="B728" s="4" t="s">
        <v>148</v>
      </c>
      <c r="C728" s="4" t="s">
        <v>413</v>
      </c>
      <c r="D728" s="4" t="s">
        <v>409</v>
      </c>
      <c r="E728" s="4" t="s">
        <v>220</v>
      </c>
      <c r="F728" s="4" t="s">
        <v>105</v>
      </c>
      <c r="G728" s="29">
        <v>54368810</v>
      </c>
      <c r="H728" s="29"/>
      <c r="J728" s="26"/>
    </row>
    <row r="729" spans="1:12" s="16" customFormat="1" ht="94.5">
      <c r="A729" s="3" t="s">
        <v>137</v>
      </c>
      <c r="B729" s="4" t="s">
        <v>148</v>
      </c>
      <c r="C729" s="4" t="s">
        <v>413</v>
      </c>
      <c r="D729" s="4" t="s">
        <v>409</v>
      </c>
      <c r="E729" s="4" t="s">
        <v>138</v>
      </c>
      <c r="F729" s="4"/>
      <c r="G729" s="29">
        <f>G730</f>
        <v>14800</v>
      </c>
      <c r="H729" s="29">
        <f>H730</f>
        <v>14800</v>
      </c>
      <c r="I729" s="48"/>
      <c r="L729" s="48"/>
    </row>
    <row r="730" spans="1:8" ht="63">
      <c r="A730" s="3" t="s">
        <v>480</v>
      </c>
      <c r="B730" s="4" t="s">
        <v>148</v>
      </c>
      <c r="C730" s="4" t="s">
        <v>413</v>
      </c>
      <c r="D730" s="4" t="s">
        <v>409</v>
      </c>
      <c r="E730" s="4" t="s">
        <v>138</v>
      </c>
      <c r="F730" s="4" t="s">
        <v>105</v>
      </c>
      <c r="G730" s="29">
        <v>14800</v>
      </c>
      <c r="H730" s="29">
        <f>G730</f>
        <v>14800</v>
      </c>
    </row>
    <row r="731" spans="1:8" ht="126">
      <c r="A731" s="3" t="s">
        <v>536</v>
      </c>
      <c r="B731" s="4" t="s">
        <v>148</v>
      </c>
      <c r="C731" s="4" t="s">
        <v>413</v>
      </c>
      <c r="D731" s="4" t="s">
        <v>409</v>
      </c>
      <c r="E731" s="4" t="s">
        <v>511</v>
      </c>
      <c r="F731" s="4"/>
      <c r="G731" s="29">
        <f>G732</f>
        <v>1834410</v>
      </c>
      <c r="H731" s="29">
        <f>H732</f>
        <v>1834410</v>
      </c>
    </row>
    <row r="732" spans="1:8" ht="63">
      <c r="A732" s="3" t="s">
        <v>480</v>
      </c>
      <c r="B732" s="4" t="s">
        <v>148</v>
      </c>
      <c r="C732" s="4" t="s">
        <v>413</v>
      </c>
      <c r="D732" s="4" t="s">
        <v>409</v>
      </c>
      <c r="E732" s="4" t="s">
        <v>511</v>
      </c>
      <c r="F732" s="4" t="s">
        <v>105</v>
      </c>
      <c r="G732" s="29">
        <v>1834410</v>
      </c>
      <c r="H732" s="29">
        <f>G732</f>
        <v>1834410</v>
      </c>
    </row>
    <row r="733" spans="1:8" ht="141.75">
      <c r="A733" s="3" t="s">
        <v>141</v>
      </c>
      <c r="B733" s="4" t="s">
        <v>148</v>
      </c>
      <c r="C733" s="4" t="s">
        <v>413</v>
      </c>
      <c r="D733" s="4" t="s">
        <v>409</v>
      </c>
      <c r="E733" s="4" t="s">
        <v>264</v>
      </c>
      <c r="F733" s="4"/>
      <c r="G733" s="29">
        <f>G734</f>
        <v>206952</v>
      </c>
      <c r="H733" s="29">
        <f>H734</f>
        <v>206952</v>
      </c>
    </row>
    <row r="734" spans="1:10" ht="63">
      <c r="A734" s="3" t="s">
        <v>480</v>
      </c>
      <c r="B734" s="4" t="s">
        <v>148</v>
      </c>
      <c r="C734" s="4" t="s">
        <v>413</v>
      </c>
      <c r="D734" s="4" t="s">
        <v>409</v>
      </c>
      <c r="E734" s="4" t="s">
        <v>264</v>
      </c>
      <c r="F734" s="4" t="s">
        <v>105</v>
      </c>
      <c r="G734" s="29">
        <f>72790+134162</f>
        <v>206952</v>
      </c>
      <c r="H734" s="29">
        <f>G734</f>
        <v>206952</v>
      </c>
      <c r="J734" s="26"/>
    </row>
    <row r="735" spans="1:8" ht="31.5">
      <c r="A735" s="3" t="s">
        <v>221</v>
      </c>
      <c r="B735" s="4" t="s">
        <v>148</v>
      </c>
      <c r="C735" s="4" t="s">
        <v>413</v>
      </c>
      <c r="D735" s="4" t="s">
        <v>409</v>
      </c>
      <c r="E735" s="4" t="s">
        <v>222</v>
      </c>
      <c r="F735" s="4"/>
      <c r="G735" s="29">
        <f>G736+G738+G740</f>
        <v>14964490</v>
      </c>
      <c r="H735" s="29">
        <f>H736+H738+H740</f>
        <v>477700</v>
      </c>
    </row>
    <row r="736" spans="1:8" ht="110.25">
      <c r="A736" s="3" t="s">
        <v>289</v>
      </c>
      <c r="B736" s="4" t="s">
        <v>148</v>
      </c>
      <c r="C736" s="4" t="s">
        <v>413</v>
      </c>
      <c r="D736" s="4" t="s">
        <v>409</v>
      </c>
      <c r="E736" s="4" t="s">
        <v>223</v>
      </c>
      <c r="F736" s="4"/>
      <c r="G736" s="29">
        <f>G737</f>
        <v>14486790</v>
      </c>
      <c r="H736" s="29"/>
    </row>
    <row r="737" spans="1:10" ht="63">
      <c r="A737" s="3" t="s">
        <v>480</v>
      </c>
      <c r="B737" s="4" t="s">
        <v>148</v>
      </c>
      <c r="C737" s="4" t="s">
        <v>413</v>
      </c>
      <c r="D737" s="4" t="s">
        <v>409</v>
      </c>
      <c r="E737" s="4" t="s">
        <v>223</v>
      </c>
      <c r="F737" s="4" t="s">
        <v>105</v>
      </c>
      <c r="G737" s="29">
        <v>14486790</v>
      </c>
      <c r="H737" s="29"/>
      <c r="J737" s="26"/>
    </row>
    <row r="738" spans="1:10" ht="39" customHeight="1" hidden="1">
      <c r="A738" s="3" t="s">
        <v>476</v>
      </c>
      <c r="B738" s="4" t="s">
        <v>148</v>
      </c>
      <c r="C738" s="4" t="s">
        <v>413</v>
      </c>
      <c r="D738" s="4" t="s">
        <v>409</v>
      </c>
      <c r="E738" s="4" t="s">
        <v>494</v>
      </c>
      <c r="F738" s="4"/>
      <c r="G738" s="29">
        <f>G739</f>
        <v>0</v>
      </c>
      <c r="H738" s="29"/>
      <c r="J738" s="26"/>
    </row>
    <row r="739" spans="1:10" ht="66" customHeight="1" hidden="1">
      <c r="A739" s="3" t="s">
        <v>480</v>
      </c>
      <c r="B739" s="4" t="s">
        <v>148</v>
      </c>
      <c r="C739" s="4" t="s">
        <v>413</v>
      </c>
      <c r="D739" s="4" t="s">
        <v>409</v>
      </c>
      <c r="E739" s="4" t="s">
        <v>494</v>
      </c>
      <c r="F739" s="4" t="s">
        <v>105</v>
      </c>
      <c r="G739" s="29"/>
      <c r="H739" s="29"/>
      <c r="J739" s="26"/>
    </row>
    <row r="740" spans="1:10" ht="130.5" customHeight="1">
      <c r="A740" s="3" t="s">
        <v>536</v>
      </c>
      <c r="B740" s="4" t="s">
        <v>148</v>
      </c>
      <c r="C740" s="4" t="s">
        <v>413</v>
      </c>
      <c r="D740" s="4" t="s">
        <v>409</v>
      </c>
      <c r="E740" s="4" t="s">
        <v>512</v>
      </c>
      <c r="F740" s="4"/>
      <c r="G740" s="29">
        <f>G741</f>
        <v>477700</v>
      </c>
      <c r="H740" s="29">
        <f>H741</f>
        <v>477700</v>
      </c>
      <c r="J740" s="26"/>
    </row>
    <row r="741" spans="1:10" ht="66" customHeight="1">
      <c r="A741" s="3" t="s">
        <v>480</v>
      </c>
      <c r="B741" s="4" t="s">
        <v>148</v>
      </c>
      <c r="C741" s="4" t="s">
        <v>413</v>
      </c>
      <c r="D741" s="4" t="s">
        <v>409</v>
      </c>
      <c r="E741" s="4" t="s">
        <v>512</v>
      </c>
      <c r="F741" s="4" t="s">
        <v>105</v>
      </c>
      <c r="G741" s="29">
        <v>477700</v>
      </c>
      <c r="H741" s="29">
        <f>G741</f>
        <v>477700</v>
      </c>
      <c r="J741" s="26"/>
    </row>
    <row r="742" spans="1:13" ht="78.75">
      <c r="A742" s="3" t="s">
        <v>228</v>
      </c>
      <c r="B742" s="4" t="s">
        <v>148</v>
      </c>
      <c r="C742" s="4" t="s">
        <v>413</v>
      </c>
      <c r="D742" s="4" t="s">
        <v>409</v>
      </c>
      <c r="E742" s="4" t="s">
        <v>229</v>
      </c>
      <c r="F742" s="4"/>
      <c r="G742" s="29">
        <f>G743+G745</f>
        <v>8692160</v>
      </c>
      <c r="H742" s="29"/>
      <c r="M742" s="26"/>
    </row>
    <row r="743" spans="1:13" ht="47.25">
      <c r="A743" s="3" t="s">
        <v>308</v>
      </c>
      <c r="B743" s="4" t="s">
        <v>148</v>
      </c>
      <c r="C743" s="4" t="s">
        <v>413</v>
      </c>
      <c r="D743" s="4" t="s">
        <v>409</v>
      </c>
      <c r="E743" s="4" t="s">
        <v>230</v>
      </c>
      <c r="F743" s="4"/>
      <c r="G743" s="29">
        <f>G744</f>
        <v>8692160</v>
      </c>
      <c r="H743" s="29"/>
      <c r="M743" s="26"/>
    </row>
    <row r="744" spans="1:13" ht="63">
      <c r="A744" s="3" t="s">
        <v>480</v>
      </c>
      <c r="B744" s="4" t="s">
        <v>148</v>
      </c>
      <c r="C744" s="4" t="s">
        <v>413</v>
      </c>
      <c r="D744" s="4" t="s">
        <v>409</v>
      </c>
      <c r="E744" s="4" t="s">
        <v>230</v>
      </c>
      <c r="F744" s="4" t="s">
        <v>105</v>
      </c>
      <c r="G744" s="29">
        <f>8367160+1825000-1500000</f>
        <v>8692160</v>
      </c>
      <c r="H744" s="29"/>
      <c r="M744" s="26"/>
    </row>
    <row r="745" spans="1:8" ht="31.5" hidden="1">
      <c r="A745" s="3" t="s">
        <v>476</v>
      </c>
      <c r="B745" s="4" t="s">
        <v>148</v>
      </c>
      <c r="C745" s="4" t="s">
        <v>413</v>
      </c>
      <c r="D745" s="4" t="s">
        <v>409</v>
      </c>
      <c r="E745" s="4" t="s">
        <v>231</v>
      </c>
      <c r="F745" s="4"/>
      <c r="G745" s="29">
        <f>G746</f>
        <v>0</v>
      </c>
      <c r="H745" s="29"/>
    </row>
    <row r="746" spans="1:12" ht="63" hidden="1">
      <c r="A746" s="3" t="s">
        <v>480</v>
      </c>
      <c r="B746" s="4" t="s">
        <v>148</v>
      </c>
      <c r="C746" s="4" t="s">
        <v>413</v>
      </c>
      <c r="D746" s="4" t="s">
        <v>409</v>
      </c>
      <c r="E746" s="4" t="s">
        <v>231</v>
      </c>
      <c r="F746" s="4" t="s">
        <v>105</v>
      </c>
      <c r="G746" s="29"/>
      <c r="H746" s="29"/>
      <c r="J746" s="26"/>
      <c r="L746" s="51"/>
    </row>
    <row r="747" spans="1:8" ht="78.75" hidden="1">
      <c r="A747" s="3" t="s">
        <v>368</v>
      </c>
      <c r="B747" s="4" t="s">
        <v>148</v>
      </c>
      <c r="C747" s="4" t="s">
        <v>413</v>
      </c>
      <c r="D747" s="4" t="s">
        <v>409</v>
      </c>
      <c r="E747" s="4" t="s">
        <v>199</v>
      </c>
      <c r="F747" s="4"/>
      <c r="G747" s="29">
        <f>G748</f>
        <v>0</v>
      </c>
      <c r="H747" s="29"/>
    </row>
    <row r="748" spans="1:8" ht="78.75" hidden="1">
      <c r="A748" s="3" t="s">
        <v>204</v>
      </c>
      <c r="B748" s="4" t="s">
        <v>148</v>
      </c>
      <c r="C748" s="4" t="s">
        <v>413</v>
      </c>
      <c r="D748" s="4" t="s">
        <v>409</v>
      </c>
      <c r="E748" s="4" t="s">
        <v>205</v>
      </c>
      <c r="F748" s="4"/>
      <c r="G748" s="29">
        <f>G749</f>
        <v>0</v>
      </c>
      <c r="H748" s="29"/>
    </row>
    <row r="749" spans="1:8" ht="31.5" hidden="1">
      <c r="A749" s="3" t="s">
        <v>476</v>
      </c>
      <c r="B749" s="4" t="s">
        <v>148</v>
      </c>
      <c r="C749" s="4" t="s">
        <v>413</v>
      </c>
      <c r="D749" s="4" t="s">
        <v>409</v>
      </c>
      <c r="E749" s="4" t="s">
        <v>206</v>
      </c>
      <c r="F749" s="4"/>
      <c r="G749" s="29">
        <f>G750</f>
        <v>0</v>
      </c>
      <c r="H749" s="29"/>
    </row>
    <row r="750" spans="1:8" ht="63" hidden="1">
      <c r="A750" s="3" t="s">
        <v>480</v>
      </c>
      <c r="B750" s="4" t="s">
        <v>148</v>
      </c>
      <c r="C750" s="4" t="s">
        <v>413</v>
      </c>
      <c r="D750" s="4" t="s">
        <v>409</v>
      </c>
      <c r="E750" s="4" t="s">
        <v>206</v>
      </c>
      <c r="F750" s="4" t="s">
        <v>105</v>
      </c>
      <c r="G750" s="29"/>
      <c r="H750" s="29"/>
    </row>
    <row r="751" spans="1:8" ht="63" hidden="1">
      <c r="A751" s="3" t="s">
        <v>369</v>
      </c>
      <c r="B751" s="4" t="s">
        <v>148</v>
      </c>
      <c r="C751" s="4" t="s">
        <v>413</v>
      </c>
      <c r="D751" s="4" t="s">
        <v>409</v>
      </c>
      <c r="E751" s="4" t="s">
        <v>156</v>
      </c>
      <c r="F751" s="4"/>
      <c r="G751" s="29">
        <f>G752+G754</f>
        <v>0</v>
      </c>
      <c r="H751" s="29"/>
    </row>
    <row r="752" spans="1:8" ht="47.25" hidden="1">
      <c r="A752" s="3" t="s">
        <v>308</v>
      </c>
      <c r="B752" s="4" t="s">
        <v>148</v>
      </c>
      <c r="C752" s="4" t="s">
        <v>413</v>
      </c>
      <c r="D752" s="4" t="s">
        <v>409</v>
      </c>
      <c r="E752" s="4" t="s">
        <v>157</v>
      </c>
      <c r="F752" s="4"/>
      <c r="G752" s="29">
        <f>G753</f>
        <v>0</v>
      </c>
      <c r="H752" s="29"/>
    </row>
    <row r="753" spans="1:12" ht="63" hidden="1">
      <c r="A753" s="3" t="s">
        <v>480</v>
      </c>
      <c r="B753" s="4" t="s">
        <v>148</v>
      </c>
      <c r="C753" s="4" t="s">
        <v>413</v>
      </c>
      <c r="D753" s="4" t="s">
        <v>409</v>
      </c>
      <c r="E753" s="4" t="s">
        <v>157</v>
      </c>
      <c r="F753" s="4" t="s">
        <v>105</v>
      </c>
      <c r="G753" s="29"/>
      <c r="H753" s="29"/>
      <c r="J753" s="26"/>
      <c r="L753" s="51"/>
    </row>
    <row r="754" spans="1:8" ht="31.5" hidden="1">
      <c r="A754" s="3" t="s">
        <v>476</v>
      </c>
      <c r="B754" s="4" t="s">
        <v>148</v>
      </c>
      <c r="C754" s="4" t="s">
        <v>413</v>
      </c>
      <c r="D754" s="4" t="s">
        <v>409</v>
      </c>
      <c r="E754" s="4" t="s">
        <v>158</v>
      </c>
      <c r="F754" s="4"/>
      <c r="G754" s="29">
        <f>G755</f>
        <v>0</v>
      </c>
      <c r="H754" s="29"/>
    </row>
    <row r="755" spans="1:12" ht="63" hidden="1">
      <c r="A755" s="3" t="s">
        <v>480</v>
      </c>
      <c r="B755" s="4" t="s">
        <v>148</v>
      </c>
      <c r="C755" s="4" t="s">
        <v>413</v>
      </c>
      <c r="D755" s="4" t="s">
        <v>409</v>
      </c>
      <c r="E755" s="4" t="s">
        <v>158</v>
      </c>
      <c r="F755" s="4" t="s">
        <v>105</v>
      </c>
      <c r="G755" s="29"/>
      <c r="H755" s="29"/>
      <c r="J755" s="26"/>
      <c r="L755" s="51"/>
    </row>
    <row r="756" spans="1:8" ht="15.75">
      <c r="A756" s="13" t="s">
        <v>423</v>
      </c>
      <c r="B756" s="5" t="s">
        <v>148</v>
      </c>
      <c r="C756" s="5" t="s">
        <v>417</v>
      </c>
      <c r="D756" s="5"/>
      <c r="E756" s="5"/>
      <c r="F756" s="23"/>
      <c r="G756" s="28">
        <f>G757</f>
        <v>1449094</v>
      </c>
      <c r="H756" s="28">
        <f>H757</f>
        <v>1449094</v>
      </c>
    </row>
    <row r="757" spans="1:8" ht="31.5">
      <c r="A757" s="1" t="s">
        <v>435</v>
      </c>
      <c r="B757" s="2" t="s">
        <v>148</v>
      </c>
      <c r="C757" s="2" t="s">
        <v>417</v>
      </c>
      <c r="D757" s="2" t="s">
        <v>416</v>
      </c>
      <c r="E757" s="2"/>
      <c r="F757" s="4"/>
      <c r="G757" s="33">
        <f>G758</f>
        <v>1449094</v>
      </c>
      <c r="H757" s="33">
        <f>H758</f>
        <v>1449094</v>
      </c>
    </row>
    <row r="758" spans="1:8" ht="63">
      <c r="A758" s="3" t="s">
        <v>367</v>
      </c>
      <c r="B758" s="4" t="s">
        <v>148</v>
      </c>
      <c r="C758" s="4" t="s">
        <v>417</v>
      </c>
      <c r="D758" s="4" t="s">
        <v>416</v>
      </c>
      <c r="E758" s="4" t="s">
        <v>133</v>
      </c>
      <c r="F758" s="4"/>
      <c r="G758" s="29">
        <f>G759+G764</f>
        <v>1449094</v>
      </c>
      <c r="H758" s="29">
        <f>H759+H764</f>
        <v>1449094</v>
      </c>
    </row>
    <row r="759" spans="1:8" ht="63">
      <c r="A759" s="3" t="s">
        <v>261</v>
      </c>
      <c r="B759" s="4" t="s">
        <v>148</v>
      </c>
      <c r="C759" s="4" t="s">
        <v>417</v>
      </c>
      <c r="D759" s="4" t="s">
        <v>416</v>
      </c>
      <c r="E759" s="4" t="s">
        <v>262</v>
      </c>
      <c r="F759" s="4"/>
      <c r="G759" s="29">
        <f>G762+G760</f>
        <v>1041775</v>
      </c>
      <c r="H759" s="29">
        <f>H762+H760</f>
        <v>1041775</v>
      </c>
    </row>
    <row r="760" spans="1:8" ht="126">
      <c r="A760" s="3" t="s">
        <v>283</v>
      </c>
      <c r="B760" s="4" t="s">
        <v>148</v>
      </c>
      <c r="C760" s="4" t="s">
        <v>417</v>
      </c>
      <c r="D760" s="4" t="s">
        <v>416</v>
      </c>
      <c r="E760" s="4" t="s">
        <v>284</v>
      </c>
      <c r="F760" s="4"/>
      <c r="G760" s="29">
        <f>G761</f>
        <v>3530</v>
      </c>
      <c r="H760" s="29">
        <f>H761</f>
        <v>3530</v>
      </c>
    </row>
    <row r="761" spans="1:8" ht="63">
      <c r="A761" s="3" t="s">
        <v>480</v>
      </c>
      <c r="B761" s="4" t="s">
        <v>148</v>
      </c>
      <c r="C761" s="4" t="s">
        <v>417</v>
      </c>
      <c r="D761" s="4" t="s">
        <v>416</v>
      </c>
      <c r="E761" s="4" t="s">
        <v>284</v>
      </c>
      <c r="F761" s="4" t="s">
        <v>105</v>
      </c>
      <c r="G761" s="29">
        <v>3530</v>
      </c>
      <c r="H761" s="29">
        <f>G761</f>
        <v>3530</v>
      </c>
    </row>
    <row r="762" spans="1:8" ht="126">
      <c r="A762" s="3" t="s">
        <v>268</v>
      </c>
      <c r="B762" s="4" t="s">
        <v>148</v>
      </c>
      <c r="C762" s="4" t="s">
        <v>417</v>
      </c>
      <c r="D762" s="4" t="s">
        <v>416</v>
      </c>
      <c r="E762" s="4" t="s">
        <v>271</v>
      </c>
      <c r="F762" s="4"/>
      <c r="G762" s="29">
        <f>G763</f>
        <v>1038245</v>
      </c>
      <c r="H762" s="29">
        <f>H763</f>
        <v>1038245</v>
      </c>
    </row>
    <row r="763" spans="1:8" ht="63">
      <c r="A763" s="3" t="s">
        <v>480</v>
      </c>
      <c r="B763" s="4" t="s">
        <v>148</v>
      </c>
      <c r="C763" s="4" t="s">
        <v>417</v>
      </c>
      <c r="D763" s="4" t="s">
        <v>416</v>
      </c>
      <c r="E763" s="4" t="s">
        <v>271</v>
      </c>
      <c r="F763" s="4" t="s">
        <v>105</v>
      </c>
      <c r="G763" s="29">
        <v>1038245</v>
      </c>
      <c r="H763" s="29">
        <f>G763</f>
        <v>1038245</v>
      </c>
    </row>
    <row r="764" spans="1:8" ht="31.5">
      <c r="A764" s="3" t="s">
        <v>135</v>
      </c>
      <c r="B764" s="4" t="s">
        <v>148</v>
      </c>
      <c r="C764" s="4" t="s">
        <v>417</v>
      </c>
      <c r="D764" s="4" t="s">
        <v>416</v>
      </c>
      <c r="E764" s="4" t="s">
        <v>136</v>
      </c>
      <c r="F764" s="4"/>
      <c r="G764" s="29">
        <f>G767+G765</f>
        <v>407319</v>
      </c>
      <c r="H764" s="29">
        <f>H767+H765</f>
        <v>407319</v>
      </c>
    </row>
    <row r="765" spans="1:10" ht="126">
      <c r="A765" s="3" t="s">
        <v>283</v>
      </c>
      <c r="B765" s="4" t="s">
        <v>148</v>
      </c>
      <c r="C765" s="4" t="s">
        <v>417</v>
      </c>
      <c r="D765" s="4" t="s">
        <v>416</v>
      </c>
      <c r="E765" s="4" t="s">
        <v>285</v>
      </c>
      <c r="F765" s="4"/>
      <c r="G765" s="29">
        <f>G766</f>
        <v>1340</v>
      </c>
      <c r="H765" s="29">
        <f>H766</f>
        <v>1340</v>
      </c>
      <c r="J765" s="26"/>
    </row>
    <row r="766" spans="1:10" ht="63">
      <c r="A766" s="3" t="s">
        <v>480</v>
      </c>
      <c r="B766" s="4" t="s">
        <v>148</v>
      </c>
      <c r="C766" s="4" t="s">
        <v>417</v>
      </c>
      <c r="D766" s="4" t="s">
        <v>416</v>
      </c>
      <c r="E766" s="4" t="s">
        <v>285</v>
      </c>
      <c r="F766" s="4" t="s">
        <v>105</v>
      </c>
      <c r="G766" s="29">
        <v>1340</v>
      </c>
      <c r="H766" s="29">
        <f>G766</f>
        <v>1340</v>
      </c>
      <c r="J766" s="26"/>
    </row>
    <row r="767" spans="1:8" ht="126">
      <c r="A767" s="3" t="s">
        <v>268</v>
      </c>
      <c r="B767" s="4" t="s">
        <v>148</v>
      </c>
      <c r="C767" s="4" t="s">
        <v>417</v>
      </c>
      <c r="D767" s="4" t="s">
        <v>416</v>
      </c>
      <c r="E767" s="4" t="s">
        <v>272</v>
      </c>
      <c r="F767" s="4"/>
      <c r="G767" s="29">
        <f>G768</f>
        <v>405979</v>
      </c>
      <c r="H767" s="29">
        <f>H768</f>
        <v>405979</v>
      </c>
    </row>
    <row r="768" spans="1:8" ht="63">
      <c r="A768" s="3" t="s">
        <v>480</v>
      </c>
      <c r="B768" s="4" t="s">
        <v>148</v>
      </c>
      <c r="C768" s="4" t="s">
        <v>417</v>
      </c>
      <c r="D768" s="4" t="s">
        <v>416</v>
      </c>
      <c r="E768" s="4" t="s">
        <v>272</v>
      </c>
      <c r="F768" s="4" t="s">
        <v>105</v>
      </c>
      <c r="G768" s="29">
        <v>405979</v>
      </c>
      <c r="H768" s="29">
        <f>G768</f>
        <v>405979</v>
      </c>
    </row>
    <row r="769" spans="1:8" ht="18.75">
      <c r="A769" s="39" t="s">
        <v>248</v>
      </c>
      <c r="B769" s="5" t="s">
        <v>148</v>
      </c>
      <c r="C769" s="5" t="s">
        <v>251</v>
      </c>
      <c r="D769" s="5" t="s">
        <v>439</v>
      </c>
      <c r="E769" s="11"/>
      <c r="F769" s="11"/>
      <c r="G769" s="32">
        <f>G775+G770</f>
        <v>1558150</v>
      </c>
      <c r="H769" s="32">
        <f>H775</f>
        <v>58100</v>
      </c>
    </row>
    <row r="770" spans="1:8" ht="18.75">
      <c r="A770" s="50" t="s">
        <v>89</v>
      </c>
      <c r="B770" s="2" t="s">
        <v>148</v>
      </c>
      <c r="C770" s="2" t="s">
        <v>251</v>
      </c>
      <c r="D770" s="2" t="s">
        <v>409</v>
      </c>
      <c r="E770" s="9"/>
      <c r="F770" s="9"/>
      <c r="G770" s="33">
        <f>G771</f>
        <v>1500050</v>
      </c>
      <c r="H770" s="33"/>
    </row>
    <row r="771" spans="1:8" ht="78.75">
      <c r="A771" s="27" t="s">
        <v>366</v>
      </c>
      <c r="B771" s="4" t="s">
        <v>148</v>
      </c>
      <c r="C771" s="4" t="s">
        <v>251</v>
      </c>
      <c r="D771" s="4" t="s">
        <v>409</v>
      </c>
      <c r="E771" s="4" t="s">
        <v>492</v>
      </c>
      <c r="F771" s="38"/>
      <c r="G771" s="29">
        <f>G772</f>
        <v>1500050</v>
      </c>
      <c r="H771" s="29"/>
    </row>
    <row r="772" spans="1:8" ht="31.5">
      <c r="A772" s="27" t="s">
        <v>495</v>
      </c>
      <c r="B772" s="4" t="s">
        <v>148</v>
      </c>
      <c r="C772" s="4" t="s">
        <v>251</v>
      </c>
      <c r="D772" s="4" t="s">
        <v>409</v>
      </c>
      <c r="E772" s="4" t="s">
        <v>496</v>
      </c>
      <c r="F772" s="38"/>
      <c r="G772" s="29">
        <f>G773</f>
        <v>1500050</v>
      </c>
      <c r="H772" s="29"/>
    </row>
    <row r="773" spans="1:8" ht="31.5">
      <c r="A773" s="27" t="s">
        <v>476</v>
      </c>
      <c r="B773" s="4" t="s">
        <v>148</v>
      </c>
      <c r="C773" s="4" t="s">
        <v>251</v>
      </c>
      <c r="D773" s="4" t="s">
        <v>409</v>
      </c>
      <c r="E773" s="4" t="s">
        <v>232</v>
      </c>
      <c r="F773" s="38"/>
      <c r="G773" s="29">
        <f>G774</f>
        <v>1500050</v>
      </c>
      <c r="H773" s="29"/>
    </row>
    <row r="774" spans="1:8" ht="47.25">
      <c r="A774" s="3" t="s">
        <v>459</v>
      </c>
      <c r="B774" s="4" t="s">
        <v>148</v>
      </c>
      <c r="C774" s="4" t="s">
        <v>251</v>
      </c>
      <c r="D774" s="4" t="s">
        <v>409</v>
      </c>
      <c r="E774" s="4" t="s">
        <v>232</v>
      </c>
      <c r="F774" s="4" t="s">
        <v>100</v>
      </c>
      <c r="G774" s="29">
        <v>1500050</v>
      </c>
      <c r="H774" s="29"/>
    </row>
    <row r="775" spans="1:8" ht="48" customHeight="1">
      <c r="A775" s="1" t="s">
        <v>491</v>
      </c>
      <c r="B775" s="2" t="s">
        <v>148</v>
      </c>
      <c r="C775" s="2" t="s">
        <v>251</v>
      </c>
      <c r="D775" s="2" t="s">
        <v>411</v>
      </c>
      <c r="E775" s="9"/>
      <c r="F775" s="9"/>
      <c r="G775" s="33">
        <f aca="true" t="shared" si="6" ref="G775:H778">G776</f>
        <v>58100</v>
      </c>
      <c r="H775" s="33">
        <f t="shared" si="6"/>
        <v>58100</v>
      </c>
    </row>
    <row r="776" spans="1:8" ht="78.75">
      <c r="A776" s="3" t="s">
        <v>366</v>
      </c>
      <c r="B776" s="4" t="s">
        <v>148</v>
      </c>
      <c r="C776" s="4" t="s">
        <v>251</v>
      </c>
      <c r="D776" s="4" t="s">
        <v>411</v>
      </c>
      <c r="E776" s="4" t="s">
        <v>492</v>
      </c>
      <c r="F776" s="4"/>
      <c r="G776" s="29">
        <f t="shared" si="6"/>
        <v>58100</v>
      </c>
      <c r="H776" s="29">
        <f t="shared" si="6"/>
        <v>58100</v>
      </c>
    </row>
    <row r="777" spans="1:8" ht="31.5">
      <c r="A777" s="27" t="s">
        <v>495</v>
      </c>
      <c r="B777" s="4" t="s">
        <v>148</v>
      </c>
      <c r="C777" s="4" t="s">
        <v>251</v>
      </c>
      <c r="D777" s="4" t="s">
        <v>411</v>
      </c>
      <c r="E777" s="4" t="s">
        <v>496</v>
      </c>
      <c r="F777" s="4"/>
      <c r="G777" s="29">
        <f t="shared" si="6"/>
        <v>58100</v>
      </c>
      <c r="H777" s="29">
        <f t="shared" si="6"/>
        <v>58100</v>
      </c>
    </row>
    <row r="778" spans="1:8" ht="141.75">
      <c r="A778" s="27" t="s">
        <v>497</v>
      </c>
      <c r="B778" s="4" t="s">
        <v>148</v>
      </c>
      <c r="C778" s="4" t="s">
        <v>251</v>
      </c>
      <c r="D778" s="4" t="s">
        <v>411</v>
      </c>
      <c r="E778" s="4" t="s">
        <v>498</v>
      </c>
      <c r="F778" s="4"/>
      <c r="G778" s="29">
        <f t="shared" si="6"/>
        <v>58100</v>
      </c>
      <c r="H778" s="29">
        <f t="shared" si="6"/>
        <v>58100</v>
      </c>
    </row>
    <row r="779" spans="1:8" ht="126">
      <c r="A779" s="3" t="s">
        <v>458</v>
      </c>
      <c r="B779" s="4" t="s">
        <v>148</v>
      </c>
      <c r="C779" s="4" t="s">
        <v>251</v>
      </c>
      <c r="D779" s="4" t="s">
        <v>411</v>
      </c>
      <c r="E779" s="4" t="s">
        <v>498</v>
      </c>
      <c r="F779" s="4" t="s">
        <v>99</v>
      </c>
      <c r="G779" s="29">
        <v>58100</v>
      </c>
      <c r="H779" s="29">
        <f>G779</f>
        <v>58100</v>
      </c>
    </row>
    <row r="780" spans="1:8" ht="58.5">
      <c r="A780" s="34" t="s">
        <v>258</v>
      </c>
      <c r="B780" s="24" t="s">
        <v>453</v>
      </c>
      <c r="C780" s="24"/>
      <c r="D780" s="24"/>
      <c r="E780" s="24"/>
      <c r="F780" s="24"/>
      <c r="G780" s="28">
        <f>G781+G801</f>
        <v>3683264.8200000003</v>
      </c>
      <c r="H780" s="28"/>
    </row>
    <row r="781" spans="1:8" ht="15.75">
      <c r="A781" s="1" t="s">
        <v>428</v>
      </c>
      <c r="B781" s="2" t="s">
        <v>453</v>
      </c>
      <c r="C781" s="2" t="s">
        <v>409</v>
      </c>
      <c r="D781" s="2"/>
      <c r="E781" s="2"/>
      <c r="F781" s="2"/>
      <c r="G781" s="33">
        <f>G782+G795</f>
        <v>3600404.8200000003</v>
      </c>
      <c r="H781" s="29"/>
    </row>
    <row r="782" spans="1:10" ht="78.75">
      <c r="A782" s="1" t="s">
        <v>454</v>
      </c>
      <c r="B782" s="2" t="s">
        <v>453</v>
      </c>
      <c r="C782" s="2" t="s">
        <v>409</v>
      </c>
      <c r="D782" s="2" t="s">
        <v>410</v>
      </c>
      <c r="E782" s="2"/>
      <c r="F782" s="2"/>
      <c r="G782" s="33">
        <f>G783</f>
        <v>3509304.8200000003</v>
      </c>
      <c r="H782" s="29"/>
      <c r="J782" s="26"/>
    </row>
    <row r="783" spans="1:8" ht="15.75">
      <c r="A783" s="27" t="s">
        <v>456</v>
      </c>
      <c r="B783" s="4" t="s">
        <v>453</v>
      </c>
      <c r="C783" s="4" t="s">
        <v>409</v>
      </c>
      <c r="D783" s="4" t="s">
        <v>410</v>
      </c>
      <c r="E783" s="4" t="s">
        <v>457</v>
      </c>
      <c r="F783" s="4"/>
      <c r="G783" s="29">
        <f>G784+G788+G790+G793+G786</f>
        <v>3509304.8200000003</v>
      </c>
      <c r="H783" s="29"/>
    </row>
    <row r="784" spans="1:10" ht="63">
      <c r="A784" s="27" t="s">
        <v>55</v>
      </c>
      <c r="B784" s="4" t="s">
        <v>453</v>
      </c>
      <c r="C784" s="4" t="s">
        <v>409</v>
      </c>
      <c r="D784" s="4" t="s">
        <v>410</v>
      </c>
      <c r="E784" s="4" t="s">
        <v>56</v>
      </c>
      <c r="F784" s="4"/>
      <c r="G784" s="29">
        <f>G785</f>
        <v>1248234.08</v>
      </c>
      <c r="H784" s="29"/>
      <c r="J784" s="26"/>
    </row>
    <row r="785" spans="1:10" ht="126">
      <c r="A785" s="27" t="s">
        <v>27</v>
      </c>
      <c r="B785" s="4" t="s">
        <v>453</v>
      </c>
      <c r="C785" s="4" t="s">
        <v>409</v>
      </c>
      <c r="D785" s="4" t="s">
        <v>410</v>
      </c>
      <c r="E785" s="4" t="s">
        <v>56</v>
      </c>
      <c r="F785" s="4" t="s">
        <v>99</v>
      </c>
      <c r="G785" s="29">
        <v>1248234.08</v>
      </c>
      <c r="H785" s="29"/>
      <c r="J785" s="26"/>
    </row>
    <row r="786" spans="1:10" ht="61.5" customHeight="1">
      <c r="A786" s="27" t="s">
        <v>671</v>
      </c>
      <c r="B786" s="4" t="s">
        <v>453</v>
      </c>
      <c r="C786" s="4" t="s">
        <v>409</v>
      </c>
      <c r="D786" s="4" t="s">
        <v>410</v>
      </c>
      <c r="E786" s="4" t="s">
        <v>672</v>
      </c>
      <c r="F786" s="4"/>
      <c r="G786" s="29">
        <f>G787</f>
        <v>106099.9</v>
      </c>
      <c r="H786" s="29"/>
      <c r="J786" s="26"/>
    </row>
    <row r="787" spans="1:10" ht="63" customHeight="1">
      <c r="A787" s="27" t="s">
        <v>459</v>
      </c>
      <c r="B787" s="4" t="s">
        <v>453</v>
      </c>
      <c r="C787" s="4" t="s">
        <v>409</v>
      </c>
      <c r="D787" s="4" t="s">
        <v>410</v>
      </c>
      <c r="E787" s="4" t="s">
        <v>672</v>
      </c>
      <c r="F787" s="4" t="s">
        <v>100</v>
      </c>
      <c r="G787" s="29">
        <v>106099.9</v>
      </c>
      <c r="H787" s="29"/>
      <c r="J787" s="26"/>
    </row>
    <row r="788" spans="1:8" ht="47.25">
      <c r="A788" s="27" t="s">
        <v>23</v>
      </c>
      <c r="B788" s="4" t="s">
        <v>453</v>
      </c>
      <c r="C788" s="4" t="s">
        <v>409</v>
      </c>
      <c r="D788" s="4" t="s">
        <v>410</v>
      </c>
      <c r="E788" s="4" t="s">
        <v>24</v>
      </c>
      <c r="F788" s="4"/>
      <c r="G788" s="29">
        <f>G789</f>
        <v>1986148.24</v>
      </c>
      <c r="H788" s="29"/>
    </row>
    <row r="789" spans="1:8" ht="126">
      <c r="A789" s="27" t="s">
        <v>27</v>
      </c>
      <c r="B789" s="4" t="s">
        <v>453</v>
      </c>
      <c r="C789" s="4" t="s">
        <v>409</v>
      </c>
      <c r="D789" s="4" t="s">
        <v>410</v>
      </c>
      <c r="E789" s="4" t="s">
        <v>24</v>
      </c>
      <c r="F789" s="4" t="s">
        <v>99</v>
      </c>
      <c r="G789" s="29">
        <f>1986148.24</f>
        <v>1986148.24</v>
      </c>
      <c r="H789" s="29"/>
    </row>
    <row r="790" spans="1:8" ht="47.25">
      <c r="A790" s="27" t="s">
        <v>25</v>
      </c>
      <c r="B790" s="4" t="s">
        <v>453</v>
      </c>
      <c r="C790" s="4" t="s">
        <v>409</v>
      </c>
      <c r="D790" s="4" t="s">
        <v>410</v>
      </c>
      <c r="E790" s="4" t="s">
        <v>26</v>
      </c>
      <c r="F790" s="4"/>
      <c r="G790" s="29">
        <f>G791+G792</f>
        <v>54422.6</v>
      </c>
      <c r="H790" s="29"/>
    </row>
    <row r="791" spans="1:10" ht="126" hidden="1">
      <c r="A791" s="27" t="s">
        <v>27</v>
      </c>
      <c r="B791" s="4" t="s">
        <v>453</v>
      </c>
      <c r="C791" s="4" t="s">
        <v>409</v>
      </c>
      <c r="D791" s="4" t="s">
        <v>410</v>
      </c>
      <c r="E791" s="4" t="s">
        <v>26</v>
      </c>
      <c r="F791" s="4" t="s">
        <v>99</v>
      </c>
      <c r="G791" s="29"/>
      <c r="H791" s="29"/>
      <c r="J791" s="26"/>
    </row>
    <row r="792" spans="1:10" ht="47.25">
      <c r="A792" s="27" t="s">
        <v>459</v>
      </c>
      <c r="B792" s="4" t="s">
        <v>453</v>
      </c>
      <c r="C792" s="4" t="s">
        <v>409</v>
      </c>
      <c r="D792" s="4" t="s">
        <v>410</v>
      </c>
      <c r="E792" s="4" t="s">
        <v>26</v>
      </c>
      <c r="F792" s="4" t="s">
        <v>100</v>
      </c>
      <c r="G792" s="29">
        <v>54422.6</v>
      </c>
      <c r="H792" s="29"/>
      <c r="J792" s="26"/>
    </row>
    <row r="793" spans="1:8" ht="110.25">
      <c r="A793" s="3" t="s">
        <v>19</v>
      </c>
      <c r="B793" s="4" t="s">
        <v>453</v>
      </c>
      <c r="C793" s="4" t="s">
        <v>409</v>
      </c>
      <c r="D793" s="4" t="s">
        <v>410</v>
      </c>
      <c r="E793" s="4" t="s">
        <v>20</v>
      </c>
      <c r="F793" s="4"/>
      <c r="G793" s="29">
        <f>G794</f>
        <v>114400</v>
      </c>
      <c r="H793" s="29"/>
    </row>
    <row r="794" spans="1:8" ht="126">
      <c r="A794" s="3" t="s">
        <v>27</v>
      </c>
      <c r="B794" s="4" t="s">
        <v>453</v>
      </c>
      <c r="C794" s="4" t="s">
        <v>409</v>
      </c>
      <c r="D794" s="4" t="s">
        <v>410</v>
      </c>
      <c r="E794" s="4" t="s">
        <v>20</v>
      </c>
      <c r="F794" s="4" t="s">
        <v>99</v>
      </c>
      <c r="G794" s="29">
        <v>114400</v>
      </c>
      <c r="H794" s="29"/>
    </row>
    <row r="795" spans="1:8" ht="31.5">
      <c r="A795" s="1" t="s">
        <v>438</v>
      </c>
      <c r="B795" s="2" t="s">
        <v>453</v>
      </c>
      <c r="C795" s="2" t="s">
        <v>409</v>
      </c>
      <c r="D795" s="2" t="s">
        <v>97</v>
      </c>
      <c r="E795" s="2"/>
      <c r="F795" s="2"/>
      <c r="G795" s="33">
        <f>G796</f>
        <v>91100</v>
      </c>
      <c r="H795" s="29"/>
    </row>
    <row r="796" spans="1:8" ht="63">
      <c r="A796" s="27" t="s">
        <v>364</v>
      </c>
      <c r="B796" s="4" t="s">
        <v>453</v>
      </c>
      <c r="C796" s="4" t="s">
        <v>409</v>
      </c>
      <c r="D796" s="4" t="s">
        <v>97</v>
      </c>
      <c r="E796" s="4" t="s">
        <v>465</v>
      </c>
      <c r="F796" s="4"/>
      <c r="G796" s="29">
        <f>G797</f>
        <v>91100</v>
      </c>
      <c r="H796" s="29"/>
    </row>
    <row r="797" spans="1:8" ht="47.25">
      <c r="A797" s="3" t="s">
        <v>212</v>
      </c>
      <c r="B797" s="4" t="s">
        <v>453</v>
      </c>
      <c r="C797" s="4" t="s">
        <v>409</v>
      </c>
      <c r="D797" s="4" t="s">
        <v>97</v>
      </c>
      <c r="E797" s="4" t="s">
        <v>213</v>
      </c>
      <c r="F797" s="4"/>
      <c r="G797" s="29">
        <f>G798</f>
        <v>91100</v>
      </c>
      <c r="H797" s="29"/>
    </row>
    <row r="798" spans="1:8" ht="31.5">
      <c r="A798" s="3" t="s">
        <v>476</v>
      </c>
      <c r="B798" s="4" t="s">
        <v>453</v>
      </c>
      <c r="C798" s="4" t="s">
        <v>409</v>
      </c>
      <c r="D798" s="4" t="s">
        <v>97</v>
      </c>
      <c r="E798" s="4" t="s">
        <v>214</v>
      </c>
      <c r="F798" s="104"/>
      <c r="G798" s="29">
        <f>G799+G800</f>
        <v>91100</v>
      </c>
      <c r="H798" s="29"/>
    </row>
    <row r="799" spans="1:8" ht="126">
      <c r="A799" s="3" t="s">
        <v>27</v>
      </c>
      <c r="B799" s="4" t="s">
        <v>453</v>
      </c>
      <c r="C799" s="4" t="s">
        <v>409</v>
      </c>
      <c r="D799" s="4" t="s">
        <v>97</v>
      </c>
      <c r="E799" s="4" t="s">
        <v>214</v>
      </c>
      <c r="F799" s="104">
        <v>100</v>
      </c>
      <c r="G799" s="29">
        <v>30000</v>
      </c>
      <c r="H799" s="29"/>
    </row>
    <row r="800" spans="1:8" ht="47.25">
      <c r="A800" s="3" t="s">
        <v>459</v>
      </c>
      <c r="B800" s="4" t="s">
        <v>453</v>
      </c>
      <c r="C800" s="4" t="s">
        <v>409</v>
      </c>
      <c r="D800" s="4" t="s">
        <v>97</v>
      </c>
      <c r="E800" s="4" t="s">
        <v>214</v>
      </c>
      <c r="F800" s="104">
        <v>200</v>
      </c>
      <c r="G800" s="29">
        <v>61100</v>
      </c>
      <c r="H800" s="29"/>
    </row>
    <row r="801" spans="1:8" ht="15.75">
      <c r="A801" s="13" t="s">
        <v>430</v>
      </c>
      <c r="B801" s="5" t="s">
        <v>453</v>
      </c>
      <c r="C801" s="5" t="s">
        <v>419</v>
      </c>
      <c r="D801" s="5"/>
      <c r="E801" s="5"/>
      <c r="F801" s="5"/>
      <c r="G801" s="28">
        <f>G802</f>
        <v>82860</v>
      </c>
      <c r="H801" s="28"/>
    </row>
    <row r="802" spans="1:8" ht="15.75">
      <c r="A802" s="3" t="s">
        <v>91</v>
      </c>
      <c r="B802" s="4" t="s">
        <v>453</v>
      </c>
      <c r="C802" s="4" t="s">
        <v>419</v>
      </c>
      <c r="D802" s="4" t="s">
        <v>417</v>
      </c>
      <c r="E802" s="4"/>
      <c r="F802" s="4"/>
      <c r="G802" s="29">
        <f>G803</f>
        <v>82860</v>
      </c>
      <c r="H802" s="33"/>
    </row>
    <row r="803" spans="1:8" ht="47.25">
      <c r="A803" s="3" t="s">
        <v>371</v>
      </c>
      <c r="B803" s="4" t="s">
        <v>453</v>
      </c>
      <c r="C803" s="4" t="s">
        <v>419</v>
      </c>
      <c r="D803" s="4" t="s">
        <v>417</v>
      </c>
      <c r="E803" s="4" t="s">
        <v>460</v>
      </c>
      <c r="F803" s="4"/>
      <c r="G803" s="29">
        <f>G804</f>
        <v>82860</v>
      </c>
      <c r="H803" s="29"/>
    </row>
    <row r="804" spans="1:8" ht="63">
      <c r="A804" s="3" t="s">
        <v>461</v>
      </c>
      <c r="B804" s="4" t="s">
        <v>453</v>
      </c>
      <c r="C804" s="4" t="s">
        <v>419</v>
      </c>
      <c r="D804" s="4" t="s">
        <v>417</v>
      </c>
      <c r="E804" s="4" t="s">
        <v>462</v>
      </c>
      <c r="F804" s="4"/>
      <c r="G804" s="29">
        <f>G805</f>
        <v>82860</v>
      </c>
      <c r="H804" s="29"/>
    </row>
    <row r="805" spans="1:8" ht="31.5">
      <c r="A805" s="3" t="s">
        <v>463</v>
      </c>
      <c r="B805" s="4" t="s">
        <v>453</v>
      </c>
      <c r="C805" s="4" t="s">
        <v>419</v>
      </c>
      <c r="D805" s="4" t="s">
        <v>417</v>
      </c>
      <c r="E805" s="4" t="s">
        <v>464</v>
      </c>
      <c r="F805" s="4"/>
      <c r="G805" s="29">
        <f>G806</f>
        <v>82860</v>
      </c>
      <c r="H805" s="29"/>
    </row>
    <row r="806" spans="1:8" ht="47.25">
      <c r="A806" s="3" t="s">
        <v>459</v>
      </c>
      <c r="B806" s="4" t="s">
        <v>453</v>
      </c>
      <c r="C806" s="4" t="s">
        <v>419</v>
      </c>
      <c r="D806" s="4" t="s">
        <v>417</v>
      </c>
      <c r="E806" s="4" t="s">
        <v>464</v>
      </c>
      <c r="F806" s="4" t="s">
        <v>100</v>
      </c>
      <c r="G806" s="29">
        <f>52860+30000</f>
        <v>82860</v>
      </c>
      <c r="H806" s="29"/>
    </row>
    <row r="807" spans="1:13" s="14" customFormat="1" ht="18.75">
      <c r="A807" s="54" t="s">
        <v>506</v>
      </c>
      <c r="B807" s="98"/>
      <c r="C807" s="98"/>
      <c r="D807" s="98"/>
      <c r="E807" s="98"/>
      <c r="F807" s="98"/>
      <c r="G807" s="100">
        <f>G11+G53+G475+G631+G204+G443+G780</f>
        <v>2493014508.9</v>
      </c>
      <c r="H807" s="100">
        <f>H11+H53+H475+H631+H204+H443+H780</f>
        <v>836512900</v>
      </c>
      <c r="I807" s="51"/>
      <c r="L807" s="51"/>
      <c r="M807" s="51"/>
    </row>
    <row r="808" spans="1:8" ht="21" customHeight="1">
      <c r="A808" s="17"/>
      <c r="B808" s="17"/>
      <c r="C808" s="18"/>
      <c r="D808" s="18"/>
      <c r="E808" s="18"/>
      <c r="F808" s="18"/>
      <c r="G808" s="17"/>
      <c r="H808" s="17"/>
    </row>
    <row r="809" spans="1:13" ht="15.75">
      <c r="A809" s="17"/>
      <c r="B809" s="17"/>
      <c r="C809" s="18"/>
      <c r="D809" s="18"/>
      <c r="E809" s="18"/>
      <c r="F809" s="18"/>
      <c r="G809" s="44"/>
      <c r="H809" s="44"/>
      <c r="M809" s="26"/>
    </row>
    <row r="810" spans="1:8" ht="36.75" customHeight="1">
      <c r="A810" s="17"/>
      <c r="B810" s="17"/>
      <c r="C810" s="18"/>
      <c r="D810" s="18"/>
      <c r="E810" s="230"/>
      <c r="F810" s="230"/>
      <c r="G810" s="44"/>
      <c r="H810" s="44"/>
    </row>
    <row r="811" spans="1:8" ht="36.75" customHeight="1">
      <c r="A811" s="17"/>
      <c r="B811" s="17"/>
      <c r="C811" s="18"/>
      <c r="D811" s="18"/>
      <c r="E811" s="230"/>
      <c r="F811" s="230"/>
      <c r="G811" s="44"/>
      <c r="H811" s="44"/>
    </row>
    <row r="812" spans="1:8" ht="36.75" customHeight="1">
      <c r="A812" s="17"/>
      <c r="B812" s="17"/>
      <c r="C812" s="18"/>
      <c r="D812" s="18"/>
      <c r="E812" s="230"/>
      <c r="F812" s="230"/>
      <c r="G812" s="44"/>
      <c r="H812" s="44"/>
    </row>
    <row r="813" spans="1:8" ht="83.25" customHeight="1">
      <c r="A813" s="17"/>
      <c r="B813" s="17"/>
      <c r="C813" s="18"/>
      <c r="D813" s="18"/>
      <c r="E813" s="230"/>
      <c r="F813" s="230"/>
      <c r="G813" s="44"/>
      <c r="H813" s="44"/>
    </row>
    <row r="814" spans="1:8" ht="83.25" customHeight="1">
      <c r="A814" s="17"/>
      <c r="B814" s="17"/>
      <c r="C814" s="18"/>
      <c r="D814" s="18"/>
      <c r="E814" s="231"/>
      <c r="F814" s="231"/>
      <c r="G814" s="44"/>
      <c r="H814" s="44"/>
    </row>
    <row r="815" spans="1:8" ht="15.75">
      <c r="A815" s="17"/>
      <c r="B815" s="17"/>
      <c r="C815" s="18"/>
      <c r="D815" s="18"/>
      <c r="E815" s="230"/>
      <c r="F815" s="230"/>
      <c r="G815" s="44"/>
      <c r="H815" s="44"/>
    </row>
    <row r="816" spans="1:8" ht="15.75">
      <c r="A816" s="17"/>
      <c r="B816" s="17"/>
      <c r="C816" s="18"/>
      <c r="D816" s="18"/>
      <c r="E816" s="230"/>
      <c r="F816" s="230"/>
      <c r="G816" s="44"/>
      <c r="H816" s="44"/>
    </row>
    <row r="817" spans="1:8" ht="15.75">
      <c r="A817" s="17"/>
      <c r="B817" s="17"/>
      <c r="C817" s="18"/>
      <c r="D817" s="18"/>
      <c r="E817" s="231"/>
      <c r="F817" s="231"/>
      <c r="G817" s="44"/>
      <c r="H817" s="44"/>
    </row>
    <row r="818" spans="1:8" ht="15.75">
      <c r="A818" s="17"/>
      <c r="B818" s="17"/>
      <c r="C818" s="18"/>
      <c r="D818" s="18"/>
      <c r="E818" s="231"/>
      <c r="F818" s="231"/>
      <c r="G818" s="44"/>
      <c r="H818" s="17"/>
    </row>
    <row r="819" spans="1:8" ht="63" customHeight="1">
      <c r="A819" s="17"/>
      <c r="B819" s="17"/>
      <c r="C819" s="18"/>
      <c r="D819" s="18"/>
      <c r="E819" s="231"/>
      <c r="F819" s="231"/>
      <c r="G819" s="44"/>
      <c r="H819" s="17"/>
    </row>
    <row r="820" spans="1:8" ht="15.75">
      <c r="A820" s="17"/>
      <c r="B820" s="17"/>
      <c r="C820" s="18"/>
      <c r="D820" s="18"/>
      <c r="E820" s="18"/>
      <c r="F820" s="18"/>
      <c r="G820" s="44"/>
      <c r="H820" s="17"/>
    </row>
    <row r="821" spans="1:8" ht="15.75">
      <c r="A821" s="17"/>
      <c r="B821" s="17"/>
      <c r="C821" s="18"/>
      <c r="D821" s="18"/>
      <c r="E821" s="229"/>
      <c r="F821" s="229"/>
      <c r="G821" s="44"/>
      <c r="H821" s="44"/>
    </row>
    <row r="822" spans="1:8" ht="15.75">
      <c r="A822" s="17"/>
      <c r="B822" s="17"/>
      <c r="C822" s="18"/>
      <c r="D822" s="18"/>
      <c r="E822" s="18"/>
      <c r="F822" s="18"/>
      <c r="G822" s="44"/>
      <c r="H822" s="44"/>
    </row>
    <row r="823" spans="1:8" ht="15.75">
      <c r="A823" s="17"/>
      <c r="B823" s="17"/>
      <c r="C823" s="18"/>
      <c r="D823" s="18"/>
      <c r="E823" s="18"/>
      <c r="F823" s="18"/>
      <c r="G823" s="44"/>
      <c r="H823" s="17"/>
    </row>
    <row r="824" spans="1:8" ht="18.75">
      <c r="A824" s="17"/>
      <c r="B824" s="17"/>
      <c r="C824" s="18"/>
      <c r="D824" s="18"/>
      <c r="E824" s="18"/>
      <c r="F824" s="18"/>
      <c r="G824" s="193"/>
      <c r="H824" s="17"/>
    </row>
    <row r="825" spans="1:12" s="16" customFormat="1" ht="18.75">
      <c r="A825" s="191"/>
      <c r="B825" s="191"/>
      <c r="C825" s="194"/>
      <c r="D825" s="194"/>
      <c r="E825" s="228"/>
      <c r="F825" s="228"/>
      <c r="G825" s="193"/>
      <c r="H825" s="191"/>
      <c r="I825" s="48"/>
      <c r="L825" s="48"/>
    </row>
    <row r="826" spans="1:12" s="16" customFormat="1" ht="15.75">
      <c r="A826" s="191"/>
      <c r="B826" s="191"/>
      <c r="C826" s="194"/>
      <c r="D826" s="194"/>
      <c r="E826" s="228"/>
      <c r="F826" s="228"/>
      <c r="G826" s="192"/>
      <c r="H826" s="191"/>
      <c r="I826" s="48"/>
      <c r="L826" s="48"/>
    </row>
    <row r="827" spans="1:12" s="16" customFormat="1" ht="15.75">
      <c r="A827" s="191"/>
      <c r="B827" s="191"/>
      <c r="C827" s="194"/>
      <c r="D827" s="194"/>
      <c r="E827" s="228"/>
      <c r="F827" s="228"/>
      <c r="G827" s="192"/>
      <c r="H827" s="191"/>
      <c r="I827" s="48"/>
      <c r="L827" s="48"/>
    </row>
    <row r="828" spans="1:12" s="16" customFormat="1" ht="15.75">
      <c r="A828" s="191"/>
      <c r="B828" s="191"/>
      <c r="C828" s="194"/>
      <c r="D828" s="194"/>
      <c r="E828" s="194"/>
      <c r="F828" s="194"/>
      <c r="G828" s="192"/>
      <c r="H828" s="191"/>
      <c r="I828" s="48"/>
      <c r="L828" s="48"/>
    </row>
    <row r="829" spans="1:8" ht="15.75">
      <c r="A829" s="17"/>
      <c r="B829" s="17"/>
      <c r="C829" s="18"/>
      <c r="D829" s="18"/>
      <c r="E829" s="18"/>
      <c r="F829" s="18"/>
      <c r="G829" s="44"/>
      <c r="H829" s="17"/>
    </row>
    <row r="830" spans="1:8" ht="15.75">
      <c r="A830" s="17"/>
      <c r="B830" s="17"/>
      <c r="C830" s="18"/>
      <c r="D830" s="18"/>
      <c r="E830" s="18"/>
      <c r="F830" s="18"/>
      <c r="G830" s="44"/>
      <c r="H830" s="17"/>
    </row>
    <row r="831" spans="1:8" ht="15.75">
      <c r="A831" s="17"/>
      <c r="B831" s="17"/>
      <c r="C831" s="18"/>
      <c r="D831" s="18"/>
      <c r="E831" s="18"/>
      <c r="F831" s="18"/>
      <c r="G831" s="44"/>
      <c r="H831" s="17"/>
    </row>
    <row r="832" spans="1:8" ht="15.75">
      <c r="A832" s="17"/>
      <c r="B832" s="17"/>
      <c r="C832" s="18"/>
      <c r="D832" s="18"/>
      <c r="E832" s="18"/>
      <c r="F832" s="18"/>
      <c r="G832" s="44"/>
      <c r="H832" s="17"/>
    </row>
    <row r="833" spans="1:8" ht="15.75">
      <c r="A833" s="17"/>
      <c r="B833" s="17"/>
      <c r="C833" s="18"/>
      <c r="D833" s="18"/>
      <c r="E833" s="18"/>
      <c r="F833" s="18"/>
      <c r="G833" s="44"/>
      <c r="H833" s="17"/>
    </row>
    <row r="834" spans="1:8" ht="15.75">
      <c r="A834" s="17"/>
      <c r="B834" s="17"/>
      <c r="C834" s="18"/>
      <c r="D834" s="18"/>
      <c r="E834" s="18"/>
      <c r="F834" s="18"/>
      <c r="G834" s="44"/>
      <c r="H834" s="17"/>
    </row>
    <row r="835" spans="1:8" ht="15.75">
      <c r="A835" s="17"/>
      <c r="B835" s="17"/>
      <c r="C835" s="18"/>
      <c r="D835" s="18"/>
      <c r="E835" s="18"/>
      <c r="F835" s="18"/>
      <c r="G835" s="44"/>
      <c r="H835" s="17"/>
    </row>
    <row r="836" spans="1:8" ht="15.75">
      <c r="A836" s="17"/>
      <c r="B836" s="17"/>
      <c r="C836" s="18"/>
      <c r="D836" s="18"/>
      <c r="E836" s="18"/>
      <c r="F836" s="18"/>
      <c r="G836" s="44"/>
      <c r="H836" s="17"/>
    </row>
    <row r="837" spans="1:8" ht="15.75">
      <c r="A837" s="17"/>
      <c r="B837" s="17"/>
      <c r="C837" s="18"/>
      <c r="D837" s="18"/>
      <c r="E837" s="18"/>
      <c r="F837" s="18"/>
      <c r="G837" s="44"/>
      <c r="H837" s="17"/>
    </row>
    <row r="838" spans="1:8" ht="15.75">
      <c r="A838" s="17"/>
      <c r="B838" s="17"/>
      <c r="C838" s="18"/>
      <c r="D838" s="18"/>
      <c r="E838" s="18"/>
      <c r="F838" s="18"/>
      <c r="G838" s="44"/>
      <c r="H838" s="17"/>
    </row>
    <row r="839" spans="1:8" ht="15.75">
      <c r="A839" s="17"/>
      <c r="B839" s="17"/>
      <c r="C839" s="18"/>
      <c r="D839" s="18"/>
      <c r="E839" s="18"/>
      <c r="F839" s="18"/>
      <c r="G839" s="44"/>
      <c r="H839" s="17"/>
    </row>
    <row r="840" spans="1:8" ht="15.75">
      <c r="A840" s="17"/>
      <c r="B840" s="17"/>
      <c r="C840" s="18"/>
      <c r="D840" s="18"/>
      <c r="E840" s="18"/>
      <c r="F840" s="18"/>
      <c r="G840" s="44"/>
      <c r="H840" s="17"/>
    </row>
    <row r="841" spans="1:8" ht="15.75">
      <c r="A841" s="17"/>
      <c r="B841" s="17"/>
      <c r="C841" s="18"/>
      <c r="D841" s="18"/>
      <c r="E841" s="18"/>
      <c r="F841" s="18"/>
      <c r="G841" s="44"/>
      <c r="H841" s="17"/>
    </row>
    <row r="842" spans="1:8" ht="15.75">
      <c r="A842" s="17"/>
      <c r="B842" s="17"/>
      <c r="C842" s="18"/>
      <c r="D842" s="18"/>
      <c r="E842" s="18"/>
      <c r="F842" s="18"/>
      <c r="G842" s="44"/>
      <c r="H842" s="17"/>
    </row>
    <row r="843" spans="1:8" ht="15.75">
      <c r="A843" s="17"/>
      <c r="B843" s="17"/>
      <c r="C843" s="18"/>
      <c r="D843" s="18"/>
      <c r="E843" s="18"/>
      <c r="F843" s="18"/>
      <c r="G843" s="44"/>
      <c r="H843" s="17"/>
    </row>
    <row r="844" spans="1:8" ht="15.75">
      <c r="A844" s="17"/>
      <c r="B844" s="17"/>
      <c r="C844" s="18"/>
      <c r="D844" s="18"/>
      <c r="E844" s="18"/>
      <c r="F844" s="18"/>
      <c r="G844" s="44"/>
      <c r="H844" s="17"/>
    </row>
    <row r="845" spans="1:8" ht="15.75">
      <c r="A845" s="17"/>
      <c r="B845" s="17"/>
      <c r="C845" s="18"/>
      <c r="D845" s="18"/>
      <c r="E845" s="18"/>
      <c r="F845" s="18"/>
      <c r="G845" s="17"/>
      <c r="H845" s="17"/>
    </row>
    <row r="846" spans="1:8" ht="15.75">
      <c r="A846" s="17"/>
      <c r="B846" s="17"/>
      <c r="C846" s="18"/>
      <c r="D846" s="18"/>
      <c r="E846" s="18"/>
      <c r="F846" s="18"/>
      <c r="G846" s="17"/>
      <c r="H846" s="17"/>
    </row>
    <row r="847" spans="1:8" ht="15.75">
      <c r="A847" s="17"/>
      <c r="B847" s="17"/>
      <c r="C847" s="18"/>
      <c r="D847" s="18"/>
      <c r="E847" s="18"/>
      <c r="F847" s="18"/>
      <c r="G847" s="17"/>
      <c r="H847" s="17"/>
    </row>
    <row r="848" spans="1:8" ht="15.75">
      <c r="A848" s="17"/>
      <c r="B848" s="17"/>
      <c r="C848" s="18"/>
      <c r="D848" s="18"/>
      <c r="E848" s="18"/>
      <c r="F848" s="18"/>
      <c r="G848" s="17"/>
      <c r="H848" s="17"/>
    </row>
    <row r="849" spans="1:8" ht="15.75">
      <c r="A849" s="17"/>
      <c r="B849" s="17"/>
      <c r="C849" s="18"/>
      <c r="D849" s="18"/>
      <c r="E849" s="18"/>
      <c r="F849" s="18"/>
      <c r="G849" s="17"/>
      <c r="H849" s="17"/>
    </row>
    <row r="850" spans="1:8" ht="15.75">
      <c r="A850" s="17"/>
      <c r="B850" s="17"/>
      <c r="C850" s="18"/>
      <c r="D850" s="18"/>
      <c r="E850" s="18"/>
      <c r="F850" s="18"/>
      <c r="G850" s="17"/>
      <c r="H850" s="17"/>
    </row>
    <row r="851" spans="1:8" ht="15.75">
      <c r="A851" s="17"/>
      <c r="B851" s="17"/>
      <c r="C851" s="18"/>
      <c r="D851" s="18"/>
      <c r="E851" s="18"/>
      <c r="F851" s="18"/>
      <c r="G851" s="17"/>
      <c r="H851" s="17"/>
    </row>
    <row r="852" spans="1:8" ht="15.75">
      <c r="A852" s="17"/>
      <c r="B852" s="17"/>
      <c r="C852" s="18"/>
      <c r="D852" s="18"/>
      <c r="E852" s="18"/>
      <c r="F852" s="18"/>
      <c r="G852" s="17"/>
      <c r="H852" s="17"/>
    </row>
    <row r="853" spans="1:8" ht="15.75">
      <c r="A853" s="17"/>
      <c r="B853" s="17"/>
      <c r="C853" s="18"/>
      <c r="D853" s="18"/>
      <c r="E853" s="18"/>
      <c r="F853" s="18"/>
      <c r="G853" s="17"/>
      <c r="H853" s="17"/>
    </row>
    <row r="854" spans="1:8" ht="15.75">
      <c r="A854" s="17"/>
      <c r="B854" s="17"/>
      <c r="C854" s="18"/>
      <c r="D854" s="18"/>
      <c r="E854" s="18"/>
      <c r="F854" s="18"/>
      <c r="G854" s="17"/>
      <c r="H854" s="17"/>
    </row>
    <row r="855" spans="1:8" ht="15.75">
      <c r="A855" s="17"/>
      <c r="B855" s="17"/>
      <c r="C855" s="18"/>
      <c r="D855" s="18"/>
      <c r="E855" s="18"/>
      <c r="F855" s="18"/>
      <c r="G855" s="17"/>
      <c r="H855" s="17"/>
    </row>
    <row r="856" spans="1:8" ht="15.75">
      <c r="A856" s="17"/>
      <c r="B856" s="17"/>
      <c r="C856" s="18"/>
      <c r="D856" s="18"/>
      <c r="E856" s="18"/>
      <c r="F856" s="18"/>
      <c r="G856" s="17"/>
      <c r="H856" s="17"/>
    </row>
    <row r="857" spans="1:8" ht="15.75">
      <c r="A857" s="17"/>
      <c r="B857" s="17"/>
      <c r="C857" s="18"/>
      <c r="D857" s="18"/>
      <c r="E857" s="18"/>
      <c r="F857" s="18"/>
      <c r="G857" s="17"/>
      <c r="H857" s="17"/>
    </row>
    <row r="858" spans="1:8" ht="15.75">
      <c r="A858" s="17"/>
      <c r="B858" s="17"/>
      <c r="C858" s="18"/>
      <c r="D858" s="18"/>
      <c r="E858" s="18"/>
      <c r="F858" s="18"/>
      <c r="G858" s="17"/>
      <c r="H858" s="17"/>
    </row>
    <row r="859" spans="1:8" ht="15.75">
      <c r="A859" s="17"/>
      <c r="B859" s="17"/>
      <c r="C859" s="18"/>
      <c r="D859" s="18"/>
      <c r="E859" s="18"/>
      <c r="F859" s="18"/>
      <c r="G859" s="17"/>
      <c r="H859" s="17"/>
    </row>
    <row r="860" spans="1:8" ht="15.75">
      <c r="A860" s="17"/>
      <c r="B860" s="17"/>
      <c r="C860" s="18"/>
      <c r="D860" s="18"/>
      <c r="E860" s="18"/>
      <c r="F860" s="18"/>
      <c r="G860" s="17"/>
      <c r="H860" s="17"/>
    </row>
    <row r="861" spans="1:8" ht="15.75">
      <c r="A861" s="17"/>
      <c r="B861" s="17"/>
      <c r="C861" s="18"/>
      <c r="D861" s="18"/>
      <c r="E861" s="18"/>
      <c r="F861" s="18"/>
      <c r="G861" s="17"/>
      <c r="H861" s="17"/>
    </row>
    <row r="862" spans="1:8" ht="15.75">
      <c r="A862" s="17"/>
      <c r="B862" s="17"/>
      <c r="C862" s="18"/>
      <c r="D862" s="18"/>
      <c r="E862" s="18"/>
      <c r="F862" s="18"/>
      <c r="G862" s="17"/>
      <c r="H862" s="17"/>
    </row>
    <row r="863" spans="1:8" ht="15.75">
      <c r="A863" s="17"/>
      <c r="B863" s="17"/>
      <c r="C863" s="18"/>
      <c r="D863" s="18"/>
      <c r="E863" s="18"/>
      <c r="F863" s="18"/>
      <c r="G863" s="17"/>
      <c r="H863" s="17"/>
    </row>
    <row r="864" spans="1:8" ht="15.75">
      <c r="A864" s="17"/>
      <c r="B864" s="17"/>
      <c r="C864" s="18"/>
      <c r="D864" s="18"/>
      <c r="E864" s="18"/>
      <c r="F864" s="18"/>
      <c r="G864" s="17"/>
      <c r="H864" s="17"/>
    </row>
    <row r="865" spans="1:8" ht="15.75">
      <c r="A865" s="17"/>
      <c r="B865" s="17"/>
      <c r="C865" s="18"/>
      <c r="D865" s="18"/>
      <c r="E865" s="18"/>
      <c r="F865" s="18"/>
      <c r="G865" s="17"/>
      <c r="H865" s="17"/>
    </row>
    <row r="866" spans="1:8" ht="15.75">
      <c r="A866" s="17"/>
      <c r="B866" s="17"/>
      <c r="C866" s="18"/>
      <c r="D866" s="18"/>
      <c r="E866" s="18"/>
      <c r="F866" s="18"/>
      <c r="G866" s="17"/>
      <c r="H866" s="17"/>
    </row>
    <row r="867" spans="1:8" ht="15.75">
      <c r="A867" s="17"/>
      <c r="B867" s="17"/>
      <c r="C867" s="18"/>
      <c r="D867" s="18"/>
      <c r="E867" s="18"/>
      <c r="F867" s="18"/>
      <c r="G867" s="17"/>
      <c r="H867" s="17"/>
    </row>
    <row r="868" spans="1:8" ht="15.75">
      <c r="A868" s="17"/>
      <c r="B868" s="17"/>
      <c r="C868" s="18"/>
      <c r="D868" s="18"/>
      <c r="E868" s="18"/>
      <c r="F868" s="18"/>
      <c r="G868" s="17"/>
      <c r="H868" s="17"/>
    </row>
    <row r="869" spans="1:8" ht="15.75">
      <c r="A869" s="17"/>
      <c r="B869" s="17"/>
      <c r="C869" s="18"/>
      <c r="D869" s="18"/>
      <c r="E869" s="18"/>
      <c r="F869" s="18"/>
      <c r="G869" s="17"/>
      <c r="H869" s="17"/>
    </row>
    <row r="870" spans="1:8" ht="15.75">
      <c r="A870" s="17"/>
      <c r="B870" s="17"/>
      <c r="C870" s="18"/>
      <c r="D870" s="18"/>
      <c r="E870" s="18"/>
      <c r="F870" s="18"/>
      <c r="G870" s="17"/>
      <c r="H870" s="17"/>
    </row>
    <row r="871" spans="1:8" ht="15.75">
      <c r="A871" s="17"/>
      <c r="B871" s="17"/>
      <c r="C871" s="18"/>
      <c r="D871" s="18"/>
      <c r="E871" s="18"/>
      <c r="F871" s="18"/>
      <c r="G871" s="17"/>
      <c r="H871" s="17"/>
    </row>
    <row r="872" spans="1:8" ht="15.75">
      <c r="A872" s="17"/>
      <c r="B872" s="17"/>
      <c r="C872" s="18"/>
      <c r="D872" s="18"/>
      <c r="E872" s="18"/>
      <c r="F872" s="18"/>
      <c r="G872" s="17"/>
      <c r="H872" s="17"/>
    </row>
    <row r="873" spans="1:8" ht="15.75">
      <c r="A873" s="17"/>
      <c r="B873" s="17"/>
      <c r="C873" s="18"/>
      <c r="D873" s="18"/>
      <c r="E873" s="18"/>
      <c r="F873" s="18"/>
      <c r="G873" s="17"/>
      <c r="H873" s="17"/>
    </row>
    <row r="874" spans="1:8" ht="15.75">
      <c r="A874" s="17"/>
      <c r="B874" s="17"/>
      <c r="C874" s="18"/>
      <c r="D874" s="18"/>
      <c r="E874" s="18"/>
      <c r="F874" s="18"/>
      <c r="G874" s="17"/>
      <c r="H874" s="17"/>
    </row>
    <row r="875" spans="1:8" ht="15.75">
      <c r="A875" s="17"/>
      <c r="B875" s="17"/>
      <c r="C875" s="18"/>
      <c r="D875" s="18"/>
      <c r="E875" s="18"/>
      <c r="F875" s="18"/>
      <c r="G875" s="17"/>
      <c r="H875" s="17"/>
    </row>
    <row r="876" spans="1:8" ht="15.75">
      <c r="A876" s="17"/>
      <c r="B876" s="17"/>
      <c r="C876" s="18"/>
      <c r="D876" s="18"/>
      <c r="E876" s="18"/>
      <c r="F876" s="18"/>
      <c r="G876" s="17"/>
      <c r="H876" s="17"/>
    </row>
    <row r="877" spans="1:8" ht="15.75">
      <c r="A877" s="17"/>
      <c r="B877" s="17"/>
      <c r="C877" s="18"/>
      <c r="D877" s="18"/>
      <c r="E877" s="18"/>
      <c r="F877" s="18"/>
      <c r="G877" s="17"/>
      <c r="H877" s="17"/>
    </row>
    <row r="878" spans="1:8" ht="15.75">
      <c r="A878" s="17"/>
      <c r="B878" s="17"/>
      <c r="C878" s="18"/>
      <c r="D878" s="18"/>
      <c r="E878" s="18"/>
      <c r="F878" s="18"/>
      <c r="G878" s="17"/>
      <c r="H878" s="17"/>
    </row>
    <row r="879" spans="1:8" ht="15.75">
      <c r="A879" s="17"/>
      <c r="B879" s="17"/>
      <c r="C879" s="18"/>
      <c r="D879" s="18"/>
      <c r="E879" s="18"/>
      <c r="F879" s="18"/>
      <c r="G879" s="17"/>
      <c r="H879" s="17"/>
    </row>
    <row r="880" spans="1:8" ht="15.75">
      <c r="A880" s="17"/>
      <c r="B880" s="17"/>
      <c r="C880" s="18"/>
      <c r="D880" s="18"/>
      <c r="E880" s="18"/>
      <c r="F880" s="18"/>
      <c r="G880" s="17"/>
      <c r="H880" s="17"/>
    </row>
    <row r="881" spans="1:8" ht="15.75">
      <c r="A881" s="17"/>
      <c r="B881" s="17"/>
      <c r="C881" s="18"/>
      <c r="D881" s="18"/>
      <c r="E881" s="18"/>
      <c r="F881" s="18"/>
      <c r="G881" s="17"/>
      <c r="H881" s="17"/>
    </row>
    <row r="882" spans="1:8" ht="15.75">
      <c r="A882" s="17"/>
      <c r="B882" s="17"/>
      <c r="C882" s="18"/>
      <c r="D882" s="18"/>
      <c r="E882" s="18"/>
      <c r="F882" s="18"/>
      <c r="G882" s="17"/>
      <c r="H882" s="17"/>
    </row>
    <row r="883" spans="1:8" ht="15.75">
      <c r="A883" s="17"/>
      <c r="B883" s="17"/>
      <c r="C883" s="18"/>
      <c r="D883" s="18"/>
      <c r="E883" s="18"/>
      <c r="F883" s="18"/>
      <c r="G883" s="17"/>
      <c r="H883" s="17"/>
    </row>
    <row r="884" spans="1:8" ht="15.75">
      <c r="A884" s="17"/>
      <c r="B884" s="17"/>
      <c r="C884" s="18"/>
      <c r="D884" s="18"/>
      <c r="E884" s="18"/>
      <c r="F884" s="18"/>
      <c r="G884" s="17"/>
      <c r="H884" s="17"/>
    </row>
    <row r="885" spans="1:8" ht="15.75">
      <c r="A885" s="17"/>
      <c r="B885" s="17"/>
      <c r="C885" s="18"/>
      <c r="D885" s="18"/>
      <c r="E885" s="18"/>
      <c r="F885" s="18"/>
      <c r="G885" s="17"/>
      <c r="H885" s="17"/>
    </row>
    <row r="886" spans="1:8" ht="15.75">
      <c r="A886" s="17"/>
      <c r="B886" s="17"/>
      <c r="C886" s="18"/>
      <c r="D886" s="18"/>
      <c r="E886" s="18"/>
      <c r="F886" s="18"/>
      <c r="G886" s="17"/>
      <c r="H886" s="17"/>
    </row>
    <row r="887" spans="1:8" ht="15.75">
      <c r="A887" s="17"/>
      <c r="B887" s="17"/>
      <c r="C887" s="18"/>
      <c r="D887" s="18"/>
      <c r="E887" s="18"/>
      <c r="F887" s="18"/>
      <c r="G887" s="17"/>
      <c r="H887" s="17"/>
    </row>
    <row r="888" spans="1:8" ht="15.75">
      <c r="A888" s="17"/>
      <c r="B888" s="17"/>
      <c r="C888" s="18"/>
      <c r="D888" s="18"/>
      <c r="E888" s="18"/>
      <c r="F888" s="18"/>
      <c r="G888" s="17"/>
      <c r="H888" s="17"/>
    </row>
    <row r="889" spans="1:8" ht="15.75">
      <c r="A889" s="17"/>
      <c r="B889" s="17"/>
      <c r="C889" s="18"/>
      <c r="D889" s="18"/>
      <c r="E889" s="18"/>
      <c r="F889" s="18"/>
      <c r="G889" s="17"/>
      <c r="H889" s="17"/>
    </row>
    <row r="890" spans="1:8" ht="15.75">
      <c r="A890" s="17"/>
      <c r="B890" s="17"/>
      <c r="C890" s="18"/>
      <c r="D890" s="18"/>
      <c r="E890" s="18"/>
      <c r="F890" s="18"/>
      <c r="G890" s="17"/>
      <c r="H890" s="17"/>
    </row>
    <row r="891" spans="1:8" ht="15.75">
      <c r="A891" s="17"/>
      <c r="B891" s="17"/>
      <c r="C891" s="18"/>
      <c r="D891" s="18"/>
      <c r="E891" s="18"/>
      <c r="F891" s="18"/>
      <c r="G891" s="17"/>
      <c r="H891" s="17"/>
    </row>
    <row r="892" spans="1:8" ht="15.75">
      <c r="A892" s="17"/>
      <c r="B892" s="17"/>
      <c r="C892" s="18"/>
      <c r="D892" s="18"/>
      <c r="E892" s="18"/>
      <c r="F892" s="18"/>
      <c r="G892" s="17"/>
      <c r="H892" s="17"/>
    </row>
    <row r="893" spans="1:8" ht="15.75">
      <c r="A893" s="17"/>
      <c r="B893" s="17"/>
      <c r="C893" s="18"/>
      <c r="D893" s="18"/>
      <c r="E893" s="18"/>
      <c r="F893" s="18"/>
      <c r="G893" s="17"/>
      <c r="H893" s="17"/>
    </row>
    <row r="894" spans="1:8" ht="15.75">
      <c r="A894" s="17"/>
      <c r="B894" s="17"/>
      <c r="C894" s="18"/>
      <c r="D894" s="18"/>
      <c r="E894" s="18"/>
      <c r="F894" s="18"/>
      <c r="G894" s="17"/>
      <c r="H894" s="17"/>
    </row>
    <row r="895" spans="1:8" ht="15.75">
      <c r="A895" s="17"/>
      <c r="B895" s="17"/>
      <c r="C895" s="18"/>
      <c r="D895" s="18"/>
      <c r="E895" s="18"/>
      <c r="F895" s="18"/>
      <c r="G895" s="17"/>
      <c r="H895" s="17"/>
    </row>
    <row r="896" spans="1:8" ht="15.75">
      <c r="A896" s="17"/>
      <c r="B896" s="17"/>
      <c r="C896" s="18"/>
      <c r="D896" s="18"/>
      <c r="E896" s="18"/>
      <c r="F896" s="18"/>
      <c r="G896" s="17"/>
      <c r="H896" s="17"/>
    </row>
    <row r="897" spans="1:8" ht="15.75">
      <c r="A897" s="17"/>
      <c r="B897" s="17"/>
      <c r="C897" s="18"/>
      <c r="D897" s="18"/>
      <c r="E897" s="18"/>
      <c r="F897" s="18"/>
      <c r="G897" s="17"/>
      <c r="H897" s="17"/>
    </row>
    <row r="898" spans="1:8" ht="15.75">
      <c r="A898" s="17"/>
      <c r="B898" s="17"/>
      <c r="C898" s="18"/>
      <c r="D898" s="18"/>
      <c r="E898" s="18"/>
      <c r="F898" s="18"/>
      <c r="G898" s="17"/>
      <c r="H898" s="17"/>
    </row>
    <row r="899" spans="1:8" ht="15.75">
      <c r="A899" s="17"/>
      <c r="B899" s="17"/>
      <c r="C899" s="18"/>
      <c r="D899" s="18"/>
      <c r="E899" s="18"/>
      <c r="F899" s="18"/>
      <c r="G899" s="17"/>
      <c r="H899" s="17"/>
    </row>
    <row r="900" spans="1:8" ht="15.75">
      <c r="A900" s="17"/>
      <c r="B900" s="17"/>
      <c r="C900" s="18"/>
      <c r="D900" s="18"/>
      <c r="E900" s="18"/>
      <c r="F900" s="18"/>
      <c r="G900" s="17"/>
      <c r="H900" s="17"/>
    </row>
    <row r="901" spans="1:8" ht="15.75">
      <c r="A901" s="17"/>
      <c r="B901" s="17"/>
      <c r="C901" s="18"/>
      <c r="D901" s="18"/>
      <c r="E901" s="18"/>
      <c r="F901" s="18"/>
      <c r="G901" s="17"/>
      <c r="H901" s="17"/>
    </row>
    <row r="902" spans="1:8" ht="15.75">
      <c r="A902" s="17"/>
      <c r="B902" s="17"/>
      <c r="C902" s="18"/>
      <c r="D902" s="18"/>
      <c r="E902" s="18"/>
      <c r="F902" s="18"/>
      <c r="G902" s="17"/>
      <c r="H902" s="17"/>
    </row>
    <row r="903" spans="1:8" ht="15.75">
      <c r="A903" s="17"/>
      <c r="B903" s="17"/>
      <c r="C903" s="18"/>
      <c r="D903" s="18"/>
      <c r="E903" s="18"/>
      <c r="F903" s="18"/>
      <c r="G903" s="17"/>
      <c r="H903" s="17"/>
    </row>
    <row r="904" spans="1:8" ht="15.75">
      <c r="A904" s="17"/>
      <c r="B904" s="17"/>
      <c r="C904" s="18"/>
      <c r="D904" s="18"/>
      <c r="E904" s="18"/>
      <c r="F904" s="18"/>
      <c r="G904" s="17"/>
      <c r="H904" s="17"/>
    </row>
    <row r="905" spans="1:8" ht="15.75">
      <c r="A905" s="17"/>
      <c r="B905" s="17"/>
      <c r="C905" s="18"/>
      <c r="D905" s="18"/>
      <c r="E905" s="18"/>
      <c r="F905" s="18"/>
      <c r="G905" s="17"/>
      <c r="H905" s="17"/>
    </row>
    <row r="906" spans="1:8" ht="15.75">
      <c r="A906" s="17"/>
      <c r="B906" s="17"/>
      <c r="C906" s="18"/>
      <c r="D906" s="18"/>
      <c r="E906" s="18"/>
      <c r="F906" s="18"/>
      <c r="G906" s="17"/>
      <c r="H906" s="17"/>
    </row>
    <row r="907" spans="1:8" ht="15.75">
      <c r="A907" s="17"/>
      <c r="B907" s="17"/>
      <c r="C907" s="18"/>
      <c r="D907" s="18"/>
      <c r="E907" s="18"/>
      <c r="F907" s="18"/>
      <c r="G907" s="17"/>
      <c r="H907" s="17"/>
    </row>
    <row r="908" spans="1:8" ht="15.75">
      <c r="A908" s="17"/>
      <c r="B908" s="17"/>
      <c r="C908" s="18"/>
      <c r="D908" s="18"/>
      <c r="E908" s="18"/>
      <c r="F908" s="18"/>
      <c r="G908" s="17"/>
      <c r="H908" s="17"/>
    </row>
    <row r="909" spans="1:8" ht="15.75">
      <c r="A909" s="17"/>
      <c r="B909" s="17"/>
      <c r="C909" s="18"/>
      <c r="D909" s="18"/>
      <c r="E909" s="18"/>
      <c r="F909" s="18"/>
      <c r="G909" s="17"/>
      <c r="H909" s="17"/>
    </row>
    <row r="910" spans="1:8" ht="15.75">
      <c r="A910" s="17"/>
      <c r="B910" s="17"/>
      <c r="C910" s="18"/>
      <c r="D910" s="18"/>
      <c r="E910" s="18"/>
      <c r="F910" s="18"/>
      <c r="G910" s="17"/>
      <c r="H910" s="17"/>
    </row>
    <row r="911" spans="1:8" ht="15.75">
      <c r="A911" s="17"/>
      <c r="B911" s="17"/>
      <c r="C911" s="18"/>
      <c r="D911" s="18"/>
      <c r="E911" s="18"/>
      <c r="F911" s="18"/>
      <c r="G911" s="17"/>
      <c r="H911" s="17"/>
    </row>
    <row r="912" spans="1:8" ht="15.75">
      <c r="A912" s="17"/>
      <c r="B912" s="17"/>
      <c r="C912" s="18"/>
      <c r="D912" s="18"/>
      <c r="E912" s="18"/>
      <c r="F912" s="18"/>
      <c r="G912" s="17"/>
      <c r="H912" s="17"/>
    </row>
    <row r="913" spans="1:8" ht="15.75">
      <c r="A913" s="17"/>
      <c r="B913" s="17"/>
      <c r="C913" s="18"/>
      <c r="D913" s="18"/>
      <c r="E913" s="18"/>
      <c r="F913" s="18"/>
      <c r="G913" s="17"/>
      <c r="H913" s="17"/>
    </row>
    <row r="914" spans="1:8" ht="15.75">
      <c r="A914" s="17"/>
      <c r="B914" s="17"/>
      <c r="C914" s="18"/>
      <c r="D914" s="18"/>
      <c r="E914" s="18"/>
      <c r="F914" s="18"/>
      <c r="G914" s="17"/>
      <c r="H914" s="17"/>
    </row>
    <row r="915" spans="1:8" ht="15.75">
      <c r="A915" s="17"/>
      <c r="B915" s="17"/>
      <c r="C915" s="18"/>
      <c r="D915" s="18"/>
      <c r="E915" s="18"/>
      <c r="F915" s="18"/>
      <c r="G915" s="17"/>
      <c r="H915" s="17"/>
    </row>
    <row r="916" spans="1:8" ht="15.75">
      <c r="A916" s="17"/>
      <c r="B916" s="17"/>
      <c r="C916" s="18"/>
      <c r="D916" s="18"/>
      <c r="E916" s="18"/>
      <c r="F916" s="18"/>
      <c r="G916" s="17"/>
      <c r="H916" s="17"/>
    </row>
    <row r="917" spans="1:8" ht="15.75">
      <c r="A917" s="17"/>
      <c r="B917" s="17"/>
      <c r="C917" s="18"/>
      <c r="D917" s="18"/>
      <c r="E917" s="18"/>
      <c r="F917" s="18"/>
      <c r="G917" s="17"/>
      <c r="H917" s="17"/>
    </row>
    <row r="918" spans="1:8" ht="15.75">
      <c r="A918" s="17"/>
      <c r="B918" s="17"/>
      <c r="C918" s="18"/>
      <c r="D918" s="18"/>
      <c r="E918" s="18"/>
      <c r="F918" s="18"/>
      <c r="G918" s="17"/>
      <c r="H918" s="17"/>
    </row>
    <row r="919" spans="1:8" ht="15.75">
      <c r="A919" s="17"/>
      <c r="B919" s="17"/>
      <c r="C919" s="18"/>
      <c r="D919" s="18"/>
      <c r="E919" s="18"/>
      <c r="F919" s="18"/>
      <c r="G919" s="17"/>
      <c r="H919" s="17"/>
    </row>
    <row r="920" spans="1:8" ht="15.75">
      <c r="A920" s="17"/>
      <c r="B920" s="17"/>
      <c r="C920" s="18"/>
      <c r="D920" s="18"/>
      <c r="E920" s="18"/>
      <c r="F920" s="18"/>
      <c r="G920" s="17"/>
      <c r="H920" s="17"/>
    </row>
    <row r="921" spans="1:8" ht="15.75">
      <c r="A921" s="17"/>
      <c r="B921" s="17"/>
      <c r="C921" s="18"/>
      <c r="D921" s="18"/>
      <c r="E921" s="18"/>
      <c r="F921" s="18"/>
      <c r="G921" s="17"/>
      <c r="H921" s="17"/>
    </row>
    <row r="922" spans="1:8" ht="15.75">
      <c r="A922" s="17"/>
      <c r="B922" s="17"/>
      <c r="C922" s="18"/>
      <c r="D922" s="18"/>
      <c r="E922" s="18"/>
      <c r="F922" s="18"/>
      <c r="G922" s="17"/>
      <c r="H922" s="17"/>
    </row>
    <row r="923" spans="1:8" ht="15.75">
      <c r="A923" s="17"/>
      <c r="B923" s="17"/>
      <c r="C923" s="18"/>
      <c r="D923" s="18"/>
      <c r="E923" s="18"/>
      <c r="F923" s="18"/>
      <c r="G923" s="17"/>
      <c r="H923" s="17"/>
    </row>
    <row r="924" spans="1:8" ht="15.75">
      <c r="A924" s="17"/>
      <c r="B924" s="17"/>
      <c r="C924" s="18"/>
      <c r="D924" s="18"/>
      <c r="E924" s="18"/>
      <c r="F924" s="18"/>
      <c r="G924" s="17"/>
      <c r="H924" s="17"/>
    </row>
    <row r="925" spans="1:8" ht="15.75">
      <c r="A925" s="17"/>
      <c r="B925" s="17"/>
      <c r="C925" s="18"/>
      <c r="D925" s="18"/>
      <c r="E925" s="18"/>
      <c r="F925" s="18"/>
      <c r="G925" s="17"/>
      <c r="H925" s="17"/>
    </row>
    <row r="926" spans="1:8" ht="15.75">
      <c r="A926" s="17"/>
      <c r="B926" s="17"/>
      <c r="C926" s="18"/>
      <c r="D926" s="18"/>
      <c r="E926" s="18"/>
      <c r="F926" s="18"/>
      <c r="G926" s="17"/>
      <c r="H926" s="17"/>
    </row>
    <row r="927" spans="1:8" ht="15.75">
      <c r="A927" s="17"/>
      <c r="B927" s="17"/>
      <c r="C927" s="18"/>
      <c r="D927" s="18"/>
      <c r="E927" s="18"/>
      <c r="F927" s="18"/>
      <c r="G927" s="17"/>
      <c r="H927" s="17"/>
    </row>
    <row r="928" spans="1:8" ht="15.75">
      <c r="A928" s="17"/>
      <c r="B928" s="17"/>
      <c r="C928" s="18"/>
      <c r="D928" s="18"/>
      <c r="E928" s="18"/>
      <c r="F928" s="18"/>
      <c r="G928" s="17"/>
      <c r="H928" s="17"/>
    </row>
    <row r="929" spans="1:8" ht="15.75">
      <c r="A929" s="17"/>
      <c r="B929" s="17"/>
      <c r="C929" s="18"/>
      <c r="D929" s="18"/>
      <c r="E929" s="18"/>
      <c r="F929" s="18"/>
      <c r="G929" s="17"/>
      <c r="H929" s="17"/>
    </row>
    <row r="930" spans="1:8" ht="15.75">
      <c r="A930" s="17"/>
      <c r="B930" s="17"/>
      <c r="C930" s="18"/>
      <c r="D930" s="18"/>
      <c r="E930" s="18"/>
      <c r="F930" s="18"/>
      <c r="G930" s="17"/>
      <c r="H930" s="17"/>
    </row>
    <row r="931" spans="1:8" ht="15.75">
      <c r="A931" s="17"/>
      <c r="B931" s="17"/>
      <c r="C931" s="18"/>
      <c r="D931" s="18"/>
      <c r="E931" s="18"/>
      <c r="F931" s="18"/>
      <c r="G931" s="17"/>
      <c r="H931" s="17"/>
    </row>
    <row r="932" spans="1:8" ht="15.75">
      <c r="A932" s="17"/>
      <c r="B932" s="17"/>
      <c r="C932" s="18"/>
      <c r="D932" s="18"/>
      <c r="E932" s="18"/>
      <c r="F932" s="18"/>
      <c r="G932" s="17"/>
      <c r="H932" s="17"/>
    </row>
    <row r="933" spans="1:8" ht="15.75">
      <c r="A933" s="17"/>
      <c r="B933" s="17"/>
      <c r="C933" s="18"/>
      <c r="D933" s="18"/>
      <c r="E933" s="18"/>
      <c r="F933" s="18"/>
      <c r="G933" s="17"/>
      <c r="H933" s="17"/>
    </row>
    <row r="934" spans="1:8" ht="15.75">
      <c r="A934" s="17"/>
      <c r="B934" s="17"/>
      <c r="C934" s="18"/>
      <c r="D934" s="18"/>
      <c r="E934" s="18"/>
      <c r="F934" s="18"/>
      <c r="G934" s="17"/>
      <c r="H934" s="17"/>
    </row>
    <row r="935" spans="1:8" ht="15.75">
      <c r="A935" s="17"/>
      <c r="B935" s="17"/>
      <c r="C935" s="18"/>
      <c r="D935" s="18"/>
      <c r="E935" s="18"/>
      <c r="F935" s="18"/>
      <c r="G935" s="17"/>
      <c r="H935" s="17"/>
    </row>
    <row r="936" spans="1:8" ht="15.75">
      <c r="A936" s="17"/>
      <c r="B936" s="17"/>
      <c r="C936" s="18"/>
      <c r="D936" s="18"/>
      <c r="E936" s="18"/>
      <c r="F936" s="18"/>
      <c r="G936" s="17"/>
      <c r="H936" s="17"/>
    </row>
    <row r="937" spans="1:8" ht="15.75">
      <c r="A937" s="17"/>
      <c r="B937" s="17"/>
      <c r="C937" s="18"/>
      <c r="D937" s="18"/>
      <c r="E937" s="18"/>
      <c r="F937" s="18"/>
      <c r="G937" s="17"/>
      <c r="H937" s="17"/>
    </row>
    <row r="938" spans="1:8" ht="15.75">
      <c r="A938" s="17"/>
      <c r="B938" s="17"/>
      <c r="C938" s="18"/>
      <c r="D938" s="18"/>
      <c r="E938" s="18"/>
      <c r="F938" s="18"/>
      <c r="G938" s="17"/>
      <c r="H938" s="17"/>
    </row>
    <row r="939" spans="1:8" ht="15.75">
      <c r="A939" s="17"/>
      <c r="B939" s="17"/>
      <c r="C939" s="18"/>
      <c r="D939" s="18"/>
      <c r="E939" s="18"/>
      <c r="F939" s="18"/>
      <c r="G939" s="17"/>
      <c r="H939" s="17"/>
    </row>
    <row r="940" spans="1:8" ht="15.75">
      <c r="A940" s="17"/>
      <c r="B940" s="17"/>
      <c r="C940" s="18"/>
      <c r="D940" s="18"/>
      <c r="E940" s="18"/>
      <c r="F940" s="18"/>
      <c r="G940" s="17"/>
      <c r="H940" s="17"/>
    </row>
    <row r="941" spans="1:8" ht="15.75">
      <c r="A941" s="17"/>
      <c r="B941" s="17"/>
      <c r="C941" s="18"/>
      <c r="D941" s="18"/>
      <c r="E941" s="18"/>
      <c r="F941" s="18"/>
      <c r="G941" s="17"/>
      <c r="H941" s="17"/>
    </row>
    <row r="942" spans="1:8" ht="15.75">
      <c r="A942" s="17"/>
      <c r="B942" s="17"/>
      <c r="C942" s="18"/>
      <c r="D942" s="18"/>
      <c r="E942" s="18"/>
      <c r="F942" s="18"/>
      <c r="G942" s="17"/>
      <c r="H942" s="17"/>
    </row>
    <row r="943" spans="1:8" ht="15.75">
      <c r="A943" s="17"/>
      <c r="B943" s="17"/>
      <c r="C943" s="18"/>
      <c r="D943" s="18"/>
      <c r="E943" s="18"/>
      <c r="F943" s="18"/>
      <c r="G943" s="17"/>
      <c r="H943" s="17"/>
    </row>
    <row r="944" spans="1:8" ht="15.75">
      <c r="A944" s="17"/>
      <c r="B944" s="17"/>
      <c r="C944" s="18"/>
      <c r="D944" s="18"/>
      <c r="E944" s="18"/>
      <c r="F944" s="18"/>
      <c r="G944" s="17"/>
      <c r="H944" s="17"/>
    </row>
    <row r="945" spans="1:8" ht="15.75">
      <c r="A945" s="17"/>
      <c r="B945" s="17"/>
      <c r="C945" s="18"/>
      <c r="D945" s="18"/>
      <c r="E945" s="18"/>
      <c r="F945" s="18"/>
      <c r="G945" s="17"/>
      <c r="H945" s="17"/>
    </row>
    <row r="946" spans="1:8" ht="15.75">
      <c r="A946" s="17"/>
      <c r="B946" s="17"/>
      <c r="C946" s="18"/>
      <c r="D946" s="18"/>
      <c r="E946" s="18"/>
      <c r="F946" s="18"/>
      <c r="G946" s="17"/>
      <c r="H946" s="17"/>
    </row>
    <row r="947" spans="1:8" ht="15.75">
      <c r="A947" s="17"/>
      <c r="B947" s="17"/>
      <c r="C947" s="18"/>
      <c r="D947" s="18"/>
      <c r="E947" s="18"/>
      <c r="F947" s="18"/>
      <c r="G947" s="17"/>
      <c r="H947" s="17"/>
    </row>
    <row r="948" spans="1:8" ht="15.75">
      <c r="A948" s="17"/>
      <c r="B948" s="17"/>
      <c r="C948" s="18"/>
      <c r="D948" s="18"/>
      <c r="E948" s="18"/>
      <c r="F948" s="18"/>
      <c r="G948" s="17"/>
      <c r="H948" s="17"/>
    </row>
    <row r="949" spans="1:8" ht="15.75">
      <c r="A949" s="17"/>
      <c r="B949" s="17"/>
      <c r="C949" s="18"/>
      <c r="D949" s="18"/>
      <c r="E949" s="18"/>
      <c r="F949" s="18"/>
      <c r="G949" s="17"/>
      <c r="H949" s="17"/>
    </row>
    <row r="950" spans="1:8" ht="15.75">
      <c r="A950" s="17"/>
      <c r="B950" s="17"/>
      <c r="C950" s="18"/>
      <c r="D950" s="18"/>
      <c r="E950" s="18"/>
      <c r="F950" s="18"/>
      <c r="G950" s="17"/>
      <c r="H950" s="17"/>
    </row>
    <row r="951" spans="1:8" ht="15.75">
      <c r="A951" s="17"/>
      <c r="B951" s="17"/>
      <c r="C951" s="18"/>
      <c r="D951" s="18"/>
      <c r="E951" s="18"/>
      <c r="F951" s="18"/>
      <c r="G951" s="17"/>
      <c r="H951" s="17"/>
    </row>
    <row r="952" spans="1:8" ht="15.75">
      <c r="A952" s="17"/>
      <c r="B952" s="17"/>
      <c r="C952" s="18"/>
      <c r="D952" s="18"/>
      <c r="E952" s="18"/>
      <c r="F952" s="18"/>
      <c r="G952" s="17"/>
      <c r="H952" s="17"/>
    </row>
    <row r="953" spans="1:8" ht="15.75">
      <c r="A953" s="17"/>
      <c r="B953" s="17"/>
      <c r="C953" s="18"/>
      <c r="D953" s="18"/>
      <c r="E953" s="18"/>
      <c r="F953" s="18"/>
      <c r="G953" s="17"/>
      <c r="H953" s="17"/>
    </row>
    <row r="954" spans="1:8" ht="15.75">
      <c r="A954" s="17"/>
      <c r="B954" s="17"/>
      <c r="C954" s="18"/>
      <c r="D954" s="18"/>
      <c r="E954" s="18"/>
      <c r="F954" s="18"/>
      <c r="G954" s="17"/>
      <c r="H954" s="17"/>
    </row>
    <row r="955" spans="1:8" ht="15.75">
      <c r="A955" s="17"/>
      <c r="B955" s="17"/>
      <c r="C955" s="18"/>
      <c r="D955" s="18"/>
      <c r="E955" s="18"/>
      <c r="F955" s="18"/>
      <c r="G955" s="17"/>
      <c r="H955" s="17"/>
    </row>
    <row r="956" spans="1:8" ht="15.75">
      <c r="A956" s="17"/>
      <c r="B956" s="17"/>
      <c r="C956" s="18"/>
      <c r="D956" s="18"/>
      <c r="E956" s="18"/>
      <c r="F956" s="18"/>
      <c r="G956" s="17"/>
      <c r="H956" s="17"/>
    </row>
    <row r="957" spans="1:8" ht="15.75">
      <c r="A957" s="17"/>
      <c r="B957" s="17"/>
      <c r="C957" s="18"/>
      <c r="D957" s="18"/>
      <c r="E957" s="18"/>
      <c r="F957" s="18"/>
      <c r="G957" s="17"/>
      <c r="H957" s="17"/>
    </row>
    <row r="958" spans="1:8" ht="15.75">
      <c r="A958" s="17"/>
      <c r="B958" s="17"/>
      <c r="C958" s="18"/>
      <c r="D958" s="18"/>
      <c r="E958" s="18"/>
      <c r="F958" s="18"/>
      <c r="G958" s="17"/>
      <c r="H958" s="17"/>
    </row>
    <row r="959" spans="1:8" ht="15.75">
      <c r="A959" s="17"/>
      <c r="B959" s="17"/>
      <c r="C959" s="18"/>
      <c r="D959" s="18"/>
      <c r="E959" s="18"/>
      <c r="F959" s="18"/>
      <c r="G959" s="17"/>
      <c r="H959" s="17"/>
    </row>
    <row r="960" spans="1:8" ht="15.75">
      <c r="A960" s="17"/>
      <c r="B960" s="17"/>
      <c r="C960" s="18"/>
      <c r="D960" s="18"/>
      <c r="E960" s="18"/>
      <c r="F960" s="18"/>
      <c r="G960" s="17"/>
      <c r="H960" s="17"/>
    </row>
    <row r="961" spans="1:8" ht="15.75">
      <c r="A961" s="17"/>
      <c r="B961" s="17"/>
      <c r="C961" s="18"/>
      <c r="D961" s="18"/>
      <c r="E961" s="18"/>
      <c r="F961" s="18"/>
      <c r="G961" s="17"/>
      <c r="H961" s="17"/>
    </row>
    <row r="962" spans="1:8" ht="15.75">
      <c r="A962" s="17"/>
      <c r="B962" s="17"/>
      <c r="C962" s="18"/>
      <c r="D962" s="18"/>
      <c r="E962" s="18"/>
      <c r="F962" s="18"/>
      <c r="G962" s="17"/>
      <c r="H962" s="17"/>
    </row>
    <row r="963" spans="1:8" ht="15.75">
      <c r="A963" s="17"/>
      <c r="B963" s="17"/>
      <c r="C963" s="18"/>
      <c r="D963" s="18"/>
      <c r="E963" s="18"/>
      <c r="F963" s="18"/>
      <c r="G963" s="17"/>
      <c r="H963" s="17"/>
    </row>
    <row r="964" spans="1:8" ht="15.75">
      <c r="A964" s="17"/>
      <c r="B964" s="17"/>
      <c r="C964" s="18"/>
      <c r="D964" s="18"/>
      <c r="E964" s="18"/>
      <c r="F964" s="18"/>
      <c r="G964" s="17"/>
      <c r="H964" s="17"/>
    </row>
    <row r="965" spans="1:8" ht="15.75">
      <c r="A965" s="17"/>
      <c r="B965" s="17"/>
      <c r="C965" s="18"/>
      <c r="D965" s="18"/>
      <c r="E965" s="18"/>
      <c r="F965" s="18"/>
      <c r="G965" s="17"/>
      <c r="H965" s="17"/>
    </row>
    <row r="966" spans="1:8" ht="15.75">
      <c r="A966" s="17"/>
      <c r="B966" s="17"/>
      <c r="C966" s="18"/>
      <c r="D966" s="18"/>
      <c r="E966" s="18"/>
      <c r="F966" s="18"/>
      <c r="G966" s="17"/>
      <c r="H966" s="17"/>
    </row>
    <row r="967" spans="1:8" ht="15.75">
      <c r="A967" s="17"/>
      <c r="B967" s="17"/>
      <c r="C967" s="18"/>
      <c r="D967" s="18"/>
      <c r="E967" s="18"/>
      <c r="F967" s="18"/>
      <c r="G967" s="17"/>
      <c r="H967" s="17"/>
    </row>
    <row r="968" spans="3:6" ht="15.75">
      <c r="C968" s="19"/>
      <c r="D968" s="19"/>
      <c r="E968" s="19"/>
      <c r="F968" s="19"/>
    </row>
    <row r="969" spans="3:6" ht="15.75">
      <c r="C969" s="19"/>
      <c r="D969" s="19"/>
      <c r="E969" s="19"/>
      <c r="F969" s="19"/>
    </row>
    <row r="970" spans="3:6" ht="15.75">
      <c r="C970" s="19"/>
      <c r="D970" s="19"/>
      <c r="E970" s="19"/>
      <c r="F970" s="19"/>
    </row>
    <row r="971" spans="3:6" ht="15.75">
      <c r="C971" s="19"/>
      <c r="D971" s="19"/>
      <c r="E971" s="19"/>
      <c r="F971" s="19"/>
    </row>
    <row r="972" spans="3:6" ht="15.75">
      <c r="C972" s="19"/>
      <c r="D972" s="19"/>
      <c r="E972" s="19"/>
      <c r="F972" s="19"/>
    </row>
    <row r="973" spans="3:6" ht="15.75">
      <c r="C973" s="19"/>
      <c r="D973" s="19"/>
      <c r="E973" s="19"/>
      <c r="F973" s="19"/>
    </row>
    <row r="974" spans="3:6" ht="15.75">
      <c r="C974" s="19"/>
      <c r="D974" s="19"/>
      <c r="E974" s="19"/>
      <c r="F974" s="19"/>
    </row>
    <row r="975" spans="3:6" ht="15.75">
      <c r="C975" s="19"/>
      <c r="D975" s="19"/>
      <c r="E975" s="19"/>
      <c r="F975" s="19"/>
    </row>
    <row r="976" spans="3:6" ht="15.75">
      <c r="C976" s="19"/>
      <c r="D976" s="19"/>
      <c r="E976" s="19"/>
      <c r="F976" s="19"/>
    </row>
    <row r="977" spans="3:6" ht="15.75">
      <c r="C977" s="19"/>
      <c r="D977" s="19"/>
      <c r="E977" s="19"/>
      <c r="F977" s="19"/>
    </row>
    <row r="978" spans="3:6" ht="15.75">
      <c r="C978" s="19"/>
      <c r="D978" s="19"/>
      <c r="E978" s="19"/>
      <c r="F978" s="19"/>
    </row>
    <row r="979" spans="3:6" ht="15.75">
      <c r="C979" s="19"/>
      <c r="D979" s="19"/>
      <c r="E979" s="19"/>
      <c r="F979" s="19"/>
    </row>
    <row r="980" spans="3:6" ht="15.75">
      <c r="C980" s="19"/>
      <c r="D980" s="19"/>
      <c r="E980" s="19"/>
      <c r="F980" s="19"/>
    </row>
    <row r="981" spans="3:6" ht="15.75">
      <c r="C981" s="19"/>
      <c r="D981" s="19"/>
      <c r="E981" s="19"/>
      <c r="F981" s="19"/>
    </row>
    <row r="982" spans="3:6" ht="15.75">
      <c r="C982" s="19"/>
      <c r="D982" s="19"/>
      <c r="E982" s="19"/>
      <c r="F982" s="19"/>
    </row>
    <row r="983" spans="3:6" ht="15.75">
      <c r="C983" s="19"/>
      <c r="D983" s="19"/>
      <c r="E983" s="19"/>
      <c r="F983" s="19"/>
    </row>
    <row r="984" spans="3:6" ht="15.75">
      <c r="C984" s="19"/>
      <c r="D984" s="19"/>
      <c r="E984" s="19"/>
      <c r="F984" s="19"/>
    </row>
    <row r="985" spans="3:6" ht="15.75">
      <c r="C985" s="19"/>
      <c r="D985" s="19"/>
      <c r="E985" s="19"/>
      <c r="F985" s="19"/>
    </row>
    <row r="986" spans="3:6" ht="15.75">
      <c r="C986" s="19"/>
      <c r="D986" s="19"/>
      <c r="E986" s="19"/>
      <c r="F986" s="19"/>
    </row>
    <row r="987" spans="3:6" ht="15.75">
      <c r="C987" s="19"/>
      <c r="D987" s="19"/>
      <c r="E987" s="19"/>
      <c r="F987" s="19"/>
    </row>
    <row r="988" spans="3:6" ht="15.75">
      <c r="C988" s="19"/>
      <c r="D988" s="19"/>
      <c r="E988" s="19"/>
      <c r="F988" s="19"/>
    </row>
    <row r="989" spans="3:6" ht="15.75">
      <c r="C989" s="19"/>
      <c r="D989" s="19"/>
      <c r="E989" s="19"/>
      <c r="F989" s="19"/>
    </row>
    <row r="990" spans="3:6" ht="15.75">
      <c r="C990" s="19"/>
      <c r="D990" s="19"/>
      <c r="E990" s="19"/>
      <c r="F990" s="19"/>
    </row>
    <row r="991" spans="3:6" ht="15.75">
      <c r="C991" s="19"/>
      <c r="D991" s="19"/>
      <c r="E991" s="19"/>
      <c r="F991" s="19"/>
    </row>
    <row r="992" spans="3:6" ht="15.75">
      <c r="C992" s="19"/>
      <c r="D992" s="19"/>
      <c r="E992" s="19"/>
      <c r="F992" s="19"/>
    </row>
    <row r="993" spans="3:6" ht="15.75">
      <c r="C993" s="19"/>
      <c r="D993" s="19"/>
      <c r="E993" s="19"/>
      <c r="F993" s="19"/>
    </row>
    <row r="994" spans="3:6" ht="15.75">
      <c r="C994" s="19"/>
      <c r="D994" s="19"/>
      <c r="E994" s="19"/>
      <c r="F994" s="19"/>
    </row>
    <row r="995" spans="3:6" ht="15.75">
      <c r="C995" s="19"/>
      <c r="D995" s="19"/>
      <c r="E995" s="19"/>
      <c r="F995" s="19"/>
    </row>
    <row r="996" spans="3:6" ht="15.75">
      <c r="C996" s="19"/>
      <c r="D996" s="19"/>
      <c r="E996" s="19"/>
      <c r="F996" s="19"/>
    </row>
    <row r="997" spans="3:6" ht="15.75">
      <c r="C997" s="19"/>
      <c r="D997" s="19"/>
      <c r="E997" s="19"/>
      <c r="F997" s="19"/>
    </row>
    <row r="998" spans="3:6" ht="15.75">
      <c r="C998" s="19"/>
      <c r="D998" s="19"/>
      <c r="E998" s="19"/>
      <c r="F998" s="19"/>
    </row>
    <row r="999" spans="3:6" ht="15.75">
      <c r="C999" s="19"/>
      <c r="D999" s="19"/>
      <c r="E999" s="19"/>
      <c r="F999" s="19"/>
    </row>
    <row r="1000" spans="3:6" ht="15.75">
      <c r="C1000" s="19"/>
      <c r="D1000" s="19"/>
      <c r="E1000" s="19"/>
      <c r="F1000" s="19"/>
    </row>
    <row r="1001" spans="3:6" ht="15.75">
      <c r="C1001" s="19"/>
      <c r="D1001" s="19"/>
      <c r="E1001" s="19"/>
      <c r="F1001" s="19"/>
    </row>
    <row r="1002" spans="3:6" ht="15.75">
      <c r="C1002" s="19"/>
      <c r="D1002" s="19"/>
      <c r="E1002" s="19"/>
      <c r="F1002" s="19"/>
    </row>
    <row r="1003" spans="3:6" ht="15.75">
      <c r="C1003" s="19"/>
      <c r="D1003" s="19"/>
      <c r="E1003" s="19"/>
      <c r="F1003" s="19"/>
    </row>
    <row r="1004" spans="3:6" ht="15.75">
      <c r="C1004" s="19"/>
      <c r="D1004" s="19"/>
      <c r="E1004" s="19"/>
      <c r="F1004" s="19"/>
    </row>
    <row r="1005" spans="3:6" ht="15.75">
      <c r="C1005" s="19"/>
      <c r="D1005" s="19"/>
      <c r="E1005" s="19"/>
      <c r="F1005" s="19"/>
    </row>
    <row r="1006" spans="3:6" ht="15.75">
      <c r="C1006" s="19"/>
      <c r="D1006" s="19"/>
      <c r="E1006" s="19"/>
      <c r="F1006" s="19"/>
    </row>
    <row r="1007" spans="3:6" ht="15.75">
      <c r="C1007" s="19"/>
      <c r="D1007" s="19"/>
      <c r="E1007" s="19"/>
      <c r="F1007" s="19"/>
    </row>
    <row r="1008" spans="3:6" ht="15.75">
      <c r="C1008" s="19"/>
      <c r="D1008" s="19"/>
      <c r="E1008" s="19"/>
      <c r="F1008" s="19"/>
    </row>
    <row r="1009" spans="3:6" ht="15.75">
      <c r="C1009" s="19"/>
      <c r="D1009" s="19"/>
      <c r="E1009" s="19"/>
      <c r="F1009" s="19"/>
    </row>
    <row r="1010" spans="3:6" ht="15.75">
      <c r="C1010" s="19"/>
      <c r="D1010" s="19"/>
      <c r="E1010" s="19"/>
      <c r="F1010" s="19"/>
    </row>
    <row r="1011" spans="3:6" ht="15.75">
      <c r="C1011" s="19"/>
      <c r="D1011" s="19"/>
      <c r="E1011" s="19"/>
      <c r="F1011" s="19"/>
    </row>
    <row r="1012" spans="3:6" ht="15.75">
      <c r="C1012" s="19"/>
      <c r="D1012" s="19"/>
      <c r="E1012" s="19"/>
      <c r="F1012" s="19"/>
    </row>
    <row r="1013" spans="3:6" ht="15.75">
      <c r="C1013" s="19"/>
      <c r="D1013" s="19"/>
      <c r="E1013" s="19"/>
      <c r="F1013" s="19"/>
    </row>
    <row r="1014" spans="3:6" ht="15.75">
      <c r="C1014" s="19"/>
      <c r="D1014" s="19"/>
      <c r="E1014" s="19"/>
      <c r="F1014" s="19"/>
    </row>
    <row r="1015" spans="3:6" ht="15.75">
      <c r="C1015" s="19"/>
      <c r="D1015" s="19"/>
      <c r="E1015" s="19"/>
      <c r="F1015" s="19"/>
    </row>
    <row r="1016" spans="3:6" ht="15.75">
      <c r="C1016" s="19"/>
      <c r="D1016" s="19"/>
      <c r="E1016" s="19"/>
      <c r="F1016" s="19"/>
    </row>
    <row r="1017" spans="3:6" ht="15.75">
      <c r="C1017" s="19"/>
      <c r="D1017" s="19"/>
      <c r="E1017" s="19"/>
      <c r="F1017" s="19"/>
    </row>
    <row r="1018" spans="3:6" ht="15.75">
      <c r="C1018" s="19"/>
      <c r="D1018" s="19"/>
      <c r="E1018" s="19"/>
      <c r="F1018" s="19"/>
    </row>
    <row r="1019" spans="3:6" ht="15.75">
      <c r="C1019" s="19"/>
      <c r="D1019" s="19"/>
      <c r="E1019" s="19"/>
      <c r="F1019" s="19"/>
    </row>
    <row r="1020" spans="3:6" ht="15.75">
      <c r="C1020" s="19"/>
      <c r="D1020" s="19"/>
      <c r="E1020" s="19"/>
      <c r="F1020" s="19"/>
    </row>
    <row r="1021" spans="3:6" ht="15.75">
      <c r="C1021" s="19"/>
      <c r="D1021" s="19"/>
      <c r="E1021" s="19"/>
      <c r="F1021" s="19"/>
    </row>
    <row r="1022" spans="3:6" ht="15.75">
      <c r="C1022" s="19"/>
      <c r="D1022" s="19"/>
      <c r="E1022" s="19"/>
      <c r="F1022" s="19"/>
    </row>
    <row r="1023" spans="3:6" ht="15.75">
      <c r="C1023" s="19"/>
      <c r="D1023" s="19"/>
      <c r="E1023" s="19"/>
      <c r="F1023" s="19"/>
    </row>
    <row r="1024" spans="3:6" ht="15.75">
      <c r="C1024" s="19"/>
      <c r="D1024" s="19"/>
      <c r="E1024" s="19"/>
      <c r="F1024" s="19"/>
    </row>
    <row r="1025" spans="3:6" ht="15.75">
      <c r="C1025" s="19"/>
      <c r="D1025" s="19"/>
      <c r="E1025" s="19"/>
      <c r="F1025" s="19"/>
    </row>
    <row r="1026" spans="3:6" ht="15.75">
      <c r="C1026" s="19"/>
      <c r="D1026" s="19"/>
      <c r="E1026" s="19"/>
      <c r="F1026" s="19"/>
    </row>
    <row r="1027" spans="3:6" ht="15.75">
      <c r="C1027" s="19"/>
      <c r="D1027" s="19"/>
      <c r="E1027" s="19"/>
      <c r="F1027" s="19"/>
    </row>
    <row r="1028" spans="3:6" ht="15.75">
      <c r="C1028" s="19"/>
      <c r="D1028" s="19"/>
      <c r="E1028" s="19"/>
      <c r="F1028" s="19"/>
    </row>
    <row r="1029" spans="3:6" ht="15.75">
      <c r="C1029" s="19"/>
      <c r="D1029" s="19"/>
      <c r="E1029" s="19"/>
      <c r="F1029" s="19"/>
    </row>
    <row r="1030" spans="3:6" ht="15.75">
      <c r="C1030" s="19"/>
      <c r="D1030" s="19"/>
      <c r="E1030" s="19"/>
      <c r="F1030" s="19"/>
    </row>
    <row r="1031" spans="3:6" ht="15.75">
      <c r="C1031" s="19"/>
      <c r="D1031" s="19"/>
      <c r="E1031" s="19"/>
      <c r="F1031" s="19"/>
    </row>
    <row r="1032" spans="3:6" ht="15.75">
      <c r="C1032" s="19"/>
      <c r="D1032" s="19"/>
      <c r="E1032" s="19"/>
      <c r="F1032" s="19"/>
    </row>
    <row r="1033" spans="3:6" ht="15.75">
      <c r="C1033" s="19"/>
      <c r="D1033" s="19"/>
      <c r="E1033" s="19"/>
      <c r="F1033" s="19"/>
    </row>
    <row r="1034" spans="3:6" ht="15.75">
      <c r="C1034" s="19"/>
      <c r="D1034" s="19"/>
      <c r="E1034" s="19"/>
      <c r="F1034" s="19"/>
    </row>
  </sheetData>
  <sheetProtection/>
  <mergeCells count="27">
    <mergeCell ref="A1:H1"/>
    <mergeCell ref="A7:H7"/>
    <mergeCell ref="E817:F817"/>
    <mergeCell ref="E818:F818"/>
    <mergeCell ref="E2:H2"/>
    <mergeCell ref="E3:H3"/>
    <mergeCell ref="F616:F617"/>
    <mergeCell ref="G616:G617"/>
    <mergeCell ref="H616:H617"/>
    <mergeCell ref="B616:B617"/>
    <mergeCell ref="C616:C617"/>
    <mergeCell ref="D616:D617"/>
    <mergeCell ref="E616:E617"/>
    <mergeCell ref="E816:F816"/>
    <mergeCell ref="E812:F812"/>
    <mergeCell ref="E811:F811"/>
    <mergeCell ref="E813:F813"/>
    <mergeCell ref="E814:F814"/>
    <mergeCell ref="E810:F810"/>
    <mergeCell ref="E825:F825"/>
    <mergeCell ref="E4:H4"/>
    <mergeCell ref="E5:H5"/>
    <mergeCell ref="E821:F821"/>
    <mergeCell ref="E826:F826"/>
    <mergeCell ref="E827:F827"/>
    <mergeCell ref="E819:F819"/>
    <mergeCell ref="E815:F815"/>
  </mergeCells>
  <printOptions horizontalCentered="1"/>
  <pageMargins left="0.63" right="0.29" top="0.19" bottom="0.23" header="0.19" footer="0.23"/>
  <pageSetup fitToHeight="0" horizontalDpi="600" verticalDpi="600" orientation="portrait" paperSize="9" scale="75" r:id="rId3"/>
  <headerFooter alignWithMargins="0">
    <oddFooter>&amp;CСтраница &amp;P&amp;R&amp;A</oddFooter>
  </headerFooter>
  <legacyDrawing r:id="rId2"/>
</worksheet>
</file>

<file path=xl/worksheets/sheet7.xml><?xml version="1.0" encoding="utf-8"?>
<worksheet xmlns="http://schemas.openxmlformats.org/spreadsheetml/2006/main" xmlns:r="http://schemas.openxmlformats.org/officeDocument/2006/relationships">
  <sheetPr>
    <tabColor indexed="10"/>
  </sheetPr>
  <dimension ref="A1:K1173"/>
  <sheetViews>
    <sheetView zoomScalePageLayoutView="0" workbookViewId="0" topLeftCell="A1">
      <selection activeCell="D5" sqref="D5:G5"/>
    </sheetView>
  </sheetViews>
  <sheetFormatPr defaultColWidth="9.00390625" defaultRowHeight="12.75"/>
  <cols>
    <col min="1" max="1" width="35.125" style="12" customWidth="1"/>
    <col min="2" max="2" width="10.875" style="12" customWidth="1"/>
    <col min="3" max="3" width="8.875" style="12" customWidth="1"/>
    <col min="4" max="4" width="12.25390625" style="12" customWidth="1"/>
    <col min="5" max="5" width="11.75390625" style="12" customWidth="1"/>
    <col min="6" max="7" width="19.75390625" style="26" customWidth="1"/>
    <col min="8" max="8" width="31.75390625" style="26" customWidth="1"/>
    <col min="9" max="9" width="25.75390625" style="26" hidden="1" customWidth="1"/>
    <col min="10" max="10" width="23.375" style="26" hidden="1" customWidth="1"/>
    <col min="11" max="11" width="14.00390625" style="26" bestFit="1" customWidth="1"/>
    <col min="12" max="16384" width="9.125" style="12" customWidth="1"/>
  </cols>
  <sheetData>
    <row r="1" spans="2:7" ht="15.75">
      <c r="B1" s="30"/>
      <c r="C1" s="30"/>
      <c r="D1" s="213"/>
      <c r="E1" s="213"/>
      <c r="F1" s="213" t="s">
        <v>450</v>
      </c>
      <c r="G1" s="213"/>
    </row>
    <row r="2" spans="2:7" ht="15.75">
      <c r="B2" s="30"/>
      <c r="C2" s="30"/>
      <c r="D2" s="213" t="s">
        <v>400</v>
      </c>
      <c r="E2" s="213"/>
      <c r="F2" s="213"/>
      <c r="G2" s="213"/>
    </row>
    <row r="3" spans="2:7" ht="15.75">
      <c r="B3" s="52"/>
      <c r="C3" s="52"/>
      <c r="D3" s="213"/>
      <c r="E3" s="213"/>
      <c r="F3" s="213" t="s">
        <v>177</v>
      </c>
      <c r="G3" s="213"/>
    </row>
    <row r="4" spans="2:7" ht="15.75">
      <c r="B4" s="52"/>
      <c r="C4" s="52"/>
      <c r="D4" s="213" t="s">
        <v>583</v>
      </c>
      <c r="E4" s="213"/>
      <c r="F4" s="213"/>
      <c r="G4" s="213"/>
    </row>
    <row r="5" spans="4:7" ht="15.75">
      <c r="D5" s="213" t="s">
        <v>384</v>
      </c>
      <c r="E5" s="213"/>
      <c r="F5" s="213"/>
      <c r="G5" s="213"/>
    </row>
    <row r="6" spans="1:7" ht="58.5" customHeight="1">
      <c r="A6" s="224" t="s">
        <v>83</v>
      </c>
      <c r="B6" s="225"/>
      <c r="C6" s="225"/>
      <c r="D6" s="225"/>
      <c r="E6" s="225"/>
      <c r="F6" s="225"/>
      <c r="G6" s="225"/>
    </row>
    <row r="7" spans="6:7" ht="15.75">
      <c r="F7" s="41"/>
      <c r="G7" s="41" t="s">
        <v>440</v>
      </c>
    </row>
    <row r="8" spans="1:7" ht="126">
      <c r="A8" s="15" t="s">
        <v>407</v>
      </c>
      <c r="B8" s="105" t="s">
        <v>254</v>
      </c>
      <c r="C8" s="105" t="s">
        <v>255</v>
      </c>
      <c r="D8" s="105" t="s">
        <v>256</v>
      </c>
      <c r="E8" s="105" t="s">
        <v>257</v>
      </c>
      <c r="F8" s="40" t="s">
        <v>408</v>
      </c>
      <c r="G8" s="15" t="s">
        <v>96</v>
      </c>
    </row>
    <row r="9" spans="1:7" ht="15.75">
      <c r="A9" s="15">
        <v>1</v>
      </c>
      <c r="B9" s="15">
        <v>2</v>
      </c>
      <c r="C9" s="15">
        <v>3</v>
      </c>
      <c r="D9" s="15">
        <v>4</v>
      </c>
      <c r="E9" s="15">
        <v>5</v>
      </c>
      <c r="F9" s="42">
        <v>6</v>
      </c>
      <c r="G9" s="42">
        <v>7</v>
      </c>
    </row>
    <row r="10" spans="1:11" s="43" customFormat="1" ht="63">
      <c r="A10" s="1" t="s">
        <v>362</v>
      </c>
      <c r="B10" s="2" t="s">
        <v>481</v>
      </c>
      <c r="C10" s="2"/>
      <c r="D10" s="9"/>
      <c r="E10" s="9"/>
      <c r="F10" s="32">
        <f>F11+F51+F81+F133+F138+F143+F156+F165</f>
        <v>1568255682.6200001</v>
      </c>
      <c r="G10" s="32">
        <f>G11+G51+G81+G133+G138+G143+G156+G165</f>
        <v>731403504</v>
      </c>
      <c r="H10" s="126"/>
      <c r="I10" s="126"/>
      <c r="J10" s="126"/>
      <c r="K10" s="126"/>
    </row>
    <row r="11" spans="1:11" s="43" customFormat="1" ht="47.25">
      <c r="A11" s="3" t="s">
        <v>502</v>
      </c>
      <c r="B11" s="4" t="s">
        <v>503</v>
      </c>
      <c r="C11" s="4"/>
      <c r="D11" s="4"/>
      <c r="E11" s="4"/>
      <c r="F11" s="29">
        <f>F12+F20+F24+F28+F32+F36+F43+F47+F16</f>
        <v>498699575.7</v>
      </c>
      <c r="G11" s="29">
        <f>G12+G20+G24+G28+G32+G36+G43+G47+G16</f>
        <v>309847694</v>
      </c>
      <c r="H11" s="126"/>
      <c r="I11" s="126"/>
      <c r="J11" s="126"/>
      <c r="K11" s="126"/>
    </row>
    <row r="12" spans="1:11" s="43" customFormat="1" ht="110.25">
      <c r="A12" s="27" t="s">
        <v>289</v>
      </c>
      <c r="B12" s="4" t="s">
        <v>290</v>
      </c>
      <c r="C12" s="4"/>
      <c r="D12" s="4"/>
      <c r="E12" s="4"/>
      <c r="F12" s="29">
        <f>F13</f>
        <v>188851881.7</v>
      </c>
      <c r="G12" s="29"/>
      <c r="H12" s="126"/>
      <c r="I12" s="126"/>
      <c r="J12" s="126"/>
      <c r="K12" s="126"/>
    </row>
    <row r="13" spans="1:11" s="43" customFormat="1" ht="63">
      <c r="A13" s="3" t="s">
        <v>480</v>
      </c>
      <c r="B13" s="4" t="s">
        <v>290</v>
      </c>
      <c r="C13" s="4" t="s">
        <v>105</v>
      </c>
      <c r="D13" s="4"/>
      <c r="E13" s="4"/>
      <c r="F13" s="29">
        <f>F14</f>
        <v>188851881.7</v>
      </c>
      <c r="G13" s="29"/>
      <c r="H13" s="126"/>
      <c r="I13" s="126"/>
      <c r="J13" s="126"/>
      <c r="K13" s="126"/>
    </row>
    <row r="14" spans="1:11" s="43" customFormat="1" ht="20.25">
      <c r="A14" s="3" t="s">
        <v>420</v>
      </c>
      <c r="B14" s="4" t="s">
        <v>290</v>
      </c>
      <c r="C14" s="4" t="s">
        <v>105</v>
      </c>
      <c r="D14" s="4" t="s">
        <v>412</v>
      </c>
      <c r="E14" s="4"/>
      <c r="F14" s="29">
        <f>F15</f>
        <v>188851881.7</v>
      </c>
      <c r="G14" s="29"/>
      <c r="H14" s="126"/>
      <c r="I14" s="126"/>
      <c r="J14" s="126"/>
      <c r="K14" s="126"/>
    </row>
    <row r="15" spans="1:11" s="43" customFormat="1" ht="20.25">
      <c r="A15" s="3" t="s">
        <v>421</v>
      </c>
      <c r="B15" s="4" t="s">
        <v>290</v>
      </c>
      <c r="C15" s="4" t="s">
        <v>105</v>
      </c>
      <c r="D15" s="4" t="s">
        <v>412</v>
      </c>
      <c r="E15" s="4" t="s">
        <v>409</v>
      </c>
      <c r="F15" s="29">
        <f>прил6!F366</f>
        <v>188851881.7</v>
      </c>
      <c r="G15" s="29"/>
      <c r="H15" s="126"/>
      <c r="I15" s="126"/>
      <c r="J15" s="126"/>
      <c r="K15" s="126"/>
    </row>
    <row r="16" spans="1:11" s="43" customFormat="1" ht="141.75">
      <c r="A16" s="3" t="s">
        <v>536</v>
      </c>
      <c r="B16" s="4" t="s">
        <v>508</v>
      </c>
      <c r="C16" s="4"/>
      <c r="D16" s="4"/>
      <c r="E16" s="4"/>
      <c r="F16" s="29">
        <f aca="true" t="shared" si="0" ref="F16:G18">F17</f>
        <v>924600</v>
      </c>
      <c r="G16" s="29">
        <f t="shared" si="0"/>
        <v>924600</v>
      </c>
      <c r="H16" s="126"/>
      <c r="I16" s="126"/>
      <c r="J16" s="126"/>
      <c r="K16" s="126"/>
    </row>
    <row r="17" spans="1:11" s="43" customFormat="1" ht="63">
      <c r="A17" s="3" t="s">
        <v>480</v>
      </c>
      <c r="B17" s="4" t="s">
        <v>508</v>
      </c>
      <c r="C17" s="4" t="s">
        <v>105</v>
      </c>
      <c r="D17" s="4"/>
      <c r="E17" s="4"/>
      <c r="F17" s="29">
        <f t="shared" si="0"/>
        <v>924600</v>
      </c>
      <c r="G17" s="29">
        <f t="shared" si="0"/>
        <v>924600</v>
      </c>
      <c r="H17" s="126"/>
      <c r="I17" s="126"/>
      <c r="J17" s="126"/>
      <c r="K17" s="126"/>
    </row>
    <row r="18" spans="1:11" s="43" customFormat="1" ht="20.25">
      <c r="A18" s="3" t="s">
        <v>420</v>
      </c>
      <c r="B18" s="4" t="s">
        <v>508</v>
      </c>
      <c r="C18" s="4" t="s">
        <v>105</v>
      </c>
      <c r="D18" s="4" t="s">
        <v>412</v>
      </c>
      <c r="E18" s="4"/>
      <c r="F18" s="29">
        <f t="shared" si="0"/>
        <v>924600</v>
      </c>
      <c r="G18" s="29">
        <f t="shared" si="0"/>
        <v>924600</v>
      </c>
      <c r="H18" s="126"/>
      <c r="I18" s="126"/>
      <c r="J18" s="126"/>
      <c r="K18" s="126"/>
    </row>
    <row r="19" spans="1:11" s="43" customFormat="1" ht="20.25">
      <c r="A19" s="3" t="s">
        <v>421</v>
      </c>
      <c r="B19" s="4" t="s">
        <v>508</v>
      </c>
      <c r="C19" s="4" t="s">
        <v>105</v>
      </c>
      <c r="D19" s="4" t="s">
        <v>412</v>
      </c>
      <c r="E19" s="4" t="s">
        <v>409</v>
      </c>
      <c r="F19" s="29">
        <f>прил6!F368</f>
        <v>924600</v>
      </c>
      <c r="G19" s="29">
        <f>F19</f>
        <v>924600</v>
      </c>
      <c r="H19" s="126"/>
      <c r="I19" s="126"/>
      <c r="J19" s="126"/>
      <c r="K19" s="126"/>
    </row>
    <row r="20" spans="1:11" s="43" customFormat="1" ht="141.75">
      <c r="A20" s="27" t="s">
        <v>141</v>
      </c>
      <c r="B20" s="4" t="s">
        <v>259</v>
      </c>
      <c r="C20" s="4"/>
      <c r="D20" s="4"/>
      <c r="E20" s="4"/>
      <c r="F20" s="29">
        <f aca="true" t="shared" si="1" ref="F20:G22">F21</f>
        <v>573289</v>
      </c>
      <c r="G20" s="29">
        <f t="shared" si="1"/>
        <v>573289</v>
      </c>
      <c r="H20" s="126"/>
      <c r="I20" s="126"/>
      <c r="J20" s="126"/>
      <c r="K20" s="126"/>
    </row>
    <row r="21" spans="1:11" s="16" customFormat="1" ht="63">
      <c r="A21" s="27" t="s">
        <v>480</v>
      </c>
      <c r="B21" s="4" t="s">
        <v>259</v>
      </c>
      <c r="C21" s="4" t="s">
        <v>105</v>
      </c>
      <c r="D21" s="4"/>
      <c r="E21" s="4"/>
      <c r="F21" s="29">
        <f t="shared" si="1"/>
        <v>573289</v>
      </c>
      <c r="G21" s="29">
        <f t="shared" si="1"/>
        <v>573289</v>
      </c>
      <c r="H21" s="48"/>
      <c r="I21" s="48"/>
      <c r="J21" s="48"/>
      <c r="K21" s="48"/>
    </row>
    <row r="22" spans="1:7" ht="15.75">
      <c r="A22" s="3" t="s">
        <v>420</v>
      </c>
      <c r="B22" s="4" t="s">
        <v>259</v>
      </c>
      <c r="C22" s="4" t="s">
        <v>105</v>
      </c>
      <c r="D22" s="4" t="s">
        <v>412</v>
      </c>
      <c r="E22" s="4"/>
      <c r="F22" s="29">
        <f t="shared" si="1"/>
        <v>573289</v>
      </c>
      <c r="G22" s="29">
        <f t="shared" si="1"/>
        <v>573289</v>
      </c>
    </row>
    <row r="23" spans="1:7" ht="15.75">
      <c r="A23" s="3" t="s">
        <v>421</v>
      </c>
      <c r="B23" s="4" t="s">
        <v>259</v>
      </c>
      <c r="C23" s="4" t="s">
        <v>105</v>
      </c>
      <c r="D23" s="4" t="s">
        <v>412</v>
      </c>
      <c r="E23" s="4" t="s">
        <v>409</v>
      </c>
      <c r="F23" s="29">
        <f>прил6!F370</f>
        <v>573289</v>
      </c>
      <c r="G23" s="29">
        <f>F23</f>
        <v>573289</v>
      </c>
    </row>
    <row r="24" spans="1:7" ht="126">
      <c r="A24" s="3" t="s">
        <v>283</v>
      </c>
      <c r="B24" s="4" t="s">
        <v>286</v>
      </c>
      <c r="C24" s="4"/>
      <c r="D24" s="4"/>
      <c r="E24" s="4"/>
      <c r="F24" s="29">
        <f aca="true" t="shared" si="2" ref="F24:G26">F25</f>
        <v>4745</v>
      </c>
      <c r="G24" s="29">
        <f t="shared" si="2"/>
        <v>4745</v>
      </c>
    </row>
    <row r="25" spans="1:7" ht="63">
      <c r="A25" s="27" t="s">
        <v>480</v>
      </c>
      <c r="B25" s="4" t="s">
        <v>286</v>
      </c>
      <c r="C25" s="4" t="s">
        <v>105</v>
      </c>
      <c r="D25" s="4"/>
      <c r="E25" s="4"/>
      <c r="F25" s="29">
        <f t="shared" si="2"/>
        <v>4745</v>
      </c>
      <c r="G25" s="29">
        <f t="shared" si="2"/>
        <v>4745</v>
      </c>
    </row>
    <row r="26" spans="1:7" ht="15.75">
      <c r="A26" s="3" t="s">
        <v>423</v>
      </c>
      <c r="B26" s="4" t="s">
        <v>286</v>
      </c>
      <c r="C26" s="4" t="s">
        <v>105</v>
      </c>
      <c r="D26" s="4" t="s">
        <v>417</v>
      </c>
      <c r="E26" s="4"/>
      <c r="F26" s="29">
        <f t="shared" si="2"/>
        <v>4745</v>
      </c>
      <c r="G26" s="29">
        <f t="shared" si="2"/>
        <v>4745</v>
      </c>
    </row>
    <row r="27" spans="1:7" ht="31.5">
      <c r="A27" s="3" t="s">
        <v>435</v>
      </c>
      <c r="B27" s="4" t="s">
        <v>286</v>
      </c>
      <c r="C27" s="4" t="s">
        <v>105</v>
      </c>
      <c r="D27" s="4" t="s">
        <v>417</v>
      </c>
      <c r="E27" s="4" t="s">
        <v>416</v>
      </c>
      <c r="F27" s="29">
        <f>прил6!F561</f>
        <v>4745</v>
      </c>
      <c r="G27" s="29">
        <f>F27</f>
        <v>4745</v>
      </c>
    </row>
    <row r="28" spans="1:7" ht="126">
      <c r="A28" s="3" t="s">
        <v>268</v>
      </c>
      <c r="B28" s="4" t="s">
        <v>269</v>
      </c>
      <c r="C28" s="4"/>
      <c r="D28" s="4"/>
      <c r="E28" s="4"/>
      <c r="F28" s="29">
        <f aca="true" t="shared" si="3" ref="F28:G30">F29</f>
        <v>884560</v>
      </c>
      <c r="G28" s="29">
        <f t="shared" si="3"/>
        <v>884560</v>
      </c>
    </row>
    <row r="29" spans="1:7" ht="63">
      <c r="A29" s="27" t="s">
        <v>480</v>
      </c>
      <c r="B29" s="4" t="s">
        <v>269</v>
      </c>
      <c r="C29" s="4" t="s">
        <v>105</v>
      </c>
      <c r="D29" s="4"/>
      <c r="E29" s="2"/>
      <c r="F29" s="29">
        <f t="shared" si="3"/>
        <v>884560</v>
      </c>
      <c r="G29" s="29">
        <f t="shared" si="3"/>
        <v>884560</v>
      </c>
    </row>
    <row r="30" spans="1:7" ht="15.75">
      <c r="A30" s="3" t="s">
        <v>423</v>
      </c>
      <c r="B30" s="4" t="s">
        <v>269</v>
      </c>
      <c r="C30" s="4" t="s">
        <v>105</v>
      </c>
      <c r="D30" s="4" t="s">
        <v>417</v>
      </c>
      <c r="E30" s="4"/>
      <c r="F30" s="29">
        <f t="shared" si="3"/>
        <v>884560</v>
      </c>
      <c r="G30" s="29">
        <f t="shared" si="3"/>
        <v>884560</v>
      </c>
    </row>
    <row r="31" spans="1:7" ht="31.5">
      <c r="A31" s="3" t="s">
        <v>435</v>
      </c>
      <c r="B31" s="4" t="s">
        <v>269</v>
      </c>
      <c r="C31" s="4" t="s">
        <v>105</v>
      </c>
      <c r="D31" s="4" t="s">
        <v>417</v>
      </c>
      <c r="E31" s="4" t="s">
        <v>416</v>
      </c>
      <c r="F31" s="29">
        <f>прил6!F563</f>
        <v>884560</v>
      </c>
      <c r="G31" s="29">
        <f>F31</f>
        <v>884560</v>
      </c>
    </row>
    <row r="32" spans="1:7" ht="126" hidden="1">
      <c r="A32" s="3" t="s">
        <v>455</v>
      </c>
      <c r="B32" s="4" t="s">
        <v>265</v>
      </c>
      <c r="C32" s="4"/>
      <c r="D32" s="4"/>
      <c r="E32" s="4"/>
      <c r="F32" s="29">
        <f aca="true" t="shared" si="4" ref="F32:G34">F33</f>
        <v>0</v>
      </c>
      <c r="G32" s="29">
        <f t="shared" si="4"/>
        <v>0</v>
      </c>
    </row>
    <row r="33" spans="1:7" ht="63" hidden="1">
      <c r="A33" s="27" t="s">
        <v>480</v>
      </c>
      <c r="B33" s="4" t="s">
        <v>265</v>
      </c>
      <c r="C33" s="4" t="s">
        <v>105</v>
      </c>
      <c r="D33" s="4"/>
      <c r="E33" s="4"/>
      <c r="F33" s="29">
        <f t="shared" si="4"/>
        <v>0</v>
      </c>
      <c r="G33" s="29">
        <f t="shared" si="4"/>
        <v>0</v>
      </c>
    </row>
    <row r="34" spans="1:7" ht="15.75" hidden="1">
      <c r="A34" s="3" t="s">
        <v>420</v>
      </c>
      <c r="B34" s="4" t="s">
        <v>265</v>
      </c>
      <c r="C34" s="4" t="s">
        <v>105</v>
      </c>
      <c r="D34" s="4" t="s">
        <v>412</v>
      </c>
      <c r="E34" s="4"/>
      <c r="F34" s="29">
        <f t="shared" si="4"/>
        <v>0</v>
      </c>
      <c r="G34" s="29">
        <f t="shared" si="4"/>
        <v>0</v>
      </c>
    </row>
    <row r="35" spans="1:7" ht="15.75" hidden="1">
      <c r="A35" s="3" t="s">
        <v>421</v>
      </c>
      <c r="B35" s="4" t="s">
        <v>265</v>
      </c>
      <c r="C35" s="4" t="s">
        <v>105</v>
      </c>
      <c r="D35" s="4" t="s">
        <v>412</v>
      </c>
      <c r="E35" s="4" t="s">
        <v>409</v>
      </c>
      <c r="F35" s="29">
        <f>прил6!F372</f>
        <v>0</v>
      </c>
      <c r="G35" s="29">
        <f>F35</f>
        <v>0</v>
      </c>
    </row>
    <row r="36" spans="1:7" ht="202.5" customHeight="1">
      <c r="A36" s="3" t="s">
        <v>57</v>
      </c>
      <c r="B36" s="4" t="s">
        <v>822</v>
      </c>
      <c r="C36" s="4"/>
      <c r="D36" s="4"/>
      <c r="E36" s="4"/>
      <c r="F36" s="29">
        <f>F37+F40</f>
        <v>424400</v>
      </c>
      <c r="G36" s="29">
        <f>G37+G40</f>
        <v>424400</v>
      </c>
    </row>
    <row r="37" spans="1:7" ht="44.25" customHeight="1">
      <c r="A37" s="3" t="s">
        <v>394</v>
      </c>
      <c r="B37" s="4" t="s">
        <v>822</v>
      </c>
      <c r="C37" s="4" t="s">
        <v>395</v>
      </c>
      <c r="D37" s="4"/>
      <c r="E37" s="4"/>
      <c r="F37" s="29">
        <f>F38</f>
        <v>169760</v>
      </c>
      <c r="G37" s="29">
        <f>G38</f>
        <v>169760</v>
      </c>
    </row>
    <row r="38" spans="1:7" ht="15.75">
      <c r="A38" s="3" t="s">
        <v>423</v>
      </c>
      <c r="B38" s="4" t="s">
        <v>822</v>
      </c>
      <c r="C38" s="4" t="s">
        <v>395</v>
      </c>
      <c r="D38" s="4" t="s">
        <v>417</v>
      </c>
      <c r="E38" s="4"/>
      <c r="F38" s="29">
        <f>F39</f>
        <v>169760</v>
      </c>
      <c r="G38" s="29">
        <f>G39</f>
        <v>169760</v>
      </c>
    </row>
    <row r="39" spans="1:11" s="16" customFormat="1" ht="15.75">
      <c r="A39" s="3" t="s">
        <v>449</v>
      </c>
      <c r="B39" s="4" t="s">
        <v>822</v>
      </c>
      <c r="C39" s="4" t="s">
        <v>395</v>
      </c>
      <c r="D39" s="4" t="s">
        <v>417</v>
      </c>
      <c r="E39" s="4" t="s">
        <v>419</v>
      </c>
      <c r="F39" s="29">
        <f>прил6!F598</f>
        <v>169760</v>
      </c>
      <c r="G39" s="29">
        <f>F39</f>
        <v>169760</v>
      </c>
      <c r="H39" s="48"/>
      <c r="I39" s="48"/>
      <c r="J39" s="48"/>
      <c r="K39" s="48"/>
    </row>
    <row r="40" spans="1:7" ht="63">
      <c r="A40" s="3" t="s">
        <v>480</v>
      </c>
      <c r="B40" s="4" t="s">
        <v>822</v>
      </c>
      <c r="C40" s="4" t="s">
        <v>105</v>
      </c>
      <c r="D40" s="4"/>
      <c r="E40" s="4"/>
      <c r="F40" s="29">
        <f>F41</f>
        <v>254640</v>
      </c>
      <c r="G40" s="29">
        <f>G41</f>
        <v>254640</v>
      </c>
    </row>
    <row r="41" spans="1:7" ht="15.75">
      <c r="A41" s="3" t="s">
        <v>423</v>
      </c>
      <c r="B41" s="4" t="s">
        <v>822</v>
      </c>
      <c r="C41" s="4" t="s">
        <v>105</v>
      </c>
      <c r="D41" s="4" t="s">
        <v>417</v>
      </c>
      <c r="E41" s="4"/>
      <c r="F41" s="29">
        <f>F42</f>
        <v>254640</v>
      </c>
      <c r="G41" s="29">
        <f>F41</f>
        <v>254640</v>
      </c>
    </row>
    <row r="42" spans="1:7" ht="15.75">
      <c r="A42" s="3" t="s">
        <v>449</v>
      </c>
      <c r="B42" s="4" t="s">
        <v>822</v>
      </c>
      <c r="C42" s="4" t="s">
        <v>105</v>
      </c>
      <c r="D42" s="4" t="s">
        <v>417</v>
      </c>
      <c r="E42" s="4" t="s">
        <v>419</v>
      </c>
      <c r="F42" s="29">
        <f>прил6!F599</f>
        <v>254640</v>
      </c>
      <c r="G42" s="29">
        <f>F42</f>
        <v>254640</v>
      </c>
    </row>
    <row r="43" spans="1:7" ht="110.25">
      <c r="A43" s="3" t="s">
        <v>115</v>
      </c>
      <c r="B43" s="4" t="s">
        <v>824</v>
      </c>
      <c r="C43" s="4"/>
      <c r="D43" s="4"/>
      <c r="E43" s="4"/>
      <c r="F43" s="29">
        <f aca="true" t="shared" si="5" ref="F43:G45">F44</f>
        <v>16977600</v>
      </c>
      <c r="G43" s="29">
        <f t="shared" si="5"/>
        <v>16977600</v>
      </c>
    </row>
    <row r="44" spans="1:7" ht="31.5">
      <c r="A44" s="3" t="s">
        <v>394</v>
      </c>
      <c r="B44" s="4" t="s">
        <v>824</v>
      </c>
      <c r="C44" s="4" t="s">
        <v>395</v>
      </c>
      <c r="D44" s="4"/>
      <c r="E44" s="4"/>
      <c r="F44" s="29">
        <f t="shared" si="5"/>
        <v>16977600</v>
      </c>
      <c r="G44" s="29">
        <f t="shared" si="5"/>
        <v>16977600</v>
      </c>
    </row>
    <row r="45" spans="1:7" ht="15.75">
      <c r="A45" s="3" t="s">
        <v>423</v>
      </c>
      <c r="B45" s="4" t="s">
        <v>824</v>
      </c>
      <c r="C45" s="4" t="s">
        <v>395</v>
      </c>
      <c r="D45" s="4" t="s">
        <v>417</v>
      </c>
      <c r="E45" s="4"/>
      <c r="F45" s="29">
        <f t="shared" si="5"/>
        <v>16977600</v>
      </c>
      <c r="G45" s="29">
        <f t="shared" si="5"/>
        <v>16977600</v>
      </c>
    </row>
    <row r="46" spans="1:7" ht="15.75">
      <c r="A46" s="3" t="s">
        <v>449</v>
      </c>
      <c r="B46" s="4" t="s">
        <v>824</v>
      </c>
      <c r="C46" s="4" t="s">
        <v>395</v>
      </c>
      <c r="D46" s="4" t="s">
        <v>417</v>
      </c>
      <c r="E46" s="4" t="s">
        <v>419</v>
      </c>
      <c r="F46" s="29">
        <f>прил6!F601</f>
        <v>16977600</v>
      </c>
      <c r="G46" s="29">
        <f>F46</f>
        <v>16977600</v>
      </c>
    </row>
    <row r="47" spans="1:7" ht="94.5">
      <c r="A47" s="3" t="s">
        <v>504</v>
      </c>
      <c r="B47" s="4" t="s">
        <v>505</v>
      </c>
      <c r="C47" s="4"/>
      <c r="D47" s="4"/>
      <c r="E47" s="4"/>
      <c r="F47" s="29">
        <f aca="true" t="shared" si="6" ref="F47:G49">F48</f>
        <v>290058500</v>
      </c>
      <c r="G47" s="29">
        <f t="shared" si="6"/>
        <v>290058500</v>
      </c>
    </row>
    <row r="48" spans="1:7" ht="63">
      <c r="A48" s="3" t="s">
        <v>480</v>
      </c>
      <c r="B48" s="4" t="s">
        <v>505</v>
      </c>
      <c r="C48" s="4" t="s">
        <v>105</v>
      </c>
      <c r="D48" s="4"/>
      <c r="E48" s="4"/>
      <c r="F48" s="29">
        <f t="shared" si="6"/>
        <v>290058500</v>
      </c>
      <c r="G48" s="29">
        <f t="shared" si="6"/>
        <v>290058500</v>
      </c>
    </row>
    <row r="49" spans="1:7" ht="15.75">
      <c r="A49" s="3" t="s">
        <v>420</v>
      </c>
      <c r="B49" s="4" t="s">
        <v>505</v>
      </c>
      <c r="C49" s="4" t="s">
        <v>105</v>
      </c>
      <c r="D49" s="4" t="s">
        <v>412</v>
      </c>
      <c r="E49" s="4"/>
      <c r="F49" s="29">
        <f t="shared" si="6"/>
        <v>290058500</v>
      </c>
      <c r="G49" s="29">
        <f t="shared" si="6"/>
        <v>290058500</v>
      </c>
    </row>
    <row r="50" spans="1:7" ht="15.75">
      <c r="A50" s="3" t="s">
        <v>421</v>
      </c>
      <c r="B50" s="4" t="s">
        <v>505</v>
      </c>
      <c r="C50" s="4" t="s">
        <v>105</v>
      </c>
      <c r="D50" s="4" t="s">
        <v>412</v>
      </c>
      <c r="E50" s="4" t="s">
        <v>409</v>
      </c>
      <c r="F50" s="29">
        <f>прил6!F374</f>
        <v>290058500</v>
      </c>
      <c r="G50" s="29">
        <f>F50</f>
        <v>290058500</v>
      </c>
    </row>
    <row r="51" spans="1:7" ht="63">
      <c r="A51" s="27" t="s">
        <v>499</v>
      </c>
      <c r="B51" s="4" t="s">
        <v>500</v>
      </c>
      <c r="C51" s="4"/>
      <c r="D51" s="4"/>
      <c r="E51" s="4"/>
      <c r="F51" s="29">
        <f>F52+F61+F65+F69+F73+F77+F57</f>
        <v>627100345.7</v>
      </c>
      <c r="G51" s="29">
        <f>G52+G61+G65+G69+G73+G77+G57</f>
        <v>322803710</v>
      </c>
    </row>
    <row r="52" spans="1:7" ht="110.25">
      <c r="A52" s="27" t="s">
        <v>289</v>
      </c>
      <c r="B52" s="4" t="s">
        <v>291</v>
      </c>
      <c r="C52" s="4"/>
      <c r="D52" s="4"/>
      <c r="E52" s="4"/>
      <c r="F52" s="29">
        <f>F53</f>
        <v>304296635.7</v>
      </c>
      <c r="G52" s="29"/>
    </row>
    <row r="53" spans="1:7" ht="63">
      <c r="A53" s="3" t="s">
        <v>480</v>
      </c>
      <c r="B53" s="4" t="s">
        <v>291</v>
      </c>
      <c r="C53" s="4" t="s">
        <v>105</v>
      </c>
      <c r="D53" s="4"/>
      <c r="E53" s="4"/>
      <c r="F53" s="29">
        <f>F54</f>
        <v>304296635.7</v>
      </c>
      <c r="G53" s="29"/>
    </row>
    <row r="54" spans="1:7" ht="15.75">
      <c r="A54" s="3" t="s">
        <v>420</v>
      </c>
      <c r="B54" s="4" t="s">
        <v>291</v>
      </c>
      <c r="C54" s="4" t="s">
        <v>105</v>
      </c>
      <c r="D54" s="4" t="s">
        <v>412</v>
      </c>
      <c r="E54" s="4"/>
      <c r="F54" s="29">
        <f>F55+F56</f>
        <v>304296635.7</v>
      </c>
      <c r="G54" s="29"/>
    </row>
    <row r="55" spans="1:7" ht="15.75">
      <c r="A55" s="3" t="s">
        <v>422</v>
      </c>
      <c r="B55" s="4" t="s">
        <v>291</v>
      </c>
      <c r="C55" s="4" t="s">
        <v>105</v>
      </c>
      <c r="D55" s="4" t="s">
        <v>412</v>
      </c>
      <c r="E55" s="4" t="s">
        <v>414</v>
      </c>
      <c r="F55" s="29">
        <f>прил6!F392</f>
        <v>304296635.7</v>
      </c>
      <c r="G55" s="29"/>
    </row>
    <row r="56" spans="1:7" ht="31.5" hidden="1">
      <c r="A56" s="3" t="s">
        <v>433</v>
      </c>
      <c r="B56" s="4" t="s">
        <v>396</v>
      </c>
      <c r="C56" s="4" t="s">
        <v>105</v>
      </c>
      <c r="D56" s="4" t="s">
        <v>412</v>
      </c>
      <c r="E56" s="4" t="s">
        <v>415</v>
      </c>
      <c r="F56" s="29">
        <f>прил6!F468</f>
        <v>0</v>
      </c>
      <c r="G56" s="29"/>
    </row>
    <row r="57" spans="1:7" ht="141.75">
      <c r="A57" s="3" t="s">
        <v>536</v>
      </c>
      <c r="B57" s="4" t="s">
        <v>509</v>
      </c>
      <c r="C57" s="4"/>
      <c r="D57" s="4"/>
      <c r="E57" s="4"/>
      <c r="F57" s="29">
        <f aca="true" t="shared" si="7" ref="F57:G59">F58</f>
        <v>2376010</v>
      </c>
      <c r="G57" s="29">
        <f t="shared" si="7"/>
        <v>2376010</v>
      </c>
    </row>
    <row r="58" spans="1:7" ht="63">
      <c r="A58" s="3" t="s">
        <v>480</v>
      </c>
      <c r="B58" s="4" t="s">
        <v>509</v>
      </c>
      <c r="C58" s="4" t="s">
        <v>105</v>
      </c>
      <c r="D58" s="4"/>
      <c r="E58" s="4"/>
      <c r="F58" s="29">
        <f t="shared" si="7"/>
        <v>2376010</v>
      </c>
      <c r="G58" s="29">
        <f t="shared" si="7"/>
        <v>2376010</v>
      </c>
    </row>
    <row r="59" spans="1:7" ht="15.75">
      <c r="A59" s="3" t="s">
        <v>420</v>
      </c>
      <c r="B59" s="4" t="s">
        <v>509</v>
      </c>
      <c r="C59" s="4" t="s">
        <v>105</v>
      </c>
      <c r="D59" s="4" t="s">
        <v>412</v>
      </c>
      <c r="E59" s="4"/>
      <c r="F59" s="29">
        <f t="shared" si="7"/>
        <v>2376010</v>
      </c>
      <c r="G59" s="29">
        <f t="shared" si="7"/>
        <v>2376010</v>
      </c>
    </row>
    <row r="60" spans="1:7" ht="15.75">
      <c r="A60" s="3" t="s">
        <v>422</v>
      </c>
      <c r="B60" s="4" t="s">
        <v>509</v>
      </c>
      <c r="C60" s="4" t="s">
        <v>105</v>
      </c>
      <c r="D60" s="4" t="s">
        <v>412</v>
      </c>
      <c r="E60" s="4" t="s">
        <v>414</v>
      </c>
      <c r="F60" s="29">
        <f>прил6!F394</f>
        <v>2376010</v>
      </c>
      <c r="G60" s="29">
        <f>F60</f>
        <v>2376010</v>
      </c>
    </row>
    <row r="61" spans="1:7" ht="141.75">
      <c r="A61" s="27" t="s">
        <v>141</v>
      </c>
      <c r="B61" s="4" t="s">
        <v>260</v>
      </c>
      <c r="C61" s="4"/>
      <c r="D61" s="4"/>
      <c r="E61" s="4"/>
      <c r="F61" s="29">
        <f aca="true" t="shared" si="8" ref="F61:G63">F62</f>
        <v>460299</v>
      </c>
      <c r="G61" s="29">
        <f t="shared" si="8"/>
        <v>460299</v>
      </c>
    </row>
    <row r="62" spans="1:7" ht="63">
      <c r="A62" s="3" t="s">
        <v>480</v>
      </c>
      <c r="B62" s="4" t="s">
        <v>260</v>
      </c>
      <c r="C62" s="4" t="s">
        <v>105</v>
      </c>
      <c r="D62" s="4"/>
      <c r="E62" s="4"/>
      <c r="F62" s="29">
        <f t="shared" si="8"/>
        <v>460299</v>
      </c>
      <c r="G62" s="29">
        <f t="shared" si="8"/>
        <v>460299</v>
      </c>
    </row>
    <row r="63" spans="1:7" ht="15.75">
      <c r="A63" s="3" t="s">
        <v>420</v>
      </c>
      <c r="B63" s="4" t="s">
        <v>260</v>
      </c>
      <c r="C63" s="4" t="s">
        <v>105</v>
      </c>
      <c r="D63" s="4" t="s">
        <v>412</v>
      </c>
      <c r="E63" s="4"/>
      <c r="F63" s="29">
        <f t="shared" si="8"/>
        <v>460299</v>
      </c>
      <c r="G63" s="29">
        <f t="shared" si="8"/>
        <v>460299</v>
      </c>
    </row>
    <row r="64" spans="1:7" ht="15.75">
      <c r="A64" s="3" t="s">
        <v>422</v>
      </c>
      <c r="B64" s="4" t="s">
        <v>260</v>
      </c>
      <c r="C64" s="4" t="s">
        <v>105</v>
      </c>
      <c r="D64" s="4" t="s">
        <v>412</v>
      </c>
      <c r="E64" s="4" t="s">
        <v>414</v>
      </c>
      <c r="F64" s="29">
        <f>прил6!F396</f>
        <v>460299</v>
      </c>
      <c r="G64" s="29">
        <f>F64</f>
        <v>460299</v>
      </c>
    </row>
    <row r="65" spans="1:7" ht="126">
      <c r="A65" s="3" t="s">
        <v>283</v>
      </c>
      <c r="B65" s="4" t="s">
        <v>287</v>
      </c>
      <c r="C65" s="4"/>
      <c r="D65" s="4"/>
      <c r="E65" s="4"/>
      <c r="F65" s="29">
        <f aca="true" t="shared" si="9" ref="F65:G67">F66</f>
        <v>5385</v>
      </c>
      <c r="G65" s="29">
        <f t="shared" si="9"/>
        <v>5385</v>
      </c>
    </row>
    <row r="66" spans="1:11" s="16" customFormat="1" ht="63">
      <c r="A66" s="27" t="s">
        <v>480</v>
      </c>
      <c r="B66" s="4" t="s">
        <v>287</v>
      </c>
      <c r="C66" s="4" t="s">
        <v>105</v>
      </c>
      <c r="D66" s="4"/>
      <c r="E66" s="4"/>
      <c r="F66" s="29">
        <f t="shared" si="9"/>
        <v>5385</v>
      </c>
      <c r="G66" s="29">
        <f t="shared" si="9"/>
        <v>5385</v>
      </c>
      <c r="H66" s="48"/>
      <c r="I66" s="48"/>
      <c r="J66" s="48"/>
      <c r="K66" s="48"/>
    </row>
    <row r="67" spans="1:7" ht="15.75">
      <c r="A67" s="3" t="s">
        <v>423</v>
      </c>
      <c r="B67" s="4" t="s">
        <v>287</v>
      </c>
      <c r="C67" s="4" t="s">
        <v>105</v>
      </c>
      <c r="D67" s="4" t="s">
        <v>417</v>
      </c>
      <c r="E67" s="4"/>
      <c r="F67" s="29">
        <f t="shared" si="9"/>
        <v>5385</v>
      </c>
      <c r="G67" s="29">
        <f t="shared" si="9"/>
        <v>5385</v>
      </c>
    </row>
    <row r="68" spans="1:7" ht="31.5">
      <c r="A68" s="3" t="s">
        <v>435</v>
      </c>
      <c r="B68" s="4" t="s">
        <v>287</v>
      </c>
      <c r="C68" s="4" t="s">
        <v>105</v>
      </c>
      <c r="D68" s="4" t="s">
        <v>417</v>
      </c>
      <c r="E68" s="4" t="s">
        <v>416</v>
      </c>
      <c r="F68" s="29">
        <f>прил6!F566</f>
        <v>5385</v>
      </c>
      <c r="G68" s="29">
        <f>F68</f>
        <v>5385</v>
      </c>
    </row>
    <row r="69" spans="1:7" ht="126">
      <c r="A69" s="3" t="s">
        <v>268</v>
      </c>
      <c r="B69" s="4" t="s">
        <v>270</v>
      </c>
      <c r="C69" s="4"/>
      <c r="D69" s="4"/>
      <c r="E69" s="4"/>
      <c r="F69" s="29">
        <f aca="true" t="shared" si="10" ref="F69:G71">F70</f>
        <v>997216</v>
      </c>
      <c r="G69" s="29">
        <f t="shared" si="10"/>
        <v>997216</v>
      </c>
    </row>
    <row r="70" spans="1:7" ht="63">
      <c r="A70" s="27" t="s">
        <v>480</v>
      </c>
      <c r="B70" s="4" t="s">
        <v>270</v>
      </c>
      <c r="C70" s="4" t="s">
        <v>105</v>
      </c>
      <c r="D70" s="4"/>
      <c r="E70" s="2"/>
      <c r="F70" s="29">
        <f t="shared" si="10"/>
        <v>997216</v>
      </c>
      <c r="G70" s="29">
        <f t="shared" si="10"/>
        <v>997216</v>
      </c>
    </row>
    <row r="71" spans="1:7" ht="15.75">
      <c r="A71" s="3" t="s">
        <v>423</v>
      </c>
      <c r="B71" s="4" t="s">
        <v>270</v>
      </c>
      <c r="C71" s="4" t="s">
        <v>105</v>
      </c>
      <c r="D71" s="4" t="s">
        <v>417</v>
      </c>
      <c r="E71" s="4"/>
      <c r="F71" s="29">
        <f t="shared" si="10"/>
        <v>997216</v>
      </c>
      <c r="G71" s="29">
        <f t="shared" si="10"/>
        <v>997216</v>
      </c>
    </row>
    <row r="72" spans="1:7" ht="31.5">
      <c r="A72" s="3" t="s">
        <v>435</v>
      </c>
      <c r="B72" s="4" t="s">
        <v>270</v>
      </c>
      <c r="C72" s="4" t="s">
        <v>105</v>
      </c>
      <c r="D72" s="4" t="s">
        <v>417</v>
      </c>
      <c r="E72" s="4" t="s">
        <v>416</v>
      </c>
      <c r="F72" s="29">
        <f>прил6!F568</f>
        <v>997216</v>
      </c>
      <c r="G72" s="29">
        <f>F72</f>
        <v>997216</v>
      </c>
    </row>
    <row r="73" spans="1:7" ht="94.5">
      <c r="A73" s="3" t="s">
        <v>112</v>
      </c>
      <c r="B73" s="4" t="s">
        <v>501</v>
      </c>
      <c r="C73" s="4"/>
      <c r="D73" s="4"/>
      <c r="E73" s="2"/>
      <c r="F73" s="29">
        <f aca="true" t="shared" si="11" ref="F73:G75">F74</f>
        <v>318964800</v>
      </c>
      <c r="G73" s="29">
        <f t="shared" si="11"/>
        <v>318964800</v>
      </c>
    </row>
    <row r="74" spans="1:7" ht="63">
      <c r="A74" s="3" t="s">
        <v>480</v>
      </c>
      <c r="B74" s="4" t="s">
        <v>501</v>
      </c>
      <c r="C74" s="4" t="s">
        <v>105</v>
      </c>
      <c r="D74" s="4"/>
      <c r="E74" s="4"/>
      <c r="F74" s="29">
        <f t="shared" si="11"/>
        <v>318964800</v>
      </c>
      <c r="G74" s="29">
        <f t="shared" si="11"/>
        <v>318964800</v>
      </c>
    </row>
    <row r="75" spans="1:7" ht="15.75">
      <c r="A75" s="3" t="s">
        <v>420</v>
      </c>
      <c r="B75" s="4" t="s">
        <v>501</v>
      </c>
      <c r="C75" s="4" t="s">
        <v>105</v>
      </c>
      <c r="D75" s="4" t="s">
        <v>412</v>
      </c>
      <c r="E75" s="4"/>
      <c r="F75" s="29">
        <f t="shared" si="11"/>
        <v>318964800</v>
      </c>
      <c r="G75" s="29">
        <f t="shared" si="11"/>
        <v>318964800</v>
      </c>
    </row>
    <row r="76" spans="1:7" ht="15.75">
      <c r="A76" s="3" t="s">
        <v>422</v>
      </c>
      <c r="B76" s="4" t="s">
        <v>501</v>
      </c>
      <c r="C76" s="4" t="s">
        <v>105</v>
      </c>
      <c r="D76" s="4" t="s">
        <v>412</v>
      </c>
      <c r="E76" s="4" t="s">
        <v>414</v>
      </c>
      <c r="F76" s="29">
        <f>прил6!F398</f>
        <v>318964800</v>
      </c>
      <c r="G76" s="29">
        <f>F76</f>
        <v>318964800</v>
      </c>
    </row>
    <row r="77" spans="1:7" ht="126" hidden="1">
      <c r="A77" s="3" t="s">
        <v>455</v>
      </c>
      <c r="B77" s="4" t="s">
        <v>266</v>
      </c>
      <c r="C77" s="4"/>
      <c r="D77" s="4"/>
      <c r="E77" s="4"/>
      <c r="F77" s="29">
        <f aca="true" t="shared" si="12" ref="F77:G79">F78</f>
        <v>0</v>
      </c>
      <c r="G77" s="29">
        <f t="shared" si="12"/>
        <v>0</v>
      </c>
    </row>
    <row r="78" spans="1:7" ht="63" hidden="1">
      <c r="A78" s="27" t="s">
        <v>480</v>
      </c>
      <c r="B78" s="4" t="s">
        <v>266</v>
      </c>
      <c r="C78" s="4" t="s">
        <v>105</v>
      </c>
      <c r="D78" s="4"/>
      <c r="E78" s="4"/>
      <c r="F78" s="29">
        <f t="shared" si="12"/>
        <v>0</v>
      </c>
      <c r="G78" s="29">
        <f t="shared" si="12"/>
        <v>0</v>
      </c>
    </row>
    <row r="79" spans="1:7" ht="15.75" hidden="1">
      <c r="A79" s="3" t="s">
        <v>420</v>
      </c>
      <c r="B79" s="4" t="s">
        <v>266</v>
      </c>
      <c r="C79" s="4" t="s">
        <v>105</v>
      </c>
      <c r="D79" s="4" t="s">
        <v>412</v>
      </c>
      <c r="E79" s="4"/>
      <c r="F79" s="29">
        <f t="shared" si="12"/>
        <v>0</v>
      </c>
      <c r="G79" s="29">
        <f t="shared" si="12"/>
        <v>0</v>
      </c>
    </row>
    <row r="80" spans="1:7" ht="15.75" hidden="1">
      <c r="A80" s="3" t="s">
        <v>422</v>
      </c>
      <c r="B80" s="4" t="s">
        <v>266</v>
      </c>
      <c r="C80" s="4" t="s">
        <v>105</v>
      </c>
      <c r="D80" s="4" t="s">
        <v>412</v>
      </c>
      <c r="E80" s="4" t="s">
        <v>414</v>
      </c>
      <c r="F80" s="29">
        <f>прил6!F400</f>
        <v>0</v>
      </c>
      <c r="G80" s="29">
        <f>F80</f>
        <v>0</v>
      </c>
    </row>
    <row r="81" spans="1:7" ht="63">
      <c r="A81" s="3" t="s">
        <v>516</v>
      </c>
      <c r="B81" s="4" t="s">
        <v>517</v>
      </c>
      <c r="C81" s="4"/>
      <c r="D81" s="4"/>
      <c r="E81" s="4"/>
      <c r="F81" s="29">
        <f>F82+F99+F103+F107+F111+F115+F122+F126+F86+F93+F96</f>
        <v>45091482.98</v>
      </c>
      <c r="G81" s="29">
        <f>G82+G99+G103+G107+G111+G115+G122+G126+G86+G93+G96</f>
        <v>31229800</v>
      </c>
    </row>
    <row r="82" spans="1:7" ht="58.5" customHeight="1">
      <c r="A82" s="21" t="s">
        <v>23</v>
      </c>
      <c r="B82" s="4" t="s">
        <v>48</v>
      </c>
      <c r="C82" s="4"/>
      <c r="D82" s="4"/>
      <c r="E82" s="4"/>
      <c r="F82" s="29">
        <f>F83</f>
        <v>12775744.68</v>
      </c>
      <c r="G82" s="29"/>
    </row>
    <row r="83" spans="1:7" ht="126">
      <c r="A83" s="21" t="s">
        <v>27</v>
      </c>
      <c r="B83" s="4" t="s">
        <v>48</v>
      </c>
      <c r="C83" s="4" t="s">
        <v>99</v>
      </c>
      <c r="D83" s="4"/>
      <c r="E83" s="4"/>
      <c r="F83" s="29">
        <f>F84</f>
        <v>12775744.68</v>
      </c>
      <c r="G83" s="29"/>
    </row>
    <row r="84" spans="1:7" ht="27" customHeight="1">
      <c r="A84" s="3" t="s">
        <v>428</v>
      </c>
      <c r="B84" s="4" t="s">
        <v>48</v>
      </c>
      <c r="C84" s="4" t="s">
        <v>99</v>
      </c>
      <c r="D84" s="4" t="s">
        <v>409</v>
      </c>
      <c r="E84" s="4"/>
      <c r="F84" s="29">
        <f>F85</f>
        <v>12775744.68</v>
      </c>
      <c r="G84" s="29"/>
    </row>
    <row r="85" spans="1:7" ht="126">
      <c r="A85" s="3" t="s">
        <v>93</v>
      </c>
      <c r="B85" s="4" t="s">
        <v>48</v>
      </c>
      <c r="C85" s="4" t="s">
        <v>99</v>
      </c>
      <c r="D85" s="4" t="s">
        <v>409</v>
      </c>
      <c r="E85" s="4" t="s">
        <v>419</v>
      </c>
      <c r="F85" s="29">
        <f>прил6!F40</f>
        <v>12775744.68</v>
      </c>
      <c r="G85" s="29"/>
    </row>
    <row r="86" spans="1:7" ht="47.25">
      <c r="A86" s="21" t="s">
        <v>25</v>
      </c>
      <c r="B86" s="4" t="s">
        <v>49</v>
      </c>
      <c r="C86" s="4"/>
      <c r="D86" s="4"/>
      <c r="E86" s="4"/>
      <c r="F86" s="29">
        <f>F87+F90</f>
        <v>411518.30000000005</v>
      </c>
      <c r="G86" s="29"/>
    </row>
    <row r="87" spans="1:7" ht="126">
      <c r="A87" s="21" t="s">
        <v>27</v>
      </c>
      <c r="B87" s="4" t="s">
        <v>49</v>
      </c>
      <c r="C87" s="4" t="s">
        <v>99</v>
      </c>
      <c r="D87" s="4"/>
      <c r="E87" s="4"/>
      <c r="F87" s="29">
        <f>F88</f>
        <v>900</v>
      </c>
      <c r="G87" s="29"/>
    </row>
    <row r="88" spans="1:7" ht="27.75" customHeight="1">
      <c r="A88" s="3" t="s">
        <v>428</v>
      </c>
      <c r="B88" s="4" t="s">
        <v>49</v>
      </c>
      <c r="C88" s="4" t="s">
        <v>99</v>
      </c>
      <c r="D88" s="4" t="s">
        <v>409</v>
      </c>
      <c r="E88" s="4"/>
      <c r="F88" s="29">
        <f>F89</f>
        <v>900</v>
      </c>
      <c r="G88" s="29"/>
    </row>
    <row r="89" spans="1:7" ht="126">
      <c r="A89" s="3" t="s">
        <v>93</v>
      </c>
      <c r="B89" s="4" t="s">
        <v>49</v>
      </c>
      <c r="C89" s="4" t="s">
        <v>99</v>
      </c>
      <c r="D89" s="4" t="s">
        <v>409</v>
      </c>
      <c r="E89" s="4" t="s">
        <v>419</v>
      </c>
      <c r="F89" s="29">
        <f>прил6!F42</f>
        <v>900</v>
      </c>
      <c r="G89" s="29"/>
    </row>
    <row r="90" spans="1:7" ht="47.25">
      <c r="A90" s="21" t="s">
        <v>459</v>
      </c>
      <c r="B90" s="4" t="s">
        <v>49</v>
      </c>
      <c r="C90" s="4" t="s">
        <v>100</v>
      </c>
      <c r="D90" s="4"/>
      <c r="E90" s="4"/>
      <c r="F90" s="29">
        <f>F91</f>
        <v>410618.30000000005</v>
      </c>
      <c r="G90" s="29"/>
    </row>
    <row r="91" spans="1:7" ht="27.75" customHeight="1">
      <c r="A91" s="3" t="s">
        <v>428</v>
      </c>
      <c r="B91" s="4" t="s">
        <v>49</v>
      </c>
      <c r="C91" s="4" t="s">
        <v>100</v>
      </c>
      <c r="D91" s="4" t="s">
        <v>409</v>
      </c>
      <c r="E91" s="4"/>
      <c r="F91" s="29">
        <f>F92</f>
        <v>410618.30000000005</v>
      </c>
      <c r="G91" s="29"/>
    </row>
    <row r="92" spans="1:7" ht="126">
      <c r="A92" s="3" t="s">
        <v>93</v>
      </c>
      <c r="B92" s="4" t="s">
        <v>49</v>
      </c>
      <c r="C92" s="4" t="s">
        <v>100</v>
      </c>
      <c r="D92" s="4" t="s">
        <v>409</v>
      </c>
      <c r="E92" s="4" t="s">
        <v>419</v>
      </c>
      <c r="F92" s="29">
        <f>прил6!F43</f>
        <v>410618.30000000005</v>
      </c>
      <c r="G92" s="29"/>
    </row>
    <row r="93" spans="1:7" ht="126">
      <c r="A93" s="21" t="s">
        <v>47</v>
      </c>
      <c r="B93" s="4" t="s">
        <v>50</v>
      </c>
      <c r="C93" s="4"/>
      <c r="D93" s="4"/>
      <c r="E93" s="4"/>
      <c r="F93" s="29">
        <f>F94</f>
        <v>400000</v>
      </c>
      <c r="G93" s="29"/>
    </row>
    <row r="94" spans="1:7" ht="15.75">
      <c r="A94" s="3" t="s">
        <v>428</v>
      </c>
      <c r="B94" s="4" t="s">
        <v>50</v>
      </c>
      <c r="C94" s="4" t="s">
        <v>99</v>
      </c>
      <c r="D94" s="4" t="s">
        <v>409</v>
      </c>
      <c r="E94" s="4"/>
      <c r="F94" s="29">
        <f>F95</f>
        <v>400000</v>
      </c>
      <c r="G94" s="29"/>
    </row>
    <row r="95" spans="1:7" ht="126">
      <c r="A95" s="3" t="s">
        <v>93</v>
      </c>
      <c r="B95" s="4" t="s">
        <v>50</v>
      </c>
      <c r="C95" s="4" t="s">
        <v>99</v>
      </c>
      <c r="D95" s="4" t="s">
        <v>409</v>
      </c>
      <c r="E95" s="4" t="s">
        <v>419</v>
      </c>
      <c r="F95" s="29">
        <f>прил6!F45</f>
        <v>400000</v>
      </c>
      <c r="G95" s="29"/>
    </row>
    <row r="96" spans="1:7" ht="110.25">
      <c r="A96" s="21" t="s">
        <v>19</v>
      </c>
      <c r="B96" s="4" t="s">
        <v>51</v>
      </c>
      <c r="C96" s="4"/>
      <c r="D96" s="4"/>
      <c r="E96" s="4"/>
      <c r="F96" s="29">
        <f>F97</f>
        <v>274420</v>
      </c>
      <c r="G96" s="29"/>
    </row>
    <row r="97" spans="1:7" ht="15.75">
      <c r="A97" s="3" t="s">
        <v>428</v>
      </c>
      <c r="B97" s="4" t="s">
        <v>51</v>
      </c>
      <c r="C97" s="4" t="s">
        <v>99</v>
      </c>
      <c r="D97" s="4" t="s">
        <v>409</v>
      </c>
      <c r="E97" s="4"/>
      <c r="F97" s="29">
        <f>F98</f>
        <v>274420</v>
      </c>
      <c r="G97" s="29"/>
    </row>
    <row r="98" spans="1:7" ht="126">
      <c r="A98" s="3" t="s">
        <v>93</v>
      </c>
      <c r="B98" s="4" t="s">
        <v>51</v>
      </c>
      <c r="C98" s="4" t="s">
        <v>99</v>
      </c>
      <c r="D98" s="4" t="s">
        <v>409</v>
      </c>
      <c r="E98" s="4" t="s">
        <v>419</v>
      </c>
      <c r="F98" s="29">
        <f>прил6!F47</f>
        <v>274420</v>
      </c>
      <c r="G98" s="29"/>
    </row>
    <row r="99" spans="1:7" ht="126">
      <c r="A99" s="21" t="s">
        <v>813</v>
      </c>
      <c r="B99" s="4" t="s">
        <v>814</v>
      </c>
      <c r="C99" s="4"/>
      <c r="D99" s="4"/>
      <c r="E99" s="4"/>
      <c r="F99" s="29">
        <f aca="true" t="shared" si="13" ref="F99:G101">F100</f>
        <v>1414300</v>
      </c>
      <c r="G99" s="29">
        <f t="shared" si="13"/>
        <v>1414300</v>
      </c>
    </row>
    <row r="100" spans="1:7" ht="31.5">
      <c r="A100" s="3" t="s">
        <v>394</v>
      </c>
      <c r="B100" s="4" t="s">
        <v>814</v>
      </c>
      <c r="C100" s="4" t="s">
        <v>395</v>
      </c>
      <c r="D100" s="4"/>
      <c r="E100" s="4"/>
      <c r="F100" s="29">
        <f t="shared" si="13"/>
        <v>1414300</v>
      </c>
      <c r="G100" s="29">
        <f t="shared" si="13"/>
        <v>1414300</v>
      </c>
    </row>
    <row r="101" spans="1:7" ht="15.75">
      <c r="A101" s="3" t="s">
        <v>423</v>
      </c>
      <c r="B101" s="4" t="s">
        <v>814</v>
      </c>
      <c r="C101" s="4" t="s">
        <v>395</v>
      </c>
      <c r="D101" s="4" t="s">
        <v>417</v>
      </c>
      <c r="E101" s="4"/>
      <c r="F101" s="29">
        <f t="shared" si="13"/>
        <v>1414300</v>
      </c>
      <c r="G101" s="29">
        <f t="shared" si="13"/>
        <v>1414300</v>
      </c>
    </row>
    <row r="102" spans="1:7" ht="31.5">
      <c r="A102" s="3" t="s">
        <v>435</v>
      </c>
      <c r="B102" s="4" t="s">
        <v>814</v>
      </c>
      <c r="C102" s="4" t="s">
        <v>395</v>
      </c>
      <c r="D102" s="4" t="s">
        <v>417</v>
      </c>
      <c r="E102" s="4" t="s">
        <v>416</v>
      </c>
      <c r="F102" s="29">
        <f>прил6!F571</f>
        <v>1414300</v>
      </c>
      <c r="G102" s="29">
        <f>F102</f>
        <v>1414300</v>
      </c>
    </row>
    <row r="103" spans="1:7" ht="141.75">
      <c r="A103" s="3" t="s">
        <v>815</v>
      </c>
      <c r="B103" s="4" t="s">
        <v>816</v>
      </c>
      <c r="C103" s="4"/>
      <c r="D103" s="4"/>
      <c r="E103" s="4"/>
      <c r="F103" s="29">
        <f aca="true" t="shared" si="14" ref="F103:G105">F104</f>
        <v>21800</v>
      </c>
      <c r="G103" s="29">
        <f t="shared" si="14"/>
        <v>21800</v>
      </c>
    </row>
    <row r="104" spans="1:7" ht="126">
      <c r="A104" s="3" t="s">
        <v>458</v>
      </c>
      <c r="B104" s="4" t="s">
        <v>816</v>
      </c>
      <c r="C104" s="4" t="s">
        <v>99</v>
      </c>
      <c r="D104" s="4"/>
      <c r="E104" s="4"/>
      <c r="F104" s="29">
        <f t="shared" si="14"/>
        <v>21800</v>
      </c>
      <c r="G104" s="29">
        <f t="shared" si="14"/>
        <v>21800</v>
      </c>
    </row>
    <row r="105" spans="1:7" ht="15.75">
      <c r="A105" s="3" t="s">
        <v>423</v>
      </c>
      <c r="B105" s="4" t="s">
        <v>816</v>
      </c>
      <c r="C105" s="4" t="s">
        <v>99</v>
      </c>
      <c r="D105" s="4" t="s">
        <v>417</v>
      </c>
      <c r="E105" s="4"/>
      <c r="F105" s="29">
        <f t="shared" si="14"/>
        <v>21800</v>
      </c>
      <c r="G105" s="29">
        <f t="shared" si="14"/>
        <v>21800</v>
      </c>
    </row>
    <row r="106" spans="1:7" ht="31.5">
      <c r="A106" s="3" t="s">
        <v>435</v>
      </c>
      <c r="B106" s="4" t="s">
        <v>816</v>
      </c>
      <c r="C106" s="4" t="s">
        <v>99</v>
      </c>
      <c r="D106" s="4" t="s">
        <v>417</v>
      </c>
      <c r="E106" s="4" t="s">
        <v>416</v>
      </c>
      <c r="F106" s="29">
        <f>прил6!F573</f>
        <v>21800</v>
      </c>
      <c r="G106" s="29">
        <f>F106</f>
        <v>21800</v>
      </c>
    </row>
    <row r="107" spans="1:7" ht="252">
      <c r="A107" s="27" t="s">
        <v>125</v>
      </c>
      <c r="B107" s="4" t="s">
        <v>126</v>
      </c>
      <c r="C107" s="4"/>
      <c r="D107" s="4"/>
      <c r="E107" s="4"/>
      <c r="F107" s="29">
        <f aca="true" t="shared" si="15" ref="F107:G109">F108</f>
        <v>263200</v>
      </c>
      <c r="G107" s="29">
        <f t="shared" si="15"/>
        <v>263200</v>
      </c>
    </row>
    <row r="108" spans="1:7" ht="31.5">
      <c r="A108" s="3" t="s">
        <v>394</v>
      </c>
      <c r="B108" s="4" t="s">
        <v>126</v>
      </c>
      <c r="C108" s="4" t="s">
        <v>395</v>
      </c>
      <c r="D108" s="4"/>
      <c r="E108" s="4"/>
      <c r="F108" s="29">
        <f t="shared" si="15"/>
        <v>263200</v>
      </c>
      <c r="G108" s="29">
        <f t="shared" si="15"/>
        <v>263200</v>
      </c>
    </row>
    <row r="109" spans="1:7" ht="15.75">
      <c r="A109" s="3" t="s">
        <v>423</v>
      </c>
      <c r="B109" s="4" t="s">
        <v>126</v>
      </c>
      <c r="C109" s="4" t="s">
        <v>395</v>
      </c>
      <c r="D109" s="4" t="s">
        <v>417</v>
      </c>
      <c r="E109" s="4"/>
      <c r="F109" s="29">
        <f t="shared" si="15"/>
        <v>263200</v>
      </c>
      <c r="G109" s="29">
        <f t="shared" si="15"/>
        <v>263200</v>
      </c>
    </row>
    <row r="110" spans="1:7" ht="31.5">
      <c r="A110" s="3" t="s">
        <v>435</v>
      </c>
      <c r="B110" s="4" t="s">
        <v>126</v>
      </c>
      <c r="C110" s="4" t="s">
        <v>395</v>
      </c>
      <c r="D110" s="4" t="s">
        <v>417</v>
      </c>
      <c r="E110" s="4" t="s">
        <v>416</v>
      </c>
      <c r="F110" s="29">
        <f>прил6!F575</f>
        <v>263200</v>
      </c>
      <c r="G110" s="29">
        <f>F110</f>
        <v>263200</v>
      </c>
    </row>
    <row r="111" spans="1:7" ht="173.25">
      <c r="A111" s="3" t="s">
        <v>127</v>
      </c>
      <c r="B111" s="4" t="s">
        <v>128</v>
      </c>
      <c r="C111" s="4"/>
      <c r="D111" s="4"/>
      <c r="E111" s="4"/>
      <c r="F111" s="29">
        <f aca="true" t="shared" si="16" ref="F111:G113">F112</f>
        <v>209400</v>
      </c>
      <c r="G111" s="29">
        <f t="shared" si="16"/>
        <v>209400</v>
      </c>
    </row>
    <row r="112" spans="1:7" ht="31.5">
      <c r="A112" s="3" t="s">
        <v>394</v>
      </c>
      <c r="B112" s="4" t="s">
        <v>128</v>
      </c>
      <c r="C112" s="4" t="s">
        <v>395</v>
      </c>
      <c r="D112" s="4"/>
      <c r="E112" s="4"/>
      <c r="F112" s="29">
        <f t="shared" si="16"/>
        <v>209400</v>
      </c>
      <c r="G112" s="29">
        <f t="shared" si="16"/>
        <v>209400</v>
      </c>
    </row>
    <row r="113" spans="1:7" ht="15.75">
      <c r="A113" s="3" t="s">
        <v>423</v>
      </c>
      <c r="B113" s="4" t="s">
        <v>128</v>
      </c>
      <c r="C113" s="4" t="s">
        <v>395</v>
      </c>
      <c r="D113" s="4" t="s">
        <v>417</v>
      </c>
      <c r="E113" s="4"/>
      <c r="F113" s="29">
        <f t="shared" si="16"/>
        <v>209400</v>
      </c>
      <c r="G113" s="29">
        <f t="shared" si="16"/>
        <v>209400</v>
      </c>
    </row>
    <row r="114" spans="1:7" ht="31.5">
      <c r="A114" s="3" t="s">
        <v>435</v>
      </c>
      <c r="B114" s="4" t="s">
        <v>128</v>
      </c>
      <c r="C114" s="4" t="s">
        <v>395</v>
      </c>
      <c r="D114" s="4" t="s">
        <v>417</v>
      </c>
      <c r="E114" s="4" t="s">
        <v>416</v>
      </c>
      <c r="F114" s="29">
        <f>прил6!F577</f>
        <v>209400</v>
      </c>
      <c r="G114" s="29">
        <f>F114</f>
        <v>209400</v>
      </c>
    </row>
    <row r="115" spans="1:7" ht="94.5">
      <c r="A115" s="101" t="s">
        <v>817</v>
      </c>
      <c r="B115" s="4" t="s">
        <v>818</v>
      </c>
      <c r="C115" s="4"/>
      <c r="D115" s="4"/>
      <c r="E115" s="4"/>
      <c r="F115" s="29">
        <f>F116+F119</f>
        <v>24409300</v>
      </c>
      <c r="G115" s="29">
        <f>G116+G119</f>
        <v>24409300</v>
      </c>
    </row>
    <row r="116" spans="1:7" ht="47.25">
      <c r="A116" s="3" t="s">
        <v>459</v>
      </c>
      <c r="B116" s="4" t="s">
        <v>818</v>
      </c>
      <c r="C116" s="4" t="s">
        <v>100</v>
      </c>
      <c r="D116" s="4"/>
      <c r="E116" s="4"/>
      <c r="F116" s="29">
        <f>F117</f>
        <v>8640900</v>
      </c>
      <c r="G116" s="29">
        <f>G117</f>
        <v>8640900</v>
      </c>
    </row>
    <row r="117" spans="1:7" ht="15.75">
      <c r="A117" s="3" t="s">
        <v>423</v>
      </c>
      <c r="B117" s="4" t="s">
        <v>818</v>
      </c>
      <c r="C117" s="4" t="s">
        <v>100</v>
      </c>
      <c r="D117" s="4" t="s">
        <v>417</v>
      </c>
      <c r="E117" s="4"/>
      <c r="F117" s="29">
        <f>F118</f>
        <v>8640900</v>
      </c>
      <c r="G117" s="29">
        <f>G118</f>
        <v>8640900</v>
      </c>
    </row>
    <row r="118" spans="1:7" ht="15.75">
      <c r="A118" s="3" t="s">
        <v>449</v>
      </c>
      <c r="B118" s="4" t="s">
        <v>818</v>
      </c>
      <c r="C118" s="4" t="s">
        <v>100</v>
      </c>
      <c r="D118" s="4" t="s">
        <v>417</v>
      </c>
      <c r="E118" s="4" t="s">
        <v>419</v>
      </c>
      <c r="F118" s="29">
        <f>прил6!F604</f>
        <v>8640900</v>
      </c>
      <c r="G118" s="29">
        <f>F118</f>
        <v>8640900</v>
      </c>
    </row>
    <row r="119" spans="1:7" ht="31.5">
      <c r="A119" s="3" t="s">
        <v>394</v>
      </c>
      <c r="B119" s="4" t="s">
        <v>818</v>
      </c>
      <c r="C119" s="4" t="s">
        <v>395</v>
      </c>
      <c r="D119" s="4"/>
      <c r="E119" s="4"/>
      <c r="F119" s="29">
        <f>F120</f>
        <v>15768400</v>
      </c>
      <c r="G119" s="29">
        <f>G120</f>
        <v>15768400</v>
      </c>
    </row>
    <row r="120" spans="1:7" ht="15.75">
      <c r="A120" s="3" t="s">
        <v>423</v>
      </c>
      <c r="B120" s="4" t="s">
        <v>818</v>
      </c>
      <c r="C120" s="4" t="s">
        <v>395</v>
      </c>
      <c r="D120" s="4" t="s">
        <v>417</v>
      </c>
      <c r="E120" s="4"/>
      <c r="F120" s="29">
        <f>F121</f>
        <v>15768400</v>
      </c>
      <c r="G120" s="29">
        <f>G121</f>
        <v>15768400</v>
      </c>
    </row>
    <row r="121" spans="1:7" ht="15.75">
      <c r="A121" s="3" t="s">
        <v>449</v>
      </c>
      <c r="B121" s="4" t="s">
        <v>818</v>
      </c>
      <c r="C121" s="4" t="s">
        <v>395</v>
      </c>
      <c r="D121" s="4" t="s">
        <v>417</v>
      </c>
      <c r="E121" s="4" t="s">
        <v>419</v>
      </c>
      <c r="F121" s="29">
        <f>прил6!F605</f>
        <v>15768400</v>
      </c>
      <c r="G121" s="29">
        <f>F121</f>
        <v>15768400</v>
      </c>
    </row>
    <row r="122" spans="1:7" ht="141.75">
      <c r="A122" s="49" t="s">
        <v>249</v>
      </c>
      <c r="B122" s="4" t="s">
        <v>819</v>
      </c>
      <c r="C122" s="4"/>
      <c r="D122" s="4"/>
      <c r="E122" s="4"/>
      <c r="F122" s="29">
        <f aca="true" t="shared" si="17" ref="F122:G124">F123</f>
        <v>506800</v>
      </c>
      <c r="G122" s="29">
        <f t="shared" si="17"/>
        <v>506800</v>
      </c>
    </row>
    <row r="123" spans="1:7" ht="47.25">
      <c r="A123" s="3" t="s">
        <v>459</v>
      </c>
      <c r="B123" s="4" t="s">
        <v>819</v>
      </c>
      <c r="C123" s="4" t="s">
        <v>100</v>
      </c>
      <c r="D123" s="4"/>
      <c r="E123" s="4"/>
      <c r="F123" s="29">
        <f t="shared" si="17"/>
        <v>506800</v>
      </c>
      <c r="G123" s="29">
        <f t="shared" si="17"/>
        <v>506800</v>
      </c>
    </row>
    <row r="124" spans="1:7" ht="15.75">
      <c r="A124" s="3" t="s">
        <v>423</v>
      </c>
      <c r="B124" s="4" t="s">
        <v>819</v>
      </c>
      <c r="C124" s="4" t="s">
        <v>100</v>
      </c>
      <c r="D124" s="4" t="s">
        <v>417</v>
      </c>
      <c r="E124" s="4"/>
      <c r="F124" s="29">
        <f t="shared" si="17"/>
        <v>506800</v>
      </c>
      <c r="G124" s="29">
        <f t="shared" si="17"/>
        <v>506800</v>
      </c>
    </row>
    <row r="125" spans="1:7" ht="15.75">
      <c r="A125" s="3" t="s">
        <v>449</v>
      </c>
      <c r="B125" s="4" t="s">
        <v>819</v>
      </c>
      <c r="C125" s="4" t="s">
        <v>100</v>
      </c>
      <c r="D125" s="4" t="s">
        <v>417</v>
      </c>
      <c r="E125" s="4" t="s">
        <v>419</v>
      </c>
      <c r="F125" s="29">
        <f>прил6!F607</f>
        <v>506800</v>
      </c>
      <c r="G125" s="29">
        <f>F125</f>
        <v>506800</v>
      </c>
    </row>
    <row r="126" spans="1:7" ht="157.5">
      <c r="A126" s="27" t="s">
        <v>388</v>
      </c>
      <c r="B126" s="4" t="s">
        <v>267</v>
      </c>
      <c r="C126" s="4"/>
      <c r="D126" s="4"/>
      <c r="E126" s="4"/>
      <c r="F126" s="29">
        <f>F127+F130</f>
        <v>4405000</v>
      </c>
      <c r="G126" s="29">
        <f>G127+G130</f>
        <v>4405000</v>
      </c>
    </row>
    <row r="127" spans="1:7" ht="126">
      <c r="A127" s="3" t="s">
        <v>458</v>
      </c>
      <c r="B127" s="4" t="s">
        <v>267</v>
      </c>
      <c r="C127" s="4" t="s">
        <v>99</v>
      </c>
      <c r="D127" s="4"/>
      <c r="E127" s="4"/>
      <c r="F127" s="29">
        <f>F128</f>
        <v>3667500</v>
      </c>
      <c r="G127" s="29">
        <f>G128</f>
        <v>3667500</v>
      </c>
    </row>
    <row r="128" spans="1:7" ht="15.75">
      <c r="A128" s="3" t="s">
        <v>423</v>
      </c>
      <c r="B128" s="4" t="s">
        <v>267</v>
      </c>
      <c r="C128" s="4" t="s">
        <v>99</v>
      </c>
      <c r="D128" s="4" t="s">
        <v>417</v>
      </c>
      <c r="E128" s="4"/>
      <c r="F128" s="29">
        <f>F129</f>
        <v>3667500</v>
      </c>
      <c r="G128" s="29">
        <f>G129</f>
        <v>3667500</v>
      </c>
    </row>
    <row r="129" spans="1:7" ht="15.75">
      <c r="A129" s="3" t="s">
        <v>449</v>
      </c>
      <c r="B129" s="4" t="s">
        <v>267</v>
      </c>
      <c r="C129" s="4" t="s">
        <v>99</v>
      </c>
      <c r="D129" s="4" t="s">
        <v>417</v>
      </c>
      <c r="E129" s="4" t="s">
        <v>419</v>
      </c>
      <c r="F129" s="29">
        <f>прил6!F609</f>
        <v>3667500</v>
      </c>
      <c r="G129" s="29">
        <f>F129</f>
        <v>3667500</v>
      </c>
    </row>
    <row r="130" spans="1:7" ht="47.25">
      <c r="A130" s="3" t="s">
        <v>459</v>
      </c>
      <c r="B130" s="4" t="s">
        <v>267</v>
      </c>
      <c r="C130" s="4" t="s">
        <v>100</v>
      </c>
      <c r="D130" s="4"/>
      <c r="E130" s="4"/>
      <c r="F130" s="29">
        <f>F131</f>
        <v>737500</v>
      </c>
      <c r="G130" s="29">
        <f>G131</f>
        <v>737500</v>
      </c>
    </row>
    <row r="131" spans="1:7" ht="15.75">
      <c r="A131" s="3" t="s">
        <v>423</v>
      </c>
      <c r="B131" s="4" t="s">
        <v>267</v>
      </c>
      <c r="C131" s="4" t="s">
        <v>100</v>
      </c>
      <c r="D131" s="4" t="s">
        <v>417</v>
      </c>
      <c r="E131" s="4"/>
      <c r="F131" s="29">
        <f>F132</f>
        <v>737500</v>
      </c>
      <c r="G131" s="29">
        <f>G132</f>
        <v>737500</v>
      </c>
    </row>
    <row r="132" spans="1:7" ht="15.75">
      <c r="A132" s="3" t="s">
        <v>449</v>
      </c>
      <c r="B132" s="4" t="s">
        <v>267</v>
      </c>
      <c r="C132" s="4" t="s">
        <v>100</v>
      </c>
      <c r="D132" s="4" t="s">
        <v>417</v>
      </c>
      <c r="E132" s="4" t="s">
        <v>419</v>
      </c>
      <c r="F132" s="29">
        <f>прил6!F610</f>
        <v>737500</v>
      </c>
      <c r="G132" s="29">
        <f>F132</f>
        <v>737500</v>
      </c>
    </row>
    <row r="133" spans="1:7" ht="78.75">
      <c r="A133" s="3" t="s">
        <v>292</v>
      </c>
      <c r="B133" s="4" t="s">
        <v>293</v>
      </c>
      <c r="C133" s="4"/>
      <c r="D133" s="4"/>
      <c r="E133" s="4"/>
      <c r="F133" s="29">
        <f>F134</f>
        <v>23705445</v>
      </c>
      <c r="G133" s="29"/>
    </row>
    <row r="134" spans="1:7" ht="110.25">
      <c r="A134" s="3" t="s">
        <v>289</v>
      </c>
      <c r="B134" s="4" t="s">
        <v>294</v>
      </c>
      <c r="C134" s="4"/>
      <c r="D134" s="4"/>
      <c r="E134" s="4"/>
      <c r="F134" s="29">
        <f>F135</f>
        <v>23705445</v>
      </c>
      <c r="G134" s="29"/>
    </row>
    <row r="135" spans="1:7" ht="63">
      <c r="A135" s="3" t="s">
        <v>480</v>
      </c>
      <c r="B135" s="4" t="s">
        <v>294</v>
      </c>
      <c r="C135" s="4" t="s">
        <v>105</v>
      </c>
      <c r="D135" s="4"/>
      <c r="E135" s="4"/>
      <c r="F135" s="29">
        <f>F136</f>
        <v>23705445</v>
      </c>
      <c r="G135" s="29"/>
    </row>
    <row r="136" spans="1:7" ht="15.75">
      <c r="A136" s="3" t="s">
        <v>420</v>
      </c>
      <c r="B136" s="4" t="s">
        <v>294</v>
      </c>
      <c r="C136" s="4" t="s">
        <v>105</v>
      </c>
      <c r="D136" s="4" t="s">
        <v>412</v>
      </c>
      <c r="E136" s="4"/>
      <c r="F136" s="29">
        <f>F137</f>
        <v>23705445</v>
      </c>
      <c r="G136" s="29"/>
    </row>
    <row r="137" spans="1:7" ht="31.5">
      <c r="A137" s="3" t="s">
        <v>433</v>
      </c>
      <c r="B137" s="4" t="s">
        <v>294</v>
      </c>
      <c r="C137" s="4" t="s">
        <v>105</v>
      </c>
      <c r="D137" s="4" t="s">
        <v>412</v>
      </c>
      <c r="E137" s="4" t="s">
        <v>415</v>
      </c>
      <c r="F137" s="29">
        <f>прил6!F471</f>
        <v>23705445</v>
      </c>
      <c r="G137" s="29"/>
    </row>
    <row r="138" spans="1:7" ht="78.75">
      <c r="A138" s="3" t="s">
        <v>295</v>
      </c>
      <c r="B138" s="4" t="s">
        <v>296</v>
      </c>
      <c r="C138" s="4"/>
      <c r="D138" s="4"/>
      <c r="E138" s="4"/>
      <c r="F138" s="29">
        <f>F139</f>
        <v>28050056</v>
      </c>
      <c r="G138" s="33"/>
    </row>
    <row r="139" spans="1:7" ht="110.25">
      <c r="A139" s="3" t="s">
        <v>289</v>
      </c>
      <c r="B139" s="4" t="s">
        <v>297</v>
      </c>
      <c r="C139" s="4"/>
      <c r="D139" s="4"/>
      <c r="E139" s="4"/>
      <c r="F139" s="29">
        <f>F140</f>
        <v>28050056</v>
      </c>
      <c r="G139" s="29"/>
    </row>
    <row r="140" spans="1:7" ht="63">
      <c r="A140" s="3" t="s">
        <v>480</v>
      </c>
      <c r="B140" s="4" t="s">
        <v>297</v>
      </c>
      <c r="C140" s="4" t="s">
        <v>105</v>
      </c>
      <c r="D140" s="4"/>
      <c r="E140" s="4"/>
      <c r="F140" s="29">
        <f>F141</f>
        <v>28050056</v>
      </c>
      <c r="G140" s="29"/>
    </row>
    <row r="141" spans="1:7" ht="15.75">
      <c r="A141" s="3" t="s">
        <v>420</v>
      </c>
      <c r="B141" s="4" t="s">
        <v>297</v>
      </c>
      <c r="C141" s="4" t="s">
        <v>105</v>
      </c>
      <c r="D141" s="4" t="s">
        <v>412</v>
      </c>
      <c r="E141" s="4"/>
      <c r="F141" s="29">
        <f>F142</f>
        <v>28050056</v>
      </c>
      <c r="G141" s="29"/>
    </row>
    <row r="142" spans="1:7" ht="31.5">
      <c r="A142" s="3" t="s">
        <v>433</v>
      </c>
      <c r="B142" s="4" t="s">
        <v>297</v>
      </c>
      <c r="C142" s="4" t="s">
        <v>105</v>
      </c>
      <c r="D142" s="4" t="s">
        <v>412</v>
      </c>
      <c r="E142" s="4" t="s">
        <v>415</v>
      </c>
      <c r="F142" s="29">
        <f>прил6!F474</f>
        <v>28050056</v>
      </c>
      <c r="G142" s="29"/>
    </row>
    <row r="143" spans="1:7" ht="31.5">
      <c r="A143" s="3" t="s">
        <v>482</v>
      </c>
      <c r="B143" s="4" t="s">
        <v>484</v>
      </c>
      <c r="C143" s="4"/>
      <c r="D143" s="4"/>
      <c r="E143" s="4"/>
      <c r="F143" s="29">
        <f>F144+F148+F152</f>
        <v>21831446</v>
      </c>
      <c r="G143" s="29">
        <f>G144+G148+G152</f>
        <v>15887800</v>
      </c>
    </row>
    <row r="144" spans="1:7" ht="110.25">
      <c r="A144" s="3" t="s">
        <v>289</v>
      </c>
      <c r="B144" s="4" t="s">
        <v>298</v>
      </c>
      <c r="C144" s="4"/>
      <c r="D144" s="4"/>
      <c r="E144" s="4"/>
      <c r="F144" s="29">
        <f>F145</f>
        <v>5943646</v>
      </c>
      <c r="G144" s="29"/>
    </row>
    <row r="145" spans="1:7" ht="63">
      <c r="A145" s="3" t="s">
        <v>480</v>
      </c>
      <c r="B145" s="4" t="s">
        <v>298</v>
      </c>
      <c r="C145" s="4" t="s">
        <v>105</v>
      </c>
      <c r="D145" s="4"/>
      <c r="E145" s="4"/>
      <c r="F145" s="29">
        <f>F146</f>
        <v>5943646</v>
      </c>
      <c r="G145" s="29"/>
    </row>
    <row r="146" spans="1:7" ht="15.75">
      <c r="A146" s="3" t="s">
        <v>420</v>
      </c>
      <c r="B146" s="4" t="s">
        <v>298</v>
      </c>
      <c r="C146" s="4" t="s">
        <v>105</v>
      </c>
      <c r="D146" s="4" t="s">
        <v>412</v>
      </c>
      <c r="E146" s="4"/>
      <c r="F146" s="29">
        <f>F147</f>
        <v>5943646</v>
      </c>
      <c r="G146" s="29"/>
    </row>
    <row r="147" spans="1:7" ht="31.5">
      <c r="A147" s="3" t="s">
        <v>433</v>
      </c>
      <c r="B147" s="4" t="s">
        <v>298</v>
      </c>
      <c r="C147" s="4" t="s">
        <v>105</v>
      </c>
      <c r="D147" s="4" t="s">
        <v>412</v>
      </c>
      <c r="E147" s="4" t="s">
        <v>415</v>
      </c>
      <c r="F147" s="29">
        <f>прил6!F477</f>
        <v>5943646</v>
      </c>
      <c r="G147" s="33"/>
    </row>
    <row r="148" spans="1:7" ht="126">
      <c r="A148" s="3" t="s">
        <v>252</v>
      </c>
      <c r="B148" s="4" t="s">
        <v>483</v>
      </c>
      <c r="C148" s="4"/>
      <c r="D148" s="4"/>
      <c r="E148" s="4"/>
      <c r="F148" s="29">
        <f aca="true" t="shared" si="18" ref="F148:G150">F149</f>
        <v>1119300</v>
      </c>
      <c r="G148" s="29">
        <f t="shared" si="18"/>
        <v>1119300</v>
      </c>
    </row>
    <row r="149" spans="1:7" ht="63">
      <c r="A149" s="3" t="s">
        <v>480</v>
      </c>
      <c r="B149" s="4" t="s">
        <v>483</v>
      </c>
      <c r="C149" s="4" t="s">
        <v>105</v>
      </c>
      <c r="D149" s="4"/>
      <c r="E149" s="4"/>
      <c r="F149" s="29">
        <f t="shared" si="18"/>
        <v>1119300</v>
      </c>
      <c r="G149" s="29">
        <f t="shared" si="18"/>
        <v>1119300</v>
      </c>
    </row>
    <row r="150" spans="1:7" ht="15.75">
      <c r="A150" s="3" t="s">
        <v>420</v>
      </c>
      <c r="B150" s="4" t="s">
        <v>483</v>
      </c>
      <c r="C150" s="4" t="s">
        <v>105</v>
      </c>
      <c r="D150" s="4" t="s">
        <v>412</v>
      </c>
      <c r="E150" s="4"/>
      <c r="F150" s="29">
        <f t="shared" si="18"/>
        <v>1119300</v>
      </c>
      <c r="G150" s="29">
        <f t="shared" si="18"/>
        <v>1119300</v>
      </c>
    </row>
    <row r="151" spans="1:7" ht="31.5">
      <c r="A151" s="3" t="s">
        <v>433</v>
      </c>
      <c r="B151" s="4" t="s">
        <v>483</v>
      </c>
      <c r="C151" s="4" t="s">
        <v>105</v>
      </c>
      <c r="D151" s="4" t="s">
        <v>412</v>
      </c>
      <c r="E151" s="4" t="s">
        <v>415</v>
      </c>
      <c r="F151" s="29">
        <f>прил6!F479</f>
        <v>1119300</v>
      </c>
      <c r="G151" s="29">
        <f>F151</f>
        <v>1119300</v>
      </c>
    </row>
    <row r="152" spans="1:7" ht="47.25">
      <c r="A152" s="3" t="s">
        <v>448</v>
      </c>
      <c r="B152" s="4" t="s">
        <v>515</v>
      </c>
      <c r="C152" s="4"/>
      <c r="D152" s="4"/>
      <c r="E152" s="4"/>
      <c r="F152" s="29">
        <f aca="true" t="shared" si="19" ref="F152:G154">F153</f>
        <v>14768500</v>
      </c>
      <c r="G152" s="29">
        <f t="shared" si="19"/>
        <v>14768500</v>
      </c>
    </row>
    <row r="153" spans="1:7" ht="63">
      <c r="A153" s="3" t="s">
        <v>480</v>
      </c>
      <c r="B153" s="4" t="s">
        <v>515</v>
      </c>
      <c r="C153" s="4" t="s">
        <v>105</v>
      </c>
      <c r="D153" s="4"/>
      <c r="E153" s="4"/>
      <c r="F153" s="29">
        <f t="shared" si="19"/>
        <v>14768500</v>
      </c>
      <c r="G153" s="29">
        <f t="shared" si="19"/>
        <v>14768500</v>
      </c>
    </row>
    <row r="154" spans="1:7" ht="15.75">
      <c r="A154" s="3" t="s">
        <v>420</v>
      </c>
      <c r="B154" s="4" t="s">
        <v>515</v>
      </c>
      <c r="C154" s="4" t="s">
        <v>105</v>
      </c>
      <c r="D154" s="4" t="s">
        <v>412</v>
      </c>
      <c r="E154" s="4"/>
      <c r="F154" s="29">
        <f t="shared" si="19"/>
        <v>14768500</v>
      </c>
      <c r="G154" s="29">
        <f t="shared" si="19"/>
        <v>14768500</v>
      </c>
    </row>
    <row r="155" spans="1:7" ht="31.5">
      <c r="A155" s="3" t="s">
        <v>433</v>
      </c>
      <c r="B155" s="4" t="s">
        <v>515</v>
      </c>
      <c r="C155" s="4" t="s">
        <v>105</v>
      </c>
      <c r="D155" s="4" t="s">
        <v>412</v>
      </c>
      <c r="E155" s="4" t="s">
        <v>415</v>
      </c>
      <c r="F155" s="29">
        <f>прил6!F481</f>
        <v>14768500</v>
      </c>
      <c r="G155" s="29">
        <f>F155</f>
        <v>14768500</v>
      </c>
    </row>
    <row r="156" spans="1:7" ht="63">
      <c r="A156" s="3" t="s">
        <v>299</v>
      </c>
      <c r="B156" s="4" t="s">
        <v>300</v>
      </c>
      <c r="C156" s="4"/>
      <c r="D156" s="4"/>
      <c r="E156" s="4"/>
      <c r="F156" s="29">
        <f>F161+F157</f>
        <v>12579247</v>
      </c>
      <c r="G156" s="29">
        <f>G161+G157</f>
        <v>2920100</v>
      </c>
    </row>
    <row r="157" spans="1:7" ht="94.5">
      <c r="A157" s="3" t="s">
        <v>393</v>
      </c>
      <c r="B157" s="4" t="s">
        <v>493</v>
      </c>
      <c r="C157" s="4"/>
      <c r="D157" s="4"/>
      <c r="E157" s="4"/>
      <c r="F157" s="29">
        <f aca="true" t="shared" si="20" ref="F157:G159">F158</f>
        <v>2920100</v>
      </c>
      <c r="G157" s="29">
        <f t="shared" si="20"/>
        <v>2920100</v>
      </c>
    </row>
    <row r="158" spans="1:7" ht="63">
      <c r="A158" s="3" t="s">
        <v>480</v>
      </c>
      <c r="B158" s="4" t="s">
        <v>493</v>
      </c>
      <c r="C158" s="4" t="s">
        <v>105</v>
      </c>
      <c r="D158" s="4"/>
      <c r="E158" s="4"/>
      <c r="F158" s="29">
        <f t="shared" si="20"/>
        <v>2920100</v>
      </c>
      <c r="G158" s="29">
        <f t="shared" si="20"/>
        <v>2920100</v>
      </c>
    </row>
    <row r="159" spans="1:7" ht="15.75">
      <c r="A159" s="3" t="s">
        <v>420</v>
      </c>
      <c r="B159" s="4" t="s">
        <v>493</v>
      </c>
      <c r="C159" s="4" t="s">
        <v>105</v>
      </c>
      <c r="D159" s="4" t="s">
        <v>412</v>
      </c>
      <c r="E159" s="4"/>
      <c r="F159" s="29">
        <f t="shared" si="20"/>
        <v>2920100</v>
      </c>
      <c r="G159" s="29">
        <f t="shared" si="20"/>
        <v>2920100</v>
      </c>
    </row>
    <row r="160" spans="1:7" ht="31.5">
      <c r="A160" s="3" t="s">
        <v>143</v>
      </c>
      <c r="B160" s="4" t="s">
        <v>493</v>
      </c>
      <c r="C160" s="4" t="s">
        <v>105</v>
      </c>
      <c r="D160" s="4" t="s">
        <v>412</v>
      </c>
      <c r="E160" s="4" t="s">
        <v>412</v>
      </c>
      <c r="F160" s="29">
        <f>прил6!F439</f>
        <v>2920100</v>
      </c>
      <c r="G160" s="29">
        <f>F160</f>
        <v>2920100</v>
      </c>
    </row>
    <row r="161" spans="1:7" ht="31.5">
      <c r="A161" s="3" t="s">
        <v>476</v>
      </c>
      <c r="B161" s="4" t="s">
        <v>301</v>
      </c>
      <c r="C161" s="4"/>
      <c r="D161" s="4"/>
      <c r="E161" s="4"/>
      <c r="F161" s="29">
        <f>F162</f>
        <v>9659147</v>
      </c>
      <c r="G161" s="29"/>
    </row>
    <row r="162" spans="1:7" ht="63">
      <c r="A162" s="3" t="s">
        <v>480</v>
      </c>
      <c r="B162" s="4" t="s">
        <v>301</v>
      </c>
      <c r="C162" s="4" t="s">
        <v>105</v>
      </c>
      <c r="D162" s="4"/>
      <c r="E162" s="4"/>
      <c r="F162" s="29">
        <f>F163</f>
        <v>9659147</v>
      </c>
      <c r="G162" s="29"/>
    </row>
    <row r="163" spans="1:7" ht="15.75">
      <c r="A163" s="3" t="s">
        <v>420</v>
      </c>
      <c r="B163" s="4" t="s">
        <v>301</v>
      </c>
      <c r="C163" s="4" t="s">
        <v>105</v>
      </c>
      <c r="D163" s="4" t="s">
        <v>412</v>
      </c>
      <c r="E163" s="4"/>
      <c r="F163" s="29">
        <f>F164</f>
        <v>9659147</v>
      </c>
      <c r="G163" s="29"/>
    </row>
    <row r="164" spans="1:7" ht="31.5">
      <c r="A164" s="3" t="s">
        <v>143</v>
      </c>
      <c r="B164" s="4" t="s">
        <v>301</v>
      </c>
      <c r="C164" s="4" t="s">
        <v>105</v>
      </c>
      <c r="D164" s="4" t="s">
        <v>412</v>
      </c>
      <c r="E164" s="4" t="s">
        <v>412</v>
      </c>
      <c r="F164" s="29">
        <f>прил6!F441</f>
        <v>9659147</v>
      </c>
      <c r="G164" s="29"/>
    </row>
    <row r="165" spans="1:7" ht="63">
      <c r="A165" s="3" t="s">
        <v>139</v>
      </c>
      <c r="B165" s="4" t="s">
        <v>140</v>
      </c>
      <c r="C165" s="4"/>
      <c r="D165" s="4"/>
      <c r="E165" s="4"/>
      <c r="F165" s="29">
        <f>F176+F185+F166+F171+F181</f>
        <v>311198084.24</v>
      </c>
      <c r="G165" s="29">
        <f>G176+G185+G166+G171+G181</f>
        <v>48714400</v>
      </c>
    </row>
    <row r="166" spans="1:7" ht="47.25" hidden="1">
      <c r="A166" s="3" t="s">
        <v>308</v>
      </c>
      <c r="B166" s="4" t="s">
        <v>253</v>
      </c>
      <c r="C166" s="4"/>
      <c r="D166" s="4"/>
      <c r="E166" s="4"/>
      <c r="F166" s="29">
        <f>F167</f>
        <v>0</v>
      </c>
      <c r="G166" s="29"/>
    </row>
    <row r="167" spans="1:7" ht="63" hidden="1">
      <c r="A167" s="3" t="s">
        <v>480</v>
      </c>
      <c r="B167" s="4" t="s">
        <v>253</v>
      </c>
      <c r="C167" s="4" t="s">
        <v>105</v>
      </c>
      <c r="D167" s="4"/>
      <c r="E167" s="4"/>
      <c r="F167" s="29">
        <f>F168</f>
        <v>0</v>
      </c>
      <c r="G167" s="29"/>
    </row>
    <row r="168" spans="1:7" ht="15.75" hidden="1">
      <c r="A168" s="3" t="s">
        <v>420</v>
      </c>
      <c r="B168" s="4" t="s">
        <v>253</v>
      </c>
      <c r="C168" s="4" t="s">
        <v>105</v>
      </c>
      <c r="D168" s="4" t="s">
        <v>412</v>
      </c>
      <c r="E168" s="4"/>
      <c r="F168" s="29">
        <f>F169+F170</f>
        <v>0</v>
      </c>
      <c r="G168" s="29"/>
    </row>
    <row r="169" spans="1:7" ht="15.75" hidden="1">
      <c r="A169" s="3" t="s">
        <v>421</v>
      </c>
      <c r="B169" s="4" t="s">
        <v>253</v>
      </c>
      <c r="C169" s="4" t="s">
        <v>105</v>
      </c>
      <c r="D169" s="4" t="s">
        <v>412</v>
      </c>
      <c r="E169" s="4" t="s">
        <v>409</v>
      </c>
      <c r="F169" s="29">
        <f>прил7!G524</f>
        <v>0</v>
      </c>
      <c r="G169" s="29"/>
    </row>
    <row r="170" spans="1:7" ht="15.75" hidden="1">
      <c r="A170" s="3" t="s">
        <v>422</v>
      </c>
      <c r="B170" s="4" t="s">
        <v>253</v>
      </c>
      <c r="C170" s="4" t="s">
        <v>105</v>
      </c>
      <c r="D170" s="4" t="s">
        <v>412</v>
      </c>
      <c r="E170" s="4" t="s">
        <v>414</v>
      </c>
      <c r="F170" s="29">
        <f>прил7!G546</f>
        <v>0</v>
      </c>
      <c r="G170" s="29"/>
    </row>
    <row r="171" spans="1:7" ht="31.5">
      <c r="A171" s="3" t="s">
        <v>476</v>
      </c>
      <c r="B171" s="4" t="s">
        <v>16</v>
      </c>
      <c r="C171" s="4"/>
      <c r="D171" s="4"/>
      <c r="E171" s="4"/>
      <c r="F171" s="29">
        <f>F172</f>
        <v>21561861</v>
      </c>
      <c r="G171" s="29"/>
    </row>
    <row r="172" spans="1:7" ht="63">
      <c r="A172" s="3" t="s">
        <v>480</v>
      </c>
      <c r="B172" s="4" t="s">
        <v>16</v>
      </c>
      <c r="C172" s="4" t="s">
        <v>105</v>
      </c>
      <c r="D172" s="4"/>
      <c r="E172" s="4"/>
      <c r="F172" s="29">
        <f>F173</f>
        <v>21561861</v>
      </c>
      <c r="G172" s="29"/>
    </row>
    <row r="173" spans="1:7" ht="15.75">
      <c r="A173" s="3" t="s">
        <v>420</v>
      </c>
      <c r="B173" s="4" t="s">
        <v>16</v>
      </c>
      <c r="C173" s="4" t="s">
        <v>105</v>
      </c>
      <c r="D173" s="4" t="s">
        <v>412</v>
      </c>
      <c r="E173" s="4"/>
      <c r="F173" s="29">
        <f>F174+F175</f>
        <v>21561861</v>
      </c>
      <c r="G173" s="29"/>
    </row>
    <row r="174" spans="1:7" ht="15.75">
      <c r="A174" s="3" t="s">
        <v>421</v>
      </c>
      <c r="B174" s="4" t="s">
        <v>16</v>
      </c>
      <c r="C174" s="4" t="s">
        <v>105</v>
      </c>
      <c r="D174" s="4" t="s">
        <v>412</v>
      </c>
      <c r="E174" s="4" t="s">
        <v>409</v>
      </c>
      <c r="F174" s="29">
        <f>прил6!F379</f>
        <v>17098791</v>
      </c>
      <c r="G174" s="29"/>
    </row>
    <row r="175" spans="1:7" ht="15.75">
      <c r="A175" s="3" t="s">
        <v>422</v>
      </c>
      <c r="B175" s="4" t="s">
        <v>16</v>
      </c>
      <c r="C175" s="4" t="s">
        <v>105</v>
      </c>
      <c r="D175" s="4" t="s">
        <v>412</v>
      </c>
      <c r="E175" s="4" t="s">
        <v>414</v>
      </c>
      <c r="F175" s="29">
        <f>прил7!G547</f>
        <v>4463070</v>
      </c>
      <c r="G175" s="29"/>
    </row>
    <row r="176" spans="1:7" ht="63">
      <c r="A176" s="3" t="s">
        <v>302</v>
      </c>
      <c r="B176" s="4" t="s">
        <v>303</v>
      </c>
      <c r="C176" s="4"/>
      <c r="D176" s="4"/>
      <c r="E176" s="4"/>
      <c r="F176" s="29">
        <f>F177</f>
        <v>240921823.24</v>
      </c>
      <c r="G176" s="29"/>
    </row>
    <row r="177" spans="1:7" ht="47.25">
      <c r="A177" s="3" t="s">
        <v>809</v>
      </c>
      <c r="B177" s="4" t="s">
        <v>303</v>
      </c>
      <c r="C177" s="4" t="s">
        <v>451</v>
      </c>
      <c r="D177" s="4"/>
      <c r="E177" s="4"/>
      <c r="F177" s="29">
        <f>F178</f>
        <v>240921823.24</v>
      </c>
      <c r="G177" s="29"/>
    </row>
    <row r="178" spans="1:7" ht="15.75">
      <c r="A178" s="3" t="s">
        <v>420</v>
      </c>
      <c r="B178" s="4" t="s">
        <v>303</v>
      </c>
      <c r="C178" s="4" t="s">
        <v>451</v>
      </c>
      <c r="D178" s="4" t="s">
        <v>412</v>
      </c>
      <c r="E178" s="4"/>
      <c r="F178" s="29">
        <f>F179+F180</f>
        <v>240921823.24</v>
      </c>
      <c r="G178" s="29"/>
    </row>
    <row r="179" spans="1:7" ht="15.75">
      <c r="A179" s="3" t="s">
        <v>421</v>
      </c>
      <c r="B179" s="4" t="s">
        <v>303</v>
      </c>
      <c r="C179" s="4" t="s">
        <v>451</v>
      </c>
      <c r="D179" s="4" t="s">
        <v>412</v>
      </c>
      <c r="E179" s="4" t="s">
        <v>409</v>
      </c>
      <c r="F179" s="29">
        <f>прил6!F381</f>
        <v>142199943.24</v>
      </c>
      <c r="G179" s="29"/>
    </row>
    <row r="180" spans="1:7" ht="15.75">
      <c r="A180" s="3" t="s">
        <v>422</v>
      </c>
      <c r="B180" s="4" t="s">
        <v>303</v>
      </c>
      <c r="C180" s="4" t="s">
        <v>451</v>
      </c>
      <c r="D180" s="4" t="s">
        <v>412</v>
      </c>
      <c r="E180" s="4" t="s">
        <v>414</v>
      </c>
      <c r="F180" s="29">
        <f>прил6!F407</f>
        <v>98721880</v>
      </c>
      <c r="G180" s="29"/>
    </row>
    <row r="181" spans="1:7" ht="78.75" hidden="1">
      <c r="A181" s="3" t="s">
        <v>59</v>
      </c>
      <c r="B181" s="4" t="s">
        <v>58</v>
      </c>
      <c r="C181" s="4"/>
      <c r="D181" s="4"/>
      <c r="E181" s="4"/>
      <c r="F181" s="29">
        <f aca="true" t="shared" si="21" ref="F181:G183">F182</f>
        <v>0</v>
      </c>
      <c r="G181" s="29">
        <f t="shared" si="21"/>
        <v>0</v>
      </c>
    </row>
    <row r="182" spans="1:7" ht="47.25" hidden="1">
      <c r="A182" s="3" t="s">
        <v>809</v>
      </c>
      <c r="B182" s="4" t="s">
        <v>58</v>
      </c>
      <c r="C182" s="4" t="s">
        <v>451</v>
      </c>
      <c r="D182" s="4"/>
      <c r="E182" s="4"/>
      <c r="F182" s="29">
        <f t="shared" si="21"/>
        <v>0</v>
      </c>
      <c r="G182" s="29">
        <f t="shared" si="21"/>
        <v>0</v>
      </c>
    </row>
    <row r="183" spans="1:7" ht="33" customHeight="1" hidden="1">
      <c r="A183" s="3" t="s">
        <v>420</v>
      </c>
      <c r="B183" s="4" t="s">
        <v>58</v>
      </c>
      <c r="C183" s="4" t="s">
        <v>451</v>
      </c>
      <c r="D183" s="4" t="s">
        <v>412</v>
      </c>
      <c r="E183" s="4"/>
      <c r="F183" s="29">
        <f t="shared" si="21"/>
        <v>0</v>
      </c>
      <c r="G183" s="29">
        <f t="shared" si="21"/>
        <v>0</v>
      </c>
    </row>
    <row r="184" spans="1:7" ht="32.25" customHeight="1" hidden="1">
      <c r="A184" s="3" t="s">
        <v>422</v>
      </c>
      <c r="B184" s="4" t="s">
        <v>58</v>
      </c>
      <c r="C184" s="4" t="s">
        <v>451</v>
      </c>
      <c r="D184" s="4" t="s">
        <v>412</v>
      </c>
      <c r="E184" s="4" t="s">
        <v>414</v>
      </c>
      <c r="F184" s="29">
        <f>прил6!F409</f>
        <v>0</v>
      </c>
      <c r="G184" s="29">
        <f>F184</f>
        <v>0</v>
      </c>
    </row>
    <row r="185" spans="1:7" ht="31.5">
      <c r="A185" s="3" t="s">
        <v>66</v>
      </c>
      <c r="B185" s="4" t="s">
        <v>67</v>
      </c>
      <c r="C185" s="4"/>
      <c r="D185" s="4"/>
      <c r="E185" s="4"/>
      <c r="F185" s="29">
        <f aca="true" t="shared" si="22" ref="F185:G187">F186</f>
        <v>48714400</v>
      </c>
      <c r="G185" s="29">
        <f t="shared" si="22"/>
        <v>48714400</v>
      </c>
    </row>
    <row r="186" spans="1:7" ht="47.25">
      <c r="A186" s="3" t="s">
        <v>809</v>
      </c>
      <c r="B186" s="4" t="s">
        <v>67</v>
      </c>
      <c r="C186" s="4" t="s">
        <v>451</v>
      </c>
      <c r="D186" s="4"/>
      <c r="E186" s="4"/>
      <c r="F186" s="29">
        <f t="shared" si="22"/>
        <v>48714400</v>
      </c>
      <c r="G186" s="29">
        <f t="shared" si="22"/>
        <v>48714400</v>
      </c>
    </row>
    <row r="187" spans="1:7" ht="15.75">
      <c r="A187" s="3" t="s">
        <v>420</v>
      </c>
      <c r="B187" s="4" t="s">
        <v>67</v>
      </c>
      <c r="C187" s="4" t="s">
        <v>451</v>
      </c>
      <c r="D187" s="4" t="s">
        <v>412</v>
      </c>
      <c r="E187" s="4"/>
      <c r="F187" s="29">
        <f t="shared" si="22"/>
        <v>48714400</v>
      </c>
      <c r="G187" s="29">
        <f t="shared" si="22"/>
        <v>48714400</v>
      </c>
    </row>
    <row r="188" spans="1:7" ht="15.75">
      <c r="A188" s="3" t="s">
        <v>421</v>
      </c>
      <c r="B188" s="4" t="s">
        <v>67</v>
      </c>
      <c r="C188" s="4" t="s">
        <v>451</v>
      </c>
      <c r="D188" s="4" t="s">
        <v>412</v>
      </c>
      <c r="E188" s="4" t="s">
        <v>409</v>
      </c>
      <c r="F188" s="29">
        <f>прил6!F383</f>
        <v>48714400</v>
      </c>
      <c r="G188" s="29">
        <f>F188</f>
        <v>48714400</v>
      </c>
    </row>
    <row r="189" spans="1:7" ht="78.75">
      <c r="A189" s="13" t="s">
        <v>365</v>
      </c>
      <c r="B189" s="5" t="s">
        <v>475</v>
      </c>
      <c r="C189" s="5"/>
      <c r="D189" s="5"/>
      <c r="E189" s="5"/>
      <c r="F189" s="28">
        <f>F190+F200+F209+F213+F196</f>
        <v>1270000</v>
      </c>
      <c r="G189" s="28">
        <f>G190+G200+G209+G213</f>
        <v>0</v>
      </c>
    </row>
    <row r="190" spans="1:7" ht="47.25" hidden="1">
      <c r="A190" s="3" t="s">
        <v>308</v>
      </c>
      <c r="B190" s="4" t="s">
        <v>192</v>
      </c>
      <c r="C190" s="2"/>
      <c r="D190" s="2"/>
      <c r="E190" s="2"/>
      <c r="F190" s="29">
        <f>F191</f>
        <v>0</v>
      </c>
      <c r="G190" s="33"/>
    </row>
    <row r="191" spans="1:7" ht="63" hidden="1">
      <c r="A191" s="3" t="s">
        <v>480</v>
      </c>
      <c r="B191" s="4" t="s">
        <v>192</v>
      </c>
      <c r="C191" s="4" t="s">
        <v>105</v>
      </c>
      <c r="D191" s="4"/>
      <c r="E191" s="4"/>
      <c r="F191" s="29">
        <f>F192+F194</f>
        <v>0</v>
      </c>
      <c r="G191" s="29"/>
    </row>
    <row r="192" spans="1:7" ht="15.75" hidden="1">
      <c r="A192" s="3" t="s">
        <v>420</v>
      </c>
      <c r="B192" s="4" t="s">
        <v>192</v>
      </c>
      <c r="C192" s="4" t="s">
        <v>105</v>
      </c>
      <c r="D192" s="4" t="s">
        <v>412</v>
      </c>
      <c r="E192" s="4"/>
      <c r="F192" s="29"/>
      <c r="G192" s="29"/>
    </row>
    <row r="193" spans="1:7" ht="15.75" hidden="1">
      <c r="A193" s="3" t="s">
        <v>422</v>
      </c>
      <c r="B193" s="4" t="s">
        <v>192</v>
      </c>
      <c r="C193" s="4" t="s">
        <v>105</v>
      </c>
      <c r="D193" s="4" t="s">
        <v>412</v>
      </c>
      <c r="E193" s="4" t="s">
        <v>414</v>
      </c>
      <c r="F193" s="29"/>
      <c r="G193" s="29"/>
    </row>
    <row r="194" spans="1:7" ht="15.75" hidden="1">
      <c r="A194" s="3" t="s">
        <v>101</v>
      </c>
      <c r="B194" s="4" t="s">
        <v>192</v>
      </c>
      <c r="C194" s="4" t="s">
        <v>105</v>
      </c>
      <c r="D194" s="4" t="s">
        <v>413</v>
      </c>
      <c r="E194" s="4"/>
      <c r="F194" s="29"/>
      <c r="G194" s="29"/>
    </row>
    <row r="195" spans="1:7" ht="15.75" hidden="1">
      <c r="A195" s="3" t="s">
        <v>434</v>
      </c>
      <c r="B195" s="4" t="s">
        <v>192</v>
      </c>
      <c r="C195" s="4" t="s">
        <v>105</v>
      </c>
      <c r="D195" s="4" t="s">
        <v>413</v>
      </c>
      <c r="E195" s="4" t="s">
        <v>409</v>
      </c>
      <c r="F195" s="29"/>
      <c r="G195" s="29"/>
    </row>
    <row r="196" spans="1:7" ht="47.25">
      <c r="A196" s="3" t="s">
        <v>308</v>
      </c>
      <c r="B196" s="4" t="s">
        <v>192</v>
      </c>
      <c r="C196" s="4"/>
      <c r="D196" s="4"/>
      <c r="E196" s="4"/>
      <c r="F196" s="29">
        <f>F197</f>
        <v>300000</v>
      </c>
      <c r="G196" s="29"/>
    </row>
    <row r="197" spans="1:7" ht="47.25">
      <c r="A197" s="3" t="s">
        <v>459</v>
      </c>
      <c r="B197" s="4" t="s">
        <v>192</v>
      </c>
      <c r="C197" s="4" t="s">
        <v>100</v>
      </c>
      <c r="D197" s="4"/>
      <c r="E197" s="4"/>
      <c r="F197" s="29">
        <f>F198</f>
        <v>300000</v>
      </c>
      <c r="G197" s="29"/>
    </row>
    <row r="198" spans="1:7" ht="15.75">
      <c r="A198" s="3" t="s">
        <v>428</v>
      </c>
      <c r="B198" s="4" t="s">
        <v>192</v>
      </c>
      <c r="C198" s="4" t="s">
        <v>100</v>
      </c>
      <c r="D198" s="4" t="s">
        <v>409</v>
      </c>
      <c r="E198" s="4"/>
      <c r="F198" s="29">
        <f>F199</f>
        <v>300000</v>
      </c>
      <c r="G198" s="29"/>
    </row>
    <row r="199" spans="1:7" ht="31.5">
      <c r="A199" s="103" t="s">
        <v>438</v>
      </c>
      <c r="B199" s="4" t="s">
        <v>192</v>
      </c>
      <c r="C199" s="4" t="s">
        <v>100</v>
      </c>
      <c r="D199" s="4" t="s">
        <v>409</v>
      </c>
      <c r="E199" s="4" t="s">
        <v>97</v>
      </c>
      <c r="F199" s="29">
        <f>прил6!F113</f>
        <v>300000</v>
      </c>
      <c r="G199" s="29"/>
    </row>
    <row r="200" spans="1:7" ht="31.5">
      <c r="A200" s="3" t="s">
        <v>476</v>
      </c>
      <c r="B200" s="4" t="s">
        <v>477</v>
      </c>
      <c r="C200" s="4"/>
      <c r="D200" s="4"/>
      <c r="E200" s="4"/>
      <c r="F200" s="29">
        <f>F201+F204</f>
        <v>670000</v>
      </c>
      <c r="G200" s="29"/>
    </row>
    <row r="201" spans="1:7" ht="31.5">
      <c r="A201" s="3" t="s">
        <v>394</v>
      </c>
      <c r="B201" s="4" t="s">
        <v>477</v>
      </c>
      <c r="C201" s="4" t="s">
        <v>395</v>
      </c>
      <c r="D201" s="4"/>
      <c r="E201" s="4"/>
      <c r="F201" s="29">
        <f>F202</f>
        <v>670000</v>
      </c>
      <c r="G201" s="29"/>
    </row>
    <row r="202" spans="1:7" ht="15.75">
      <c r="A202" s="3" t="s">
        <v>428</v>
      </c>
      <c r="B202" s="4" t="s">
        <v>477</v>
      </c>
      <c r="C202" s="4" t="s">
        <v>395</v>
      </c>
      <c r="D202" s="4" t="s">
        <v>409</v>
      </c>
      <c r="E202" s="4"/>
      <c r="F202" s="29">
        <f>F203</f>
        <v>670000</v>
      </c>
      <c r="G202" s="29"/>
    </row>
    <row r="203" spans="1:7" ht="31.5">
      <c r="A203" s="3" t="s">
        <v>438</v>
      </c>
      <c r="B203" s="4" t="s">
        <v>477</v>
      </c>
      <c r="C203" s="4" t="s">
        <v>395</v>
      </c>
      <c r="D203" s="4" t="s">
        <v>409</v>
      </c>
      <c r="E203" s="4" t="s">
        <v>97</v>
      </c>
      <c r="F203" s="29">
        <f>прил6!F115</f>
        <v>670000</v>
      </c>
      <c r="G203" s="29"/>
    </row>
    <row r="204" spans="1:7" ht="63" hidden="1">
      <c r="A204" s="3" t="s">
        <v>480</v>
      </c>
      <c r="B204" s="4" t="s">
        <v>477</v>
      </c>
      <c r="C204" s="4" t="s">
        <v>105</v>
      </c>
      <c r="D204" s="4"/>
      <c r="E204" s="4"/>
      <c r="F204" s="29"/>
      <c r="G204" s="29"/>
    </row>
    <row r="205" spans="1:7" ht="15.75" hidden="1">
      <c r="A205" s="3" t="s">
        <v>420</v>
      </c>
      <c r="B205" s="4" t="s">
        <v>477</v>
      </c>
      <c r="C205" s="4" t="s">
        <v>105</v>
      </c>
      <c r="D205" s="4" t="s">
        <v>412</v>
      </c>
      <c r="E205" s="4"/>
      <c r="F205" s="29"/>
      <c r="G205" s="29"/>
    </row>
    <row r="206" spans="1:7" ht="15.75" hidden="1">
      <c r="A206" s="3" t="s">
        <v>421</v>
      </c>
      <c r="B206" s="4" t="s">
        <v>477</v>
      </c>
      <c r="C206" s="4" t="s">
        <v>105</v>
      </c>
      <c r="D206" s="4" t="s">
        <v>412</v>
      </c>
      <c r="E206" s="4" t="s">
        <v>409</v>
      </c>
      <c r="F206" s="29"/>
      <c r="G206" s="29"/>
    </row>
    <row r="207" spans="1:7" ht="15.75" hidden="1">
      <c r="A207" s="3" t="s">
        <v>101</v>
      </c>
      <c r="B207" s="4" t="s">
        <v>477</v>
      </c>
      <c r="C207" s="4" t="s">
        <v>105</v>
      </c>
      <c r="D207" s="4" t="s">
        <v>413</v>
      </c>
      <c r="E207" s="4"/>
      <c r="F207" s="29"/>
      <c r="G207" s="29"/>
    </row>
    <row r="208" spans="1:7" ht="15.75" hidden="1">
      <c r="A208" s="3" t="s">
        <v>434</v>
      </c>
      <c r="B208" s="4" t="s">
        <v>477</v>
      </c>
      <c r="C208" s="4" t="s">
        <v>105</v>
      </c>
      <c r="D208" s="4" t="s">
        <v>413</v>
      </c>
      <c r="E208" s="4" t="s">
        <v>409</v>
      </c>
      <c r="F208" s="29"/>
      <c r="G208" s="29"/>
    </row>
    <row r="209" spans="1:7" ht="47.25">
      <c r="A209" s="3" t="s">
        <v>478</v>
      </c>
      <c r="B209" s="4" t="s">
        <v>479</v>
      </c>
      <c r="C209" s="4"/>
      <c r="D209" s="4"/>
      <c r="E209" s="4"/>
      <c r="F209" s="29">
        <f>F210</f>
        <v>300000</v>
      </c>
      <c r="G209" s="29"/>
    </row>
    <row r="210" spans="1:7" ht="63">
      <c r="A210" s="103" t="s">
        <v>480</v>
      </c>
      <c r="B210" s="4" t="s">
        <v>479</v>
      </c>
      <c r="C210" s="4" t="s">
        <v>105</v>
      </c>
      <c r="D210" s="4"/>
      <c r="E210" s="4"/>
      <c r="F210" s="29">
        <f>F211</f>
        <v>300000</v>
      </c>
      <c r="G210" s="29"/>
    </row>
    <row r="211" spans="1:7" ht="15.75">
      <c r="A211" s="3" t="s">
        <v>428</v>
      </c>
      <c r="B211" s="4" t="s">
        <v>479</v>
      </c>
      <c r="C211" s="4" t="s">
        <v>105</v>
      </c>
      <c r="D211" s="4" t="s">
        <v>409</v>
      </c>
      <c r="E211" s="4"/>
      <c r="F211" s="29">
        <f>F212</f>
        <v>300000</v>
      </c>
      <c r="G211" s="29"/>
    </row>
    <row r="212" spans="1:7" ht="31.5">
      <c r="A212" s="103" t="s">
        <v>438</v>
      </c>
      <c r="B212" s="4" t="s">
        <v>479</v>
      </c>
      <c r="C212" s="4" t="s">
        <v>105</v>
      </c>
      <c r="D212" s="4" t="s">
        <v>409</v>
      </c>
      <c r="E212" s="4" t="s">
        <v>97</v>
      </c>
      <c r="F212" s="29">
        <f>прил6!F117</f>
        <v>300000</v>
      </c>
      <c r="G212" s="29"/>
    </row>
    <row r="213" spans="1:7" ht="63" hidden="1">
      <c r="A213" s="3" t="s">
        <v>62</v>
      </c>
      <c r="B213" s="4" t="s">
        <v>63</v>
      </c>
      <c r="C213" s="4"/>
      <c r="D213" s="4"/>
      <c r="E213" s="4"/>
      <c r="F213" s="29"/>
      <c r="G213" s="29"/>
    </row>
    <row r="214" spans="1:7" ht="63" hidden="1">
      <c r="A214" s="3" t="s">
        <v>480</v>
      </c>
      <c r="B214" s="4" t="s">
        <v>63</v>
      </c>
      <c r="C214" s="4" t="s">
        <v>105</v>
      </c>
      <c r="D214" s="4"/>
      <c r="E214" s="4"/>
      <c r="F214" s="29"/>
      <c r="G214" s="29"/>
    </row>
    <row r="215" spans="1:7" ht="15.75" hidden="1">
      <c r="A215" s="3" t="s">
        <v>420</v>
      </c>
      <c r="B215" s="4" t="s">
        <v>63</v>
      </c>
      <c r="C215" s="4" t="s">
        <v>105</v>
      </c>
      <c r="D215" s="4" t="s">
        <v>412</v>
      </c>
      <c r="E215" s="4"/>
      <c r="F215" s="29"/>
      <c r="G215" s="29"/>
    </row>
    <row r="216" spans="1:7" ht="15.75" hidden="1">
      <c r="A216" s="3" t="s">
        <v>421</v>
      </c>
      <c r="B216" s="4" t="s">
        <v>63</v>
      </c>
      <c r="C216" s="4" t="s">
        <v>105</v>
      </c>
      <c r="D216" s="4" t="s">
        <v>412</v>
      </c>
      <c r="E216" s="4" t="s">
        <v>409</v>
      </c>
      <c r="F216" s="29"/>
      <c r="G216" s="29"/>
    </row>
    <row r="217" spans="1:7" ht="15.75" hidden="1">
      <c r="A217" s="3" t="s">
        <v>422</v>
      </c>
      <c r="B217" s="4" t="s">
        <v>63</v>
      </c>
      <c r="C217" s="4" t="s">
        <v>105</v>
      </c>
      <c r="D217" s="4" t="s">
        <v>412</v>
      </c>
      <c r="E217" s="4" t="s">
        <v>414</v>
      </c>
      <c r="F217" s="29"/>
      <c r="G217" s="29"/>
    </row>
    <row r="218" spans="1:7" ht="15.75" hidden="1">
      <c r="A218" s="3" t="s">
        <v>101</v>
      </c>
      <c r="B218" s="4" t="s">
        <v>63</v>
      </c>
      <c r="C218" s="4" t="s">
        <v>105</v>
      </c>
      <c r="D218" s="4" t="s">
        <v>413</v>
      </c>
      <c r="E218" s="4"/>
      <c r="F218" s="29"/>
      <c r="G218" s="29"/>
    </row>
    <row r="219" spans="1:7" ht="15.75" hidden="1">
      <c r="A219" s="6" t="s">
        <v>434</v>
      </c>
      <c r="B219" s="7" t="s">
        <v>63</v>
      </c>
      <c r="C219" s="7" t="s">
        <v>105</v>
      </c>
      <c r="D219" s="7" t="s">
        <v>413</v>
      </c>
      <c r="E219" s="7" t="s">
        <v>409</v>
      </c>
      <c r="F219" s="31"/>
      <c r="G219" s="31"/>
    </row>
    <row r="220" spans="1:7" ht="94.5">
      <c r="A220" s="50" t="s">
        <v>366</v>
      </c>
      <c r="B220" s="2" t="s">
        <v>492</v>
      </c>
      <c r="C220" s="2"/>
      <c r="D220" s="2"/>
      <c r="E220" s="2"/>
      <c r="F220" s="33">
        <f>F221+F234+F246+F251</f>
        <v>21752150</v>
      </c>
      <c r="G220" s="33">
        <f>G221+G234+G246+G251</f>
        <v>58100</v>
      </c>
    </row>
    <row r="221" spans="1:7" ht="31.5">
      <c r="A221" s="27" t="s">
        <v>495</v>
      </c>
      <c r="B221" s="4" t="s">
        <v>496</v>
      </c>
      <c r="C221" s="4"/>
      <c r="D221" s="4"/>
      <c r="E221" s="4"/>
      <c r="F221" s="29">
        <f>F222+F230+F226</f>
        <v>4558150</v>
      </c>
      <c r="G221" s="29">
        <f>G222+G230+G226</f>
        <v>58100</v>
      </c>
    </row>
    <row r="222" spans="1:7" ht="31.5">
      <c r="A222" s="27" t="s">
        <v>476</v>
      </c>
      <c r="B222" s="4" t="s">
        <v>232</v>
      </c>
      <c r="C222" s="4"/>
      <c r="D222" s="4"/>
      <c r="E222" s="4"/>
      <c r="F222" s="29">
        <f>F223</f>
        <v>4500050</v>
      </c>
      <c r="G222" s="29"/>
    </row>
    <row r="223" spans="1:7" ht="47.25">
      <c r="A223" s="3" t="s">
        <v>459</v>
      </c>
      <c r="B223" s="4" t="s">
        <v>232</v>
      </c>
      <c r="C223" s="4" t="s">
        <v>100</v>
      </c>
      <c r="D223" s="4"/>
      <c r="E223" s="4"/>
      <c r="F223" s="29">
        <f>F224</f>
        <v>4500050</v>
      </c>
      <c r="G223" s="29"/>
    </row>
    <row r="224" spans="1:7" ht="15.75">
      <c r="A224" s="27" t="s">
        <v>248</v>
      </c>
      <c r="B224" s="4" t="s">
        <v>232</v>
      </c>
      <c r="C224" s="4" t="s">
        <v>100</v>
      </c>
      <c r="D224" s="4" t="s">
        <v>251</v>
      </c>
      <c r="E224" s="4"/>
      <c r="F224" s="29">
        <f>F225</f>
        <v>4500050</v>
      </c>
      <c r="G224" s="29"/>
    </row>
    <row r="225" spans="1:7" ht="15.75">
      <c r="A225" s="27" t="s">
        <v>89</v>
      </c>
      <c r="B225" s="4" t="s">
        <v>232</v>
      </c>
      <c r="C225" s="4" t="s">
        <v>100</v>
      </c>
      <c r="D225" s="4" t="s">
        <v>251</v>
      </c>
      <c r="E225" s="4" t="s">
        <v>409</v>
      </c>
      <c r="F225" s="29">
        <f>прил6!F629</f>
        <v>4500050</v>
      </c>
      <c r="G225" s="29"/>
    </row>
    <row r="226" spans="1:7" ht="63" hidden="1">
      <c r="A226" s="3" t="s">
        <v>68</v>
      </c>
      <c r="B226" s="4" t="s">
        <v>69</v>
      </c>
      <c r="C226" s="4"/>
      <c r="D226" s="4"/>
      <c r="E226" s="4"/>
      <c r="F226" s="29">
        <f aca="true" t="shared" si="23" ref="F226:G228">F227</f>
        <v>0</v>
      </c>
      <c r="G226" s="29">
        <f t="shared" si="23"/>
        <v>0</v>
      </c>
    </row>
    <row r="227" spans="1:7" ht="47.25" hidden="1">
      <c r="A227" s="3" t="s">
        <v>459</v>
      </c>
      <c r="B227" s="4" t="s">
        <v>69</v>
      </c>
      <c r="C227" s="4" t="s">
        <v>100</v>
      </c>
      <c r="D227" s="4"/>
      <c r="E227" s="4"/>
      <c r="F227" s="29">
        <f t="shared" si="23"/>
        <v>0</v>
      </c>
      <c r="G227" s="29">
        <f t="shared" si="23"/>
        <v>0</v>
      </c>
    </row>
    <row r="228" spans="1:7" ht="20.25" customHeight="1" hidden="1">
      <c r="A228" s="27" t="s">
        <v>248</v>
      </c>
      <c r="B228" s="4" t="s">
        <v>69</v>
      </c>
      <c r="C228" s="4" t="s">
        <v>100</v>
      </c>
      <c r="D228" s="4" t="s">
        <v>251</v>
      </c>
      <c r="E228" s="4"/>
      <c r="F228" s="29">
        <f t="shared" si="23"/>
        <v>0</v>
      </c>
      <c r="G228" s="29">
        <f t="shared" si="23"/>
        <v>0</v>
      </c>
    </row>
    <row r="229" spans="1:7" ht="24.75" customHeight="1" hidden="1">
      <c r="A229" s="27" t="s">
        <v>89</v>
      </c>
      <c r="B229" s="4" t="s">
        <v>69</v>
      </c>
      <c r="C229" s="4" t="s">
        <v>100</v>
      </c>
      <c r="D229" s="4" t="s">
        <v>251</v>
      </c>
      <c r="E229" s="4" t="s">
        <v>409</v>
      </c>
      <c r="F229" s="29">
        <f>прил6!F631</f>
        <v>0</v>
      </c>
      <c r="G229" s="29">
        <f>F229</f>
        <v>0</v>
      </c>
    </row>
    <row r="230" spans="1:7" ht="157.5">
      <c r="A230" s="27" t="s">
        <v>497</v>
      </c>
      <c r="B230" s="4" t="s">
        <v>498</v>
      </c>
      <c r="C230" s="4"/>
      <c r="D230" s="4"/>
      <c r="E230" s="4"/>
      <c r="F230" s="29">
        <f aca="true" t="shared" si="24" ref="F230:G232">F231</f>
        <v>58100</v>
      </c>
      <c r="G230" s="29">
        <f t="shared" si="24"/>
        <v>58100</v>
      </c>
    </row>
    <row r="231" spans="1:7" ht="126">
      <c r="A231" s="3" t="s">
        <v>458</v>
      </c>
      <c r="B231" s="4" t="s">
        <v>498</v>
      </c>
      <c r="C231" s="4" t="s">
        <v>99</v>
      </c>
      <c r="D231" s="4"/>
      <c r="E231" s="4"/>
      <c r="F231" s="29">
        <f t="shared" si="24"/>
        <v>58100</v>
      </c>
      <c r="G231" s="29">
        <f t="shared" si="24"/>
        <v>58100</v>
      </c>
    </row>
    <row r="232" spans="1:7" ht="15.75">
      <c r="A232" s="27" t="s">
        <v>248</v>
      </c>
      <c r="B232" s="4" t="s">
        <v>498</v>
      </c>
      <c r="C232" s="4" t="s">
        <v>99</v>
      </c>
      <c r="D232" s="4" t="s">
        <v>251</v>
      </c>
      <c r="E232" s="4"/>
      <c r="F232" s="29">
        <f t="shared" si="24"/>
        <v>58100</v>
      </c>
      <c r="G232" s="29">
        <f t="shared" si="24"/>
        <v>58100</v>
      </c>
    </row>
    <row r="233" spans="1:7" ht="31.5">
      <c r="A233" s="3" t="s">
        <v>491</v>
      </c>
      <c r="B233" s="4" t="s">
        <v>498</v>
      </c>
      <c r="C233" s="4" t="s">
        <v>99</v>
      </c>
      <c r="D233" s="4" t="s">
        <v>251</v>
      </c>
      <c r="E233" s="4" t="s">
        <v>411</v>
      </c>
      <c r="F233" s="29">
        <f>прил6!F636</f>
        <v>58100</v>
      </c>
      <c r="G233" s="29">
        <f>F233</f>
        <v>58100</v>
      </c>
    </row>
    <row r="234" spans="1:7" ht="31.5">
      <c r="A234" s="3" t="s">
        <v>233</v>
      </c>
      <c r="B234" s="4" t="s">
        <v>234</v>
      </c>
      <c r="C234" s="4"/>
      <c r="D234" s="4"/>
      <c r="E234" s="4"/>
      <c r="F234" s="29">
        <f>F235+F239</f>
        <v>875000</v>
      </c>
      <c r="G234" s="29"/>
    </row>
    <row r="235" spans="1:7" ht="47.25">
      <c r="A235" s="3" t="s">
        <v>235</v>
      </c>
      <c r="B235" s="4" t="s">
        <v>236</v>
      </c>
      <c r="C235" s="4"/>
      <c r="D235" s="4"/>
      <c r="E235" s="4"/>
      <c r="F235" s="29">
        <f>F236</f>
        <v>300000</v>
      </c>
      <c r="G235" s="29"/>
    </row>
    <row r="236" spans="1:7" ht="47.25">
      <c r="A236" s="3" t="s">
        <v>459</v>
      </c>
      <c r="B236" s="4" t="s">
        <v>236</v>
      </c>
      <c r="C236" s="4" t="s">
        <v>100</v>
      </c>
      <c r="D236" s="4"/>
      <c r="E236" s="4"/>
      <c r="F236" s="29">
        <f>F237</f>
        <v>300000</v>
      </c>
      <c r="G236" s="29"/>
    </row>
    <row r="237" spans="1:7" ht="15.75">
      <c r="A237" s="3" t="s">
        <v>420</v>
      </c>
      <c r="B237" s="4" t="s">
        <v>236</v>
      </c>
      <c r="C237" s="4" t="s">
        <v>100</v>
      </c>
      <c r="D237" s="4" t="s">
        <v>412</v>
      </c>
      <c r="E237" s="4"/>
      <c r="F237" s="29">
        <f>F238</f>
        <v>300000</v>
      </c>
      <c r="G237" s="29"/>
    </row>
    <row r="238" spans="1:7" ht="31.5">
      <c r="A238" s="3" t="s">
        <v>143</v>
      </c>
      <c r="B238" s="4" t="s">
        <v>236</v>
      </c>
      <c r="C238" s="4" t="s">
        <v>100</v>
      </c>
      <c r="D238" s="4" t="s">
        <v>412</v>
      </c>
      <c r="E238" s="4" t="s">
        <v>412</v>
      </c>
      <c r="F238" s="29">
        <f>прил6!F445</f>
        <v>300000</v>
      </c>
      <c r="G238" s="29"/>
    </row>
    <row r="239" spans="1:7" ht="31.5">
      <c r="A239" s="3" t="s">
        <v>476</v>
      </c>
      <c r="B239" s="4" t="s">
        <v>237</v>
      </c>
      <c r="C239" s="4"/>
      <c r="D239" s="4"/>
      <c r="E239" s="4"/>
      <c r="F239" s="29">
        <f>F240+F243</f>
        <v>575000</v>
      </c>
      <c r="G239" s="29"/>
    </row>
    <row r="240" spans="1:7" ht="47.25">
      <c r="A240" s="3" t="s">
        <v>459</v>
      </c>
      <c r="B240" s="4" t="s">
        <v>237</v>
      </c>
      <c r="C240" s="4" t="s">
        <v>100</v>
      </c>
      <c r="D240" s="4"/>
      <c r="E240" s="4"/>
      <c r="F240" s="29">
        <f>F241</f>
        <v>360000</v>
      </c>
      <c r="G240" s="29"/>
    </row>
    <row r="241" spans="1:7" ht="15.75">
      <c r="A241" s="3" t="s">
        <v>420</v>
      </c>
      <c r="B241" s="4" t="s">
        <v>237</v>
      </c>
      <c r="C241" s="4" t="s">
        <v>100</v>
      </c>
      <c r="D241" s="4" t="s">
        <v>412</v>
      </c>
      <c r="E241" s="4"/>
      <c r="F241" s="29">
        <f>F242</f>
        <v>360000</v>
      </c>
      <c r="G241" s="29"/>
    </row>
    <row r="242" spans="1:7" ht="31.5">
      <c r="A242" s="3" t="s">
        <v>143</v>
      </c>
      <c r="B242" s="4" t="s">
        <v>237</v>
      </c>
      <c r="C242" s="4" t="s">
        <v>100</v>
      </c>
      <c r="D242" s="4" t="s">
        <v>412</v>
      </c>
      <c r="E242" s="4" t="s">
        <v>412</v>
      </c>
      <c r="F242" s="29">
        <f>прил6!F447</f>
        <v>360000</v>
      </c>
      <c r="G242" s="29"/>
    </row>
    <row r="243" spans="1:7" ht="63">
      <c r="A243" s="3" t="s">
        <v>480</v>
      </c>
      <c r="B243" s="4" t="s">
        <v>237</v>
      </c>
      <c r="C243" s="4" t="s">
        <v>105</v>
      </c>
      <c r="D243" s="4"/>
      <c r="E243" s="4"/>
      <c r="F243" s="29">
        <f>F244</f>
        <v>215000</v>
      </c>
      <c r="G243" s="29"/>
    </row>
    <row r="244" spans="1:7" ht="15.75">
      <c r="A244" s="3" t="s">
        <v>420</v>
      </c>
      <c r="B244" s="4" t="s">
        <v>237</v>
      </c>
      <c r="C244" s="4" t="s">
        <v>105</v>
      </c>
      <c r="D244" s="4" t="s">
        <v>412</v>
      </c>
      <c r="E244" s="4"/>
      <c r="F244" s="29">
        <f>F245</f>
        <v>215000</v>
      </c>
      <c r="G244" s="29"/>
    </row>
    <row r="245" spans="1:7" ht="31.5">
      <c r="A245" s="3" t="s">
        <v>143</v>
      </c>
      <c r="B245" s="4" t="s">
        <v>237</v>
      </c>
      <c r="C245" s="4" t="s">
        <v>105</v>
      </c>
      <c r="D245" s="4" t="s">
        <v>412</v>
      </c>
      <c r="E245" s="4" t="s">
        <v>412</v>
      </c>
      <c r="F245" s="29">
        <f>прил6!F448</f>
        <v>215000</v>
      </c>
      <c r="G245" s="29"/>
    </row>
    <row r="246" spans="1:7" ht="31.5">
      <c r="A246" s="3" t="s">
        <v>238</v>
      </c>
      <c r="B246" s="4" t="s">
        <v>239</v>
      </c>
      <c r="C246" s="4"/>
      <c r="D246" s="4"/>
      <c r="E246" s="4"/>
      <c r="F246" s="29">
        <f>F247</f>
        <v>16314000</v>
      </c>
      <c r="G246" s="29"/>
    </row>
    <row r="247" spans="1:7" ht="110.25">
      <c r="A247" s="3" t="s">
        <v>289</v>
      </c>
      <c r="B247" s="4" t="s">
        <v>240</v>
      </c>
      <c r="C247" s="4"/>
      <c r="D247" s="4"/>
      <c r="E247" s="4"/>
      <c r="F247" s="29">
        <f>F248</f>
        <v>16314000</v>
      </c>
      <c r="G247" s="29"/>
    </row>
    <row r="248" spans="1:7" ht="63">
      <c r="A248" s="3" t="s">
        <v>480</v>
      </c>
      <c r="B248" s="4" t="s">
        <v>240</v>
      </c>
      <c r="C248" s="4" t="s">
        <v>105</v>
      </c>
      <c r="D248" s="4"/>
      <c r="E248" s="4"/>
      <c r="F248" s="29">
        <f>F249</f>
        <v>16314000</v>
      </c>
      <c r="G248" s="29"/>
    </row>
    <row r="249" spans="1:7" ht="15.75">
      <c r="A249" s="3" t="s">
        <v>420</v>
      </c>
      <c r="B249" s="4" t="s">
        <v>240</v>
      </c>
      <c r="C249" s="4" t="s">
        <v>105</v>
      </c>
      <c r="D249" s="4" t="s">
        <v>412</v>
      </c>
      <c r="E249" s="4"/>
      <c r="F249" s="29">
        <f>F250</f>
        <v>16314000</v>
      </c>
      <c r="G249" s="29"/>
    </row>
    <row r="250" spans="1:7" ht="31.5">
      <c r="A250" s="3" t="s">
        <v>143</v>
      </c>
      <c r="B250" s="4" t="s">
        <v>240</v>
      </c>
      <c r="C250" s="4" t="s">
        <v>105</v>
      </c>
      <c r="D250" s="4" t="s">
        <v>412</v>
      </c>
      <c r="E250" s="4" t="s">
        <v>412</v>
      </c>
      <c r="F250" s="29">
        <f>прил6!F451</f>
        <v>16314000</v>
      </c>
      <c r="G250" s="29"/>
    </row>
    <row r="251" spans="1:7" ht="15.75">
      <c r="A251" s="103" t="s">
        <v>241</v>
      </c>
      <c r="B251" s="4" t="s">
        <v>242</v>
      </c>
      <c r="C251" s="4"/>
      <c r="D251" s="4"/>
      <c r="E251" s="4"/>
      <c r="F251" s="29">
        <f>F252</f>
        <v>5000</v>
      </c>
      <c r="G251" s="29"/>
    </row>
    <row r="252" spans="1:7" ht="31.5">
      <c r="A252" s="3" t="s">
        <v>476</v>
      </c>
      <c r="B252" s="4" t="s">
        <v>243</v>
      </c>
      <c r="C252" s="4"/>
      <c r="D252" s="4"/>
      <c r="E252" s="4"/>
      <c r="F252" s="29">
        <f>F253+F256</f>
        <v>5000</v>
      </c>
      <c r="G252" s="29"/>
    </row>
    <row r="253" spans="1:7" ht="47.25">
      <c r="A253" s="3" t="s">
        <v>459</v>
      </c>
      <c r="B253" s="4" t="s">
        <v>243</v>
      </c>
      <c r="C253" s="4" t="s">
        <v>100</v>
      </c>
      <c r="D253" s="4"/>
      <c r="E253" s="4"/>
      <c r="F253" s="29">
        <f>F254</f>
        <v>5000</v>
      </c>
      <c r="G253" s="29"/>
    </row>
    <row r="254" spans="1:7" ht="15.75">
      <c r="A254" s="3" t="s">
        <v>428</v>
      </c>
      <c r="B254" s="4" t="s">
        <v>243</v>
      </c>
      <c r="C254" s="4" t="s">
        <v>100</v>
      </c>
      <c r="D254" s="4" t="s">
        <v>409</v>
      </c>
      <c r="E254" s="4"/>
      <c r="F254" s="29">
        <f>F255</f>
        <v>5000</v>
      </c>
      <c r="G254" s="29"/>
    </row>
    <row r="255" spans="1:7" ht="31.5">
      <c r="A255" s="3" t="s">
        <v>438</v>
      </c>
      <c r="B255" s="4" t="s">
        <v>243</v>
      </c>
      <c r="C255" s="4" t="s">
        <v>100</v>
      </c>
      <c r="D255" s="4" t="s">
        <v>409</v>
      </c>
      <c r="E255" s="4" t="s">
        <v>97</v>
      </c>
      <c r="F255" s="29">
        <f>прил6!F121</f>
        <v>5000</v>
      </c>
      <c r="G255" s="29"/>
    </row>
    <row r="256" spans="1:7" ht="63" hidden="1">
      <c r="A256" s="3" t="s">
        <v>480</v>
      </c>
      <c r="B256" s="4" t="s">
        <v>243</v>
      </c>
      <c r="C256" s="4" t="s">
        <v>105</v>
      </c>
      <c r="D256" s="4"/>
      <c r="E256" s="4"/>
      <c r="F256" s="29">
        <f>F260+F257</f>
        <v>0</v>
      </c>
      <c r="G256" s="29"/>
    </row>
    <row r="257" spans="1:7" ht="15.75" hidden="1">
      <c r="A257" s="3" t="s">
        <v>420</v>
      </c>
      <c r="B257" s="4" t="s">
        <v>243</v>
      </c>
      <c r="C257" s="4" t="s">
        <v>105</v>
      </c>
      <c r="D257" s="4" t="s">
        <v>412</v>
      </c>
      <c r="E257" s="4"/>
      <c r="F257" s="29">
        <f>F259+F258</f>
        <v>0</v>
      </c>
      <c r="G257" s="29"/>
    </row>
    <row r="258" spans="1:7" ht="31.5" hidden="1">
      <c r="A258" s="3" t="s">
        <v>143</v>
      </c>
      <c r="B258" s="4" t="s">
        <v>243</v>
      </c>
      <c r="C258" s="4" t="s">
        <v>105</v>
      </c>
      <c r="D258" s="4" t="s">
        <v>412</v>
      </c>
      <c r="E258" s="4" t="s">
        <v>412</v>
      </c>
      <c r="F258" s="29">
        <f>прил6!F454</f>
        <v>0</v>
      </c>
      <c r="G258" s="29"/>
    </row>
    <row r="259" spans="1:7" ht="31.5" hidden="1">
      <c r="A259" s="3" t="s">
        <v>433</v>
      </c>
      <c r="B259" s="4" t="s">
        <v>243</v>
      </c>
      <c r="C259" s="4" t="s">
        <v>105</v>
      </c>
      <c r="D259" s="4" t="s">
        <v>412</v>
      </c>
      <c r="E259" s="4" t="s">
        <v>415</v>
      </c>
      <c r="F259" s="29">
        <f>прил6!F485</f>
        <v>0</v>
      </c>
      <c r="G259" s="29"/>
    </row>
    <row r="260" spans="1:7" ht="15.75" hidden="1">
      <c r="A260" s="3" t="s">
        <v>101</v>
      </c>
      <c r="B260" s="4" t="s">
        <v>243</v>
      </c>
      <c r="C260" s="4" t="s">
        <v>105</v>
      </c>
      <c r="D260" s="4" t="s">
        <v>413</v>
      </c>
      <c r="E260" s="4"/>
      <c r="F260" s="29">
        <f>F261</f>
        <v>0</v>
      </c>
      <c r="G260" s="29"/>
    </row>
    <row r="261" spans="1:7" ht="15.75" hidden="1">
      <c r="A261" s="3" t="s">
        <v>434</v>
      </c>
      <c r="B261" s="4" t="s">
        <v>243</v>
      </c>
      <c r="C261" s="4" t="s">
        <v>105</v>
      </c>
      <c r="D261" s="4" t="s">
        <v>413</v>
      </c>
      <c r="E261" s="4" t="s">
        <v>409</v>
      </c>
      <c r="F261" s="29">
        <f>прил6!F507</f>
        <v>0</v>
      </c>
      <c r="G261" s="29"/>
    </row>
    <row r="262" spans="1:7" ht="78.75">
      <c r="A262" s="13" t="s">
        <v>367</v>
      </c>
      <c r="B262" s="5" t="s">
        <v>133</v>
      </c>
      <c r="C262" s="5"/>
      <c r="D262" s="5"/>
      <c r="E262" s="5"/>
      <c r="F262" s="28">
        <f>F263+F297+F322+F335+F344</f>
        <v>263173916</v>
      </c>
      <c r="G262" s="28">
        <f>G263+G297+G322+G335+G344</f>
        <v>9048696</v>
      </c>
    </row>
    <row r="263" spans="1:7" ht="63">
      <c r="A263" s="3" t="s">
        <v>261</v>
      </c>
      <c r="B263" s="4" t="s">
        <v>262</v>
      </c>
      <c r="C263" s="4"/>
      <c r="D263" s="4"/>
      <c r="E263" s="4"/>
      <c r="F263" s="29">
        <f>F264+F270+F285+F289+F293+F279</f>
        <v>181684975</v>
      </c>
      <c r="G263" s="29">
        <f>G264+G270+G285+G289+G293+G279</f>
        <v>6107515</v>
      </c>
    </row>
    <row r="264" spans="1:7" ht="110.25">
      <c r="A264" s="3" t="s">
        <v>289</v>
      </c>
      <c r="B264" s="4" t="s">
        <v>219</v>
      </c>
      <c r="C264" s="4"/>
      <c r="D264" s="4"/>
      <c r="E264" s="4"/>
      <c r="F264" s="29">
        <f>F265</f>
        <v>173843900</v>
      </c>
      <c r="G264" s="29"/>
    </row>
    <row r="265" spans="1:7" ht="63">
      <c r="A265" s="3" t="s">
        <v>480</v>
      </c>
      <c r="B265" s="4" t="s">
        <v>219</v>
      </c>
      <c r="C265" s="4" t="s">
        <v>105</v>
      </c>
      <c r="D265" s="4"/>
      <c r="E265" s="4"/>
      <c r="F265" s="29">
        <f>F268+F266</f>
        <v>173843900</v>
      </c>
      <c r="G265" s="29"/>
    </row>
    <row r="266" spans="1:7" ht="15.75">
      <c r="A266" s="3" t="s">
        <v>420</v>
      </c>
      <c r="B266" s="4" t="s">
        <v>219</v>
      </c>
      <c r="C266" s="4" t="s">
        <v>105</v>
      </c>
      <c r="D266" s="4" t="s">
        <v>412</v>
      </c>
      <c r="E266" s="4"/>
      <c r="F266" s="29">
        <f>F267</f>
        <v>64289580</v>
      </c>
      <c r="G266" s="29"/>
    </row>
    <row r="267" spans="1:7" ht="15.75">
      <c r="A267" s="3" t="s">
        <v>422</v>
      </c>
      <c r="B267" s="4" t="s">
        <v>219</v>
      </c>
      <c r="C267" s="4" t="s">
        <v>105</v>
      </c>
      <c r="D267" s="4" t="s">
        <v>412</v>
      </c>
      <c r="E267" s="4" t="s">
        <v>414</v>
      </c>
      <c r="F267" s="29">
        <f>прил6!F418</f>
        <v>64289580</v>
      </c>
      <c r="G267" s="29"/>
    </row>
    <row r="268" spans="1:7" ht="15.75">
      <c r="A268" s="3" t="s">
        <v>101</v>
      </c>
      <c r="B268" s="4" t="s">
        <v>219</v>
      </c>
      <c r="C268" s="4" t="s">
        <v>105</v>
      </c>
      <c r="D268" s="4" t="s">
        <v>413</v>
      </c>
      <c r="E268" s="4"/>
      <c r="F268" s="29">
        <f>F269</f>
        <v>109554320</v>
      </c>
      <c r="G268" s="29"/>
    </row>
    <row r="269" spans="1:7" ht="15.75">
      <c r="A269" s="3" t="s">
        <v>434</v>
      </c>
      <c r="B269" s="4" t="s">
        <v>219</v>
      </c>
      <c r="C269" s="4" t="s">
        <v>105</v>
      </c>
      <c r="D269" s="4" t="s">
        <v>413</v>
      </c>
      <c r="E269" s="4" t="s">
        <v>409</v>
      </c>
      <c r="F269" s="29">
        <f>прил6!F511</f>
        <v>109554320</v>
      </c>
      <c r="G269" s="29"/>
    </row>
    <row r="270" spans="1:7" ht="31.5">
      <c r="A270" s="3" t="s">
        <v>476</v>
      </c>
      <c r="B270" s="4" t="s">
        <v>218</v>
      </c>
      <c r="C270" s="4"/>
      <c r="D270" s="4"/>
      <c r="E270" s="4"/>
      <c r="F270" s="29">
        <f>F271+F274</f>
        <v>1733560</v>
      </c>
      <c r="G270" s="29"/>
    </row>
    <row r="271" spans="1:7" ht="47.25">
      <c r="A271" s="3" t="s">
        <v>459</v>
      </c>
      <c r="B271" s="4" t="s">
        <v>218</v>
      </c>
      <c r="C271" s="4" t="s">
        <v>100</v>
      </c>
      <c r="D271" s="4"/>
      <c r="E271" s="4"/>
      <c r="F271" s="29">
        <f>F272</f>
        <v>845350</v>
      </c>
      <c r="G271" s="29"/>
    </row>
    <row r="272" spans="1:7" ht="15.75">
      <c r="A272" s="3" t="s">
        <v>101</v>
      </c>
      <c r="B272" s="4" t="s">
        <v>218</v>
      </c>
      <c r="C272" s="4" t="s">
        <v>100</v>
      </c>
      <c r="D272" s="4" t="s">
        <v>413</v>
      </c>
      <c r="E272" s="4"/>
      <c r="F272" s="29">
        <f>F273</f>
        <v>845350</v>
      </c>
      <c r="G272" s="29"/>
    </row>
    <row r="273" spans="1:7" ht="15.75">
      <c r="A273" s="3" t="s">
        <v>434</v>
      </c>
      <c r="B273" s="4" t="s">
        <v>218</v>
      </c>
      <c r="C273" s="4" t="s">
        <v>100</v>
      </c>
      <c r="D273" s="4" t="s">
        <v>413</v>
      </c>
      <c r="E273" s="4" t="s">
        <v>409</v>
      </c>
      <c r="F273" s="29">
        <f>прил6!F513</f>
        <v>845350</v>
      </c>
      <c r="G273" s="29"/>
    </row>
    <row r="274" spans="1:7" ht="63">
      <c r="A274" s="27" t="s">
        <v>480</v>
      </c>
      <c r="B274" s="4" t="s">
        <v>218</v>
      </c>
      <c r="C274" s="4" t="s">
        <v>105</v>
      </c>
      <c r="D274" s="4"/>
      <c r="E274" s="4"/>
      <c r="F274" s="29">
        <f>F277+F275</f>
        <v>888210</v>
      </c>
      <c r="G274" s="29"/>
    </row>
    <row r="275" spans="1:7" ht="15.75">
      <c r="A275" s="3" t="s">
        <v>420</v>
      </c>
      <c r="B275" s="4" t="s">
        <v>218</v>
      </c>
      <c r="C275" s="4" t="s">
        <v>105</v>
      </c>
      <c r="D275" s="4" t="s">
        <v>412</v>
      </c>
      <c r="E275" s="4"/>
      <c r="F275" s="29">
        <f>F276</f>
        <v>0</v>
      </c>
      <c r="G275" s="29"/>
    </row>
    <row r="276" spans="1:7" ht="15.75">
      <c r="A276" s="3" t="s">
        <v>422</v>
      </c>
      <c r="B276" s="4" t="s">
        <v>218</v>
      </c>
      <c r="C276" s="4" t="s">
        <v>105</v>
      </c>
      <c r="D276" s="4" t="s">
        <v>412</v>
      </c>
      <c r="E276" s="4" t="s">
        <v>414</v>
      </c>
      <c r="F276" s="29">
        <f>прил7!G668</f>
        <v>0</v>
      </c>
      <c r="G276" s="29"/>
    </row>
    <row r="277" spans="1:7" ht="15.75">
      <c r="A277" s="3" t="s">
        <v>101</v>
      </c>
      <c r="B277" s="4" t="s">
        <v>218</v>
      </c>
      <c r="C277" s="4" t="s">
        <v>105</v>
      </c>
      <c r="D277" s="4" t="s">
        <v>413</v>
      </c>
      <c r="E277" s="4"/>
      <c r="F277" s="29">
        <f>F278</f>
        <v>888210</v>
      </c>
      <c r="G277" s="29"/>
    </row>
    <row r="278" spans="1:7" ht="15.75">
      <c r="A278" s="3" t="s">
        <v>434</v>
      </c>
      <c r="B278" s="4" t="s">
        <v>218</v>
      </c>
      <c r="C278" s="4" t="s">
        <v>105</v>
      </c>
      <c r="D278" s="4" t="s">
        <v>413</v>
      </c>
      <c r="E278" s="4" t="s">
        <v>409</v>
      </c>
      <c r="F278" s="29">
        <f>прил7!G721</f>
        <v>888210</v>
      </c>
      <c r="G278" s="29"/>
    </row>
    <row r="279" spans="1:7" ht="141.75">
      <c r="A279" s="3" t="s">
        <v>536</v>
      </c>
      <c r="B279" s="4" t="s">
        <v>510</v>
      </c>
      <c r="C279" s="4"/>
      <c r="D279" s="4"/>
      <c r="E279" s="4"/>
      <c r="F279" s="29">
        <f>F280</f>
        <v>3633280</v>
      </c>
      <c r="G279" s="29">
        <f>G280</f>
        <v>3633280</v>
      </c>
    </row>
    <row r="280" spans="1:7" ht="63">
      <c r="A280" s="27" t="s">
        <v>480</v>
      </c>
      <c r="B280" s="4" t="s">
        <v>510</v>
      </c>
      <c r="C280" s="4" t="s">
        <v>105</v>
      </c>
      <c r="D280" s="4"/>
      <c r="E280" s="4"/>
      <c r="F280" s="29">
        <f>F281+F283</f>
        <v>3633280</v>
      </c>
      <c r="G280" s="29">
        <f>G281+G283</f>
        <v>3633280</v>
      </c>
    </row>
    <row r="281" spans="1:7" ht="15.75">
      <c r="A281" s="3" t="s">
        <v>420</v>
      </c>
      <c r="B281" s="4" t="s">
        <v>510</v>
      </c>
      <c r="C281" s="4" t="s">
        <v>105</v>
      </c>
      <c r="D281" s="4" t="s">
        <v>412</v>
      </c>
      <c r="E281" s="4"/>
      <c r="F281" s="29">
        <f>F282</f>
        <v>212870</v>
      </c>
      <c r="G281" s="29">
        <f>G282</f>
        <v>212870</v>
      </c>
    </row>
    <row r="282" spans="1:7" ht="15.75">
      <c r="A282" s="3" t="s">
        <v>422</v>
      </c>
      <c r="B282" s="4" t="s">
        <v>510</v>
      </c>
      <c r="C282" s="4" t="s">
        <v>105</v>
      </c>
      <c r="D282" s="4" t="s">
        <v>412</v>
      </c>
      <c r="E282" s="4" t="s">
        <v>414</v>
      </c>
      <c r="F282" s="29">
        <f>прил6!F422</f>
        <v>212870</v>
      </c>
      <c r="G282" s="29">
        <f>F282</f>
        <v>212870</v>
      </c>
    </row>
    <row r="283" spans="1:7" ht="15.75">
      <c r="A283" s="3" t="s">
        <v>101</v>
      </c>
      <c r="B283" s="4" t="s">
        <v>510</v>
      </c>
      <c r="C283" s="4" t="s">
        <v>105</v>
      </c>
      <c r="D283" s="4" t="s">
        <v>413</v>
      </c>
      <c r="E283" s="4"/>
      <c r="F283" s="29">
        <f>F284</f>
        <v>3420410</v>
      </c>
      <c r="G283" s="29">
        <f>G284</f>
        <v>3420410</v>
      </c>
    </row>
    <row r="284" spans="1:7" ht="15.75">
      <c r="A284" s="3" t="s">
        <v>434</v>
      </c>
      <c r="B284" s="4" t="s">
        <v>510</v>
      </c>
      <c r="C284" s="4" t="s">
        <v>105</v>
      </c>
      <c r="D284" s="4" t="s">
        <v>413</v>
      </c>
      <c r="E284" s="4" t="s">
        <v>409</v>
      </c>
      <c r="F284" s="29">
        <f>прил6!F516</f>
        <v>3420410</v>
      </c>
      <c r="G284" s="29">
        <f>F284</f>
        <v>3420410</v>
      </c>
    </row>
    <row r="285" spans="1:7" ht="141.75">
      <c r="A285" s="3" t="s">
        <v>141</v>
      </c>
      <c r="B285" s="4" t="s">
        <v>263</v>
      </c>
      <c r="C285" s="4"/>
      <c r="D285" s="4"/>
      <c r="E285" s="4"/>
      <c r="F285" s="29">
        <f aca="true" t="shared" si="25" ref="F285:G287">F286</f>
        <v>1432460</v>
      </c>
      <c r="G285" s="29">
        <f t="shared" si="25"/>
        <v>1432460</v>
      </c>
    </row>
    <row r="286" spans="1:7" ht="63">
      <c r="A286" s="3" t="s">
        <v>480</v>
      </c>
      <c r="B286" s="4" t="s">
        <v>263</v>
      </c>
      <c r="C286" s="4" t="s">
        <v>105</v>
      </c>
      <c r="D286" s="4"/>
      <c r="E286" s="4"/>
      <c r="F286" s="29">
        <f t="shared" si="25"/>
        <v>1432460</v>
      </c>
      <c r="G286" s="29">
        <f t="shared" si="25"/>
        <v>1432460</v>
      </c>
    </row>
    <row r="287" spans="1:7" ht="15.75">
      <c r="A287" s="3" t="s">
        <v>101</v>
      </c>
      <c r="B287" s="4" t="s">
        <v>263</v>
      </c>
      <c r="C287" s="4" t="s">
        <v>105</v>
      </c>
      <c r="D287" s="4" t="s">
        <v>413</v>
      </c>
      <c r="E287" s="4"/>
      <c r="F287" s="29">
        <f t="shared" si="25"/>
        <v>1432460</v>
      </c>
      <c r="G287" s="29">
        <f t="shared" si="25"/>
        <v>1432460</v>
      </c>
    </row>
    <row r="288" spans="1:7" ht="15.75">
      <c r="A288" s="3" t="s">
        <v>434</v>
      </c>
      <c r="B288" s="4" t="s">
        <v>263</v>
      </c>
      <c r="C288" s="4" t="s">
        <v>105</v>
      </c>
      <c r="D288" s="4" t="s">
        <v>413</v>
      </c>
      <c r="E288" s="4" t="s">
        <v>409</v>
      </c>
      <c r="F288" s="29">
        <f>прил6!F518</f>
        <v>1432460</v>
      </c>
      <c r="G288" s="29">
        <f>F288</f>
        <v>1432460</v>
      </c>
    </row>
    <row r="289" spans="1:7" ht="126">
      <c r="A289" s="3" t="s">
        <v>283</v>
      </c>
      <c r="B289" s="4" t="s">
        <v>284</v>
      </c>
      <c r="C289" s="4"/>
      <c r="D289" s="4"/>
      <c r="E289" s="4"/>
      <c r="F289" s="29">
        <f aca="true" t="shared" si="26" ref="F289:G291">F290</f>
        <v>3530</v>
      </c>
      <c r="G289" s="29">
        <f t="shared" si="26"/>
        <v>3530</v>
      </c>
    </row>
    <row r="290" spans="1:7" ht="63">
      <c r="A290" s="27" t="s">
        <v>480</v>
      </c>
      <c r="B290" s="4" t="s">
        <v>284</v>
      </c>
      <c r="C290" s="4" t="s">
        <v>105</v>
      </c>
      <c r="D290" s="4"/>
      <c r="E290" s="4"/>
      <c r="F290" s="29">
        <f t="shared" si="26"/>
        <v>3530</v>
      </c>
      <c r="G290" s="29">
        <f t="shared" si="26"/>
        <v>3530</v>
      </c>
    </row>
    <row r="291" spans="1:7" ht="15.75">
      <c r="A291" s="3" t="s">
        <v>423</v>
      </c>
      <c r="B291" s="4" t="s">
        <v>284</v>
      </c>
      <c r="C291" s="4" t="s">
        <v>105</v>
      </c>
      <c r="D291" s="4" t="s">
        <v>417</v>
      </c>
      <c r="E291" s="4"/>
      <c r="F291" s="29">
        <f t="shared" si="26"/>
        <v>3530</v>
      </c>
      <c r="G291" s="29">
        <f t="shared" si="26"/>
        <v>3530</v>
      </c>
    </row>
    <row r="292" spans="1:7" ht="31.5">
      <c r="A292" s="3" t="s">
        <v>435</v>
      </c>
      <c r="B292" s="4" t="s">
        <v>284</v>
      </c>
      <c r="C292" s="4" t="s">
        <v>105</v>
      </c>
      <c r="D292" s="4" t="s">
        <v>417</v>
      </c>
      <c r="E292" s="4" t="s">
        <v>416</v>
      </c>
      <c r="F292" s="29">
        <f>прил6!F581</f>
        <v>3530</v>
      </c>
      <c r="G292" s="29">
        <f>F292</f>
        <v>3530</v>
      </c>
    </row>
    <row r="293" spans="1:7" ht="126">
      <c r="A293" s="3" t="s">
        <v>268</v>
      </c>
      <c r="B293" s="4" t="s">
        <v>271</v>
      </c>
      <c r="C293" s="4"/>
      <c r="D293" s="4"/>
      <c r="E293" s="4"/>
      <c r="F293" s="29">
        <f aca="true" t="shared" si="27" ref="F293:G295">F294</f>
        <v>1038245</v>
      </c>
      <c r="G293" s="29">
        <f t="shared" si="27"/>
        <v>1038245</v>
      </c>
    </row>
    <row r="294" spans="1:7" ht="63">
      <c r="A294" s="27" t="s">
        <v>480</v>
      </c>
      <c r="B294" s="4" t="s">
        <v>271</v>
      </c>
      <c r="C294" s="4" t="s">
        <v>105</v>
      </c>
      <c r="D294" s="4"/>
      <c r="E294" s="4"/>
      <c r="F294" s="29">
        <f t="shared" si="27"/>
        <v>1038245</v>
      </c>
      <c r="G294" s="29">
        <f t="shared" si="27"/>
        <v>1038245</v>
      </c>
    </row>
    <row r="295" spans="1:7" ht="15.75">
      <c r="A295" s="3" t="s">
        <v>423</v>
      </c>
      <c r="B295" s="4" t="s">
        <v>271</v>
      </c>
      <c r="C295" s="4" t="s">
        <v>105</v>
      </c>
      <c r="D295" s="4" t="s">
        <v>417</v>
      </c>
      <c r="E295" s="4"/>
      <c r="F295" s="29">
        <f t="shared" si="27"/>
        <v>1038245</v>
      </c>
      <c r="G295" s="29">
        <f t="shared" si="27"/>
        <v>1038245</v>
      </c>
    </row>
    <row r="296" spans="1:7" ht="31.5">
      <c r="A296" s="3" t="s">
        <v>435</v>
      </c>
      <c r="B296" s="4" t="s">
        <v>271</v>
      </c>
      <c r="C296" s="4" t="s">
        <v>105</v>
      </c>
      <c r="D296" s="4" t="s">
        <v>417</v>
      </c>
      <c r="E296" s="4" t="s">
        <v>416</v>
      </c>
      <c r="F296" s="29">
        <f>прил6!F583</f>
        <v>1038245</v>
      </c>
      <c r="G296" s="29">
        <f>F296</f>
        <v>1038245</v>
      </c>
    </row>
    <row r="297" spans="1:7" ht="31.5">
      <c r="A297" s="3" t="s">
        <v>135</v>
      </c>
      <c r="B297" s="4" t="s">
        <v>136</v>
      </c>
      <c r="C297" s="4"/>
      <c r="D297" s="4"/>
      <c r="E297" s="4"/>
      <c r="F297" s="29">
        <f>F298+F302+F310+F314+F318+F306</f>
        <v>56832291</v>
      </c>
      <c r="G297" s="29">
        <f>G298+G302+G310+G314+G318+G306</f>
        <v>2463481</v>
      </c>
    </row>
    <row r="298" spans="1:7" ht="110.25">
      <c r="A298" s="3" t="s">
        <v>289</v>
      </c>
      <c r="B298" s="4" t="s">
        <v>220</v>
      </c>
      <c r="C298" s="4"/>
      <c r="D298" s="4"/>
      <c r="E298" s="4"/>
      <c r="F298" s="29">
        <f>F299</f>
        <v>54368810</v>
      </c>
      <c r="G298" s="29"/>
    </row>
    <row r="299" spans="1:7" ht="63">
      <c r="A299" s="3" t="s">
        <v>480</v>
      </c>
      <c r="B299" s="4" t="s">
        <v>220</v>
      </c>
      <c r="C299" s="4" t="s">
        <v>105</v>
      </c>
      <c r="D299" s="4"/>
      <c r="E299" s="4"/>
      <c r="F299" s="29">
        <f>F300</f>
        <v>54368810</v>
      </c>
      <c r="G299" s="29"/>
    </row>
    <row r="300" spans="1:7" ht="15.75">
      <c r="A300" s="3" t="s">
        <v>101</v>
      </c>
      <c r="B300" s="4" t="s">
        <v>220</v>
      </c>
      <c r="C300" s="4" t="s">
        <v>105</v>
      </c>
      <c r="D300" s="4" t="s">
        <v>413</v>
      </c>
      <c r="E300" s="4"/>
      <c r="F300" s="29">
        <f>F301</f>
        <v>54368810</v>
      </c>
      <c r="G300" s="29"/>
    </row>
    <row r="301" spans="1:7" ht="15.75">
      <c r="A301" s="3" t="s">
        <v>434</v>
      </c>
      <c r="B301" s="4" t="s">
        <v>220</v>
      </c>
      <c r="C301" s="4" t="s">
        <v>105</v>
      </c>
      <c r="D301" s="4" t="s">
        <v>413</v>
      </c>
      <c r="E301" s="4" t="s">
        <v>409</v>
      </c>
      <c r="F301" s="29">
        <f>прил6!F521</f>
        <v>54368810</v>
      </c>
      <c r="G301" s="29"/>
    </row>
    <row r="302" spans="1:7" ht="110.25">
      <c r="A302" s="3" t="s">
        <v>137</v>
      </c>
      <c r="B302" s="4" t="s">
        <v>138</v>
      </c>
      <c r="C302" s="4"/>
      <c r="D302" s="4"/>
      <c r="E302" s="4"/>
      <c r="F302" s="29">
        <f aca="true" t="shared" si="28" ref="F302:G304">F303</f>
        <v>14800</v>
      </c>
      <c r="G302" s="29">
        <f t="shared" si="28"/>
        <v>14800</v>
      </c>
    </row>
    <row r="303" spans="1:7" ht="63">
      <c r="A303" s="3" t="s">
        <v>480</v>
      </c>
      <c r="B303" s="4" t="s">
        <v>138</v>
      </c>
      <c r="C303" s="4" t="s">
        <v>105</v>
      </c>
      <c r="D303" s="4"/>
      <c r="E303" s="4"/>
      <c r="F303" s="29">
        <f t="shared" si="28"/>
        <v>14800</v>
      </c>
      <c r="G303" s="29">
        <f t="shared" si="28"/>
        <v>14800</v>
      </c>
    </row>
    <row r="304" spans="1:7" ht="15.75">
      <c r="A304" s="3" t="s">
        <v>101</v>
      </c>
      <c r="B304" s="4" t="s">
        <v>138</v>
      </c>
      <c r="C304" s="4" t="s">
        <v>105</v>
      </c>
      <c r="D304" s="4" t="s">
        <v>413</v>
      </c>
      <c r="E304" s="4"/>
      <c r="F304" s="29">
        <f t="shared" si="28"/>
        <v>14800</v>
      </c>
      <c r="G304" s="29">
        <f t="shared" si="28"/>
        <v>14800</v>
      </c>
    </row>
    <row r="305" spans="1:7" ht="15.75">
      <c r="A305" s="3" t="s">
        <v>434</v>
      </c>
      <c r="B305" s="4" t="s">
        <v>138</v>
      </c>
      <c r="C305" s="4" t="s">
        <v>105</v>
      </c>
      <c r="D305" s="4" t="s">
        <v>413</v>
      </c>
      <c r="E305" s="4" t="s">
        <v>409</v>
      </c>
      <c r="F305" s="29">
        <f>прил6!F523</f>
        <v>14800</v>
      </c>
      <c r="G305" s="29">
        <f>F305</f>
        <v>14800</v>
      </c>
    </row>
    <row r="306" spans="1:7" ht="141.75">
      <c r="A306" s="3" t="s">
        <v>536</v>
      </c>
      <c r="B306" s="4" t="s">
        <v>511</v>
      </c>
      <c r="C306" s="4"/>
      <c r="D306" s="4"/>
      <c r="E306" s="4"/>
      <c r="F306" s="29">
        <f aca="true" t="shared" si="29" ref="F306:G308">F307</f>
        <v>1834410</v>
      </c>
      <c r="G306" s="29">
        <f t="shared" si="29"/>
        <v>1834410</v>
      </c>
    </row>
    <row r="307" spans="1:7" ht="63">
      <c r="A307" s="3" t="s">
        <v>480</v>
      </c>
      <c r="B307" s="4" t="s">
        <v>511</v>
      </c>
      <c r="C307" s="4" t="s">
        <v>105</v>
      </c>
      <c r="D307" s="4"/>
      <c r="E307" s="4"/>
      <c r="F307" s="29">
        <f t="shared" si="29"/>
        <v>1834410</v>
      </c>
      <c r="G307" s="29">
        <f t="shared" si="29"/>
        <v>1834410</v>
      </c>
    </row>
    <row r="308" spans="1:7" ht="15.75">
      <c r="A308" s="3" t="s">
        <v>101</v>
      </c>
      <c r="B308" s="4" t="s">
        <v>511</v>
      </c>
      <c r="C308" s="4" t="s">
        <v>105</v>
      </c>
      <c r="D308" s="4" t="s">
        <v>413</v>
      </c>
      <c r="E308" s="4"/>
      <c r="F308" s="29">
        <f t="shared" si="29"/>
        <v>1834410</v>
      </c>
      <c r="G308" s="29">
        <f t="shared" si="29"/>
        <v>1834410</v>
      </c>
    </row>
    <row r="309" spans="1:7" ht="15.75">
      <c r="A309" s="3" t="s">
        <v>434</v>
      </c>
      <c r="B309" s="4" t="s">
        <v>511</v>
      </c>
      <c r="C309" s="4" t="s">
        <v>105</v>
      </c>
      <c r="D309" s="4" t="s">
        <v>413</v>
      </c>
      <c r="E309" s="4" t="s">
        <v>409</v>
      </c>
      <c r="F309" s="29">
        <f>прил6!F525</f>
        <v>1834410</v>
      </c>
      <c r="G309" s="29">
        <f>F309</f>
        <v>1834410</v>
      </c>
    </row>
    <row r="310" spans="1:7" ht="141.75">
      <c r="A310" s="3" t="s">
        <v>141</v>
      </c>
      <c r="B310" s="4" t="s">
        <v>264</v>
      </c>
      <c r="C310" s="4"/>
      <c r="D310" s="4"/>
      <c r="E310" s="4"/>
      <c r="F310" s="29">
        <f aca="true" t="shared" si="30" ref="F310:G312">F311</f>
        <v>206952</v>
      </c>
      <c r="G310" s="29">
        <f t="shared" si="30"/>
        <v>206952</v>
      </c>
    </row>
    <row r="311" spans="1:7" ht="63">
      <c r="A311" s="3" t="s">
        <v>480</v>
      </c>
      <c r="B311" s="4" t="s">
        <v>264</v>
      </c>
      <c r="C311" s="4" t="s">
        <v>105</v>
      </c>
      <c r="D311" s="4"/>
      <c r="E311" s="4"/>
      <c r="F311" s="29">
        <f t="shared" si="30"/>
        <v>206952</v>
      </c>
      <c r="G311" s="29">
        <f t="shared" si="30"/>
        <v>206952</v>
      </c>
    </row>
    <row r="312" spans="1:7" ht="15.75">
      <c r="A312" s="3" t="s">
        <v>101</v>
      </c>
      <c r="B312" s="4" t="s">
        <v>264</v>
      </c>
      <c r="C312" s="4" t="s">
        <v>105</v>
      </c>
      <c r="D312" s="4" t="s">
        <v>413</v>
      </c>
      <c r="E312" s="4"/>
      <c r="F312" s="29">
        <f t="shared" si="30"/>
        <v>206952</v>
      </c>
      <c r="G312" s="29">
        <f t="shared" si="30"/>
        <v>206952</v>
      </c>
    </row>
    <row r="313" spans="1:7" ht="15.75">
      <c r="A313" s="3" t="s">
        <v>434</v>
      </c>
      <c r="B313" s="4" t="s">
        <v>264</v>
      </c>
      <c r="C313" s="4" t="s">
        <v>105</v>
      </c>
      <c r="D313" s="4" t="s">
        <v>413</v>
      </c>
      <c r="E313" s="4" t="s">
        <v>409</v>
      </c>
      <c r="F313" s="29">
        <f>прил6!F527</f>
        <v>206952</v>
      </c>
      <c r="G313" s="29">
        <f>F313</f>
        <v>206952</v>
      </c>
    </row>
    <row r="314" spans="1:7" ht="126">
      <c r="A314" s="3" t="s">
        <v>283</v>
      </c>
      <c r="B314" s="4" t="s">
        <v>285</v>
      </c>
      <c r="C314" s="4"/>
      <c r="D314" s="4"/>
      <c r="E314" s="4"/>
      <c r="F314" s="29">
        <f aca="true" t="shared" si="31" ref="F314:G316">F315</f>
        <v>1340</v>
      </c>
      <c r="G314" s="29">
        <f t="shared" si="31"/>
        <v>1340</v>
      </c>
    </row>
    <row r="315" spans="1:7" ht="63">
      <c r="A315" s="27" t="s">
        <v>480</v>
      </c>
      <c r="B315" s="4" t="s">
        <v>285</v>
      </c>
      <c r="C315" s="4" t="s">
        <v>105</v>
      </c>
      <c r="D315" s="4"/>
      <c r="E315" s="4"/>
      <c r="F315" s="29">
        <f t="shared" si="31"/>
        <v>1340</v>
      </c>
      <c r="G315" s="29">
        <f t="shared" si="31"/>
        <v>1340</v>
      </c>
    </row>
    <row r="316" spans="1:7" ht="15.75">
      <c r="A316" s="3" t="s">
        <v>423</v>
      </c>
      <c r="B316" s="4" t="s">
        <v>285</v>
      </c>
      <c r="C316" s="4" t="s">
        <v>105</v>
      </c>
      <c r="D316" s="4" t="s">
        <v>417</v>
      </c>
      <c r="E316" s="4"/>
      <c r="F316" s="29">
        <f t="shared" si="31"/>
        <v>1340</v>
      </c>
      <c r="G316" s="29">
        <f t="shared" si="31"/>
        <v>1340</v>
      </c>
    </row>
    <row r="317" spans="1:7" ht="31.5">
      <c r="A317" s="3" t="s">
        <v>435</v>
      </c>
      <c r="B317" s="4" t="s">
        <v>285</v>
      </c>
      <c r="C317" s="4" t="s">
        <v>105</v>
      </c>
      <c r="D317" s="4" t="s">
        <v>417</v>
      </c>
      <c r="E317" s="4" t="s">
        <v>416</v>
      </c>
      <c r="F317" s="29">
        <f>прил6!F586</f>
        <v>1340</v>
      </c>
      <c r="G317" s="29">
        <f>F317</f>
        <v>1340</v>
      </c>
    </row>
    <row r="318" spans="1:7" ht="126">
      <c r="A318" s="3" t="s">
        <v>268</v>
      </c>
      <c r="B318" s="4" t="s">
        <v>272</v>
      </c>
      <c r="C318" s="4"/>
      <c r="D318" s="4"/>
      <c r="E318" s="4"/>
      <c r="F318" s="29">
        <f aca="true" t="shared" si="32" ref="F318:G320">F319</f>
        <v>405979</v>
      </c>
      <c r="G318" s="29">
        <f t="shared" si="32"/>
        <v>405979</v>
      </c>
    </row>
    <row r="319" spans="1:7" ht="63">
      <c r="A319" s="27" t="s">
        <v>480</v>
      </c>
      <c r="B319" s="4" t="s">
        <v>272</v>
      </c>
      <c r="C319" s="4" t="s">
        <v>105</v>
      </c>
      <c r="D319" s="4"/>
      <c r="E319" s="4"/>
      <c r="F319" s="29">
        <f t="shared" si="32"/>
        <v>405979</v>
      </c>
      <c r="G319" s="29">
        <f t="shared" si="32"/>
        <v>405979</v>
      </c>
    </row>
    <row r="320" spans="1:7" ht="15.75">
      <c r="A320" s="3" t="s">
        <v>423</v>
      </c>
      <c r="B320" s="4" t="s">
        <v>272</v>
      </c>
      <c r="C320" s="4" t="s">
        <v>105</v>
      </c>
      <c r="D320" s="4" t="s">
        <v>417</v>
      </c>
      <c r="E320" s="4"/>
      <c r="F320" s="29">
        <f t="shared" si="32"/>
        <v>405979</v>
      </c>
      <c r="G320" s="29">
        <f t="shared" si="32"/>
        <v>405979</v>
      </c>
    </row>
    <row r="321" spans="1:7" ht="31.5">
      <c r="A321" s="3" t="s">
        <v>435</v>
      </c>
      <c r="B321" s="4" t="s">
        <v>272</v>
      </c>
      <c r="C321" s="4" t="s">
        <v>105</v>
      </c>
      <c r="D321" s="4" t="s">
        <v>417</v>
      </c>
      <c r="E321" s="4" t="s">
        <v>416</v>
      </c>
      <c r="F321" s="29">
        <f>прил6!F588</f>
        <v>405979</v>
      </c>
      <c r="G321" s="29">
        <f>F321</f>
        <v>405979</v>
      </c>
    </row>
    <row r="322" spans="1:7" ht="31.5">
      <c r="A322" s="3" t="s">
        <v>221</v>
      </c>
      <c r="B322" s="4" t="s">
        <v>222</v>
      </c>
      <c r="C322" s="4"/>
      <c r="D322" s="4"/>
      <c r="E322" s="4"/>
      <c r="F322" s="29">
        <f>F323+F327+F331</f>
        <v>14964490</v>
      </c>
      <c r="G322" s="29">
        <f>G323+G327+G331</f>
        <v>477700</v>
      </c>
    </row>
    <row r="323" spans="1:7" ht="110.25">
      <c r="A323" s="3" t="s">
        <v>289</v>
      </c>
      <c r="B323" s="4" t="s">
        <v>223</v>
      </c>
      <c r="C323" s="4"/>
      <c r="D323" s="4"/>
      <c r="E323" s="4"/>
      <c r="F323" s="29">
        <f>F324</f>
        <v>14486790</v>
      </c>
      <c r="G323" s="29"/>
    </row>
    <row r="324" spans="1:7" ht="63">
      <c r="A324" s="3" t="s">
        <v>480</v>
      </c>
      <c r="B324" s="4" t="s">
        <v>223</v>
      </c>
      <c r="C324" s="4" t="s">
        <v>105</v>
      </c>
      <c r="D324" s="4"/>
      <c r="E324" s="4"/>
      <c r="F324" s="29">
        <f>F325</f>
        <v>14486790</v>
      </c>
      <c r="G324" s="29"/>
    </row>
    <row r="325" spans="1:7" ht="15.75">
      <c r="A325" s="3" t="s">
        <v>101</v>
      </c>
      <c r="B325" s="4" t="s">
        <v>223</v>
      </c>
      <c r="C325" s="4" t="s">
        <v>105</v>
      </c>
      <c r="D325" s="4" t="s">
        <v>413</v>
      </c>
      <c r="E325" s="4"/>
      <c r="F325" s="29">
        <f>F326</f>
        <v>14486790</v>
      </c>
      <c r="G325" s="29"/>
    </row>
    <row r="326" spans="1:7" ht="15.75">
      <c r="A326" s="3" t="s">
        <v>434</v>
      </c>
      <c r="B326" s="4" t="s">
        <v>223</v>
      </c>
      <c r="C326" s="4" t="s">
        <v>105</v>
      </c>
      <c r="D326" s="4" t="s">
        <v>413</v>
      </c>
      <c r="E326" s="4" t="s">
        <v>409</v>
      </c>
      <c r="F326" s="29">
        <f>прил6!F530</f>
        <v>14486790</v>
      </c>
      <c r="G326" s="29"/>
    </row>
    <row r="327" spans="1:7" ht="31.5" hidden="1">
      <c r="A327" s="3" t="s">
        <v>476</v>
      </c>
      <c r="B327" s="4" t="s">
        <v>494</v>
      </c>
      <c r="C327" s="4"/>
      <c r="D327" s="4"/>
      <c r="E327" s="4"/>
      <c r="F327" s="29">
        <f>F328</f>
        <v>0</v>
      </c>
      <c r="G327" s="29"/>
    </row>
    <row r="328" spans="1:7" ht="63" hidden="1">
      <c r="A328" s="3" t="s">
        <v>480</v>
      </c>
      <c r="B328" s="4" t="s">
        <v>494</v>
      </c>
      <c r="C328" s="4" t="s">
        <v>105</v>
      </c>
      <c r="D328" s="4"/>
      <c r="E328" s="4"/>
      <c r="F328" s="29">
        <f>F329</f>
        <v>0</v>
      </c>
      <c r="G328" s="29"/>
    </row>
    <row r="329" spans="1:7" ht="15.75" hidden="1">
      <c r="A329" s="3" t="s">
        <v>101</v>
      </c>
      <c r="B329" s="4" t="s">
        <v>494</v>
      </c>
      <c r="C329" s="4" t="s">
        <v>105</v>
      </c>
      <c r="D329" s="4" t="s">
        <v>413</v>
      </c>
      <c r="E329" s="4"/>
      <c r="F329" s="29">
        <f>F330</f>
        <v>0</v>
      </c>
      <c r="G329" s="29"/>
    </row>
    <row r="330" spans="1:7" ht="15.75" hidden="1">
      <c r="A330" s="3" t="s">
        <v>434</v>
      </c>
      <c r="B330" s="4" t="s">
        <v>494</v>
      </c>
      <c r="C330" s="4" t="s">
        <v>105</v>
      </c>
      <c r="D330" s="4" t="s">
        <v>413</v>
      </c>
      <c r="E330" s="4" t="s">
        <v>409</v>
      </c>
      <c r="F330" s="29">
        <f>прил7!G739</f>
        <v>0</v>
      </c>
      <c r="G330" s="29"/>
    </row>
    <row r="331" spans="1:7" ht="141.75">
      <c r="A331" s="3" t="s">
        <v>536</v>
      </c>
      <c r="B331" s="4" t="s">
        <v>512</v>
      </c>
      <c r="C331" s="4"/>
      <c r="D331" s="4"/>
      <c r="E331" s="4"/>
      <c r="F331" s="29">
        <f aca="true" t="shared" si="33" ref="F331:G333">F332</f>
        <v>477700</v>
      </c>
      <c r="G331" s="29">
        <f t="shared" si="33"/>
        <v>477700</v>
      </c>
    </row>
    <row r="332" spans="1:7" ht="63">
      <c r="A332" s="3" t="s">
        <v>480</v>
      </c>
      <c r="B332" s="4" t="s">
        <v>512</v>
      </c>
      <c r="C332" s="4" t="s">
        <v>105</v>
      </c>
      <c r="D332" s="4"/>
      <c r="E332" s="4"/>
      <c r="F332" s="29">
        <f t="shared" si="33"/>
        <v>477700</v>
      </c>
      <c r="G332" s="29">
        <f t="shared" si="33"/>
        <v>477700</v>
      </c>
    </row>
    <row r="333" spans="1:7" ht="15.75">
      <c r="A333" s="3" t="s">
        <v>101</v>
      </c>
      <c r="B333" s="4" t="s">
        <v>512</v>
      </c>
      <c r="C333" s="4" t="s">
        <v>105</v>
      </c>
      <c r="D333" s="4" t="s">
        <v>413</v>
      </c>
      <c r="E333" s="4"/>
      <c r="F333" s="29">
        <f t="shared" si="33"/>
        <v>477700</v>
      </c>
      <c r="G333" s="29">
        <f t="shared" si="33"/>
        <v>477700</v>
      </c>
    </row>
    <row r="334" spans="1:7" ht="15.75">
      <c r="A334" s="3" t="s">
        <v>434</v>
      </c>
      <c r="B334" s="4" t="s">
        <v>512</v>
      </c>
      <c r="C334" s="4" t="s">
        <v>105</v>
      </c>
      <c r="D334" s="4" t="s">
        <v>413</v>
      </c>
      <c r="E334" s="4" t="s">
        <v>409</v>
      </c>
      <c r="F334" s="29">
        <f>прил6!F534</f>
        <v>477700</v>
      </c>
      <c r="G334" s="29">
        <f>F334</f>
        <v>477700</v>
      </c>
    </row>
    <row r="335" spans="1:7" ht="63">
      <c r="A335" s="3" t="s">
        <v>224</v>
      </c>
      <c r="B335" s="4" t="s">
        <v>225</v>
      </c>
      <c r="C335" s="4"/>
      <c r="D335" s="4"/>
      <c r="E335" s="4"/>
      <c r="F335" s="29">
        <f>F336+F340</f>
        <v>1000000</v>
      </c>
      <c r="G335" s="29"/>
    </row>
    <row r="336" spans="1:7" ht="47.25">
      <c r="A336" s="3" t="s">
        <v>308</v>
      </c>
      <c r="B336" s="4" t="s">
        <v>226</v>
      </c>
      <c r="C336" s="4"/>
      <c r="D336" s="4"/>
      <c r="E336" s="4"/>
      <c r="F336" s="29">
        <f>F337</f>
        <v>1000000</v>
      </c>
      <c r="G336" s="29"/>
    </row>
    <row r="337" spans="1:7" ht="47.25">
      <c r="A337" s="3" t="s">
        <v>459</v>
      </c>
      <c r="B337" s="4" t="s">
        <v>226</v>
      </c>
      <c r="C337" s="4" t="s">
        <v>100</v>
      </c>
      <c r="D337" s="4"/>
      <c r="E337" s="4"/>
      <c r="F337" s="29">
        <f>F338</f>
        <v>1000000</v>
      </c>
      <c r="G337" s="29"/>
    </row>
    <row r="338" spans="1:7" ht="15.75">
      <c r="A338" s="3" t="s">
        <v>101</v>
      </c>
      <c r="B338" s="4" t="s">
        <v>226</v>
      </c>
      <c r="C338" s="4" t="s">
        <v>100</v>
      </c>
      <c r="D338" s="4" t="s">
        <v>413</v>
      </c>
      <c r="E338" s="4"/>
      <c r="F338" s="29">
        <f>F339</f>
        <v>1000000</v>
      </c>
      <c r="G338" s="29"/>
    </row>
    <row r="339" spans="1:7" ht="15.75">
      <c r="A339" s="3" t="s">
        <v>434</v>
      </c>
      <c r="B339" s="4" t="s">
        <v>226</v>
      </c>
      <c r="C339" s="4" t="s">
        <v>100</v>
      </c>
      <c r="D339" s="4" t="s">
        <v>413</v>
      </c>
      <c r="E339" s="4" t="s">
        <v>409</v>
      </c>
      <c r="F339" s="29">
        <f>прил6!F537</f>
        <v>1000000</v>
      </c>
      <c r="G339" s="29"/>
    </row>
    <row r="340" spans="1:7" ht="31.5" hidden="1">
      <c r="A340" s="3" t="s">
        <v>476</v>
      </c>
      <c r="B340" s="4" t="s">
        <v>227</v>
      </c>
      <c r="C340" s="4"/>
      <c r="D340" s="4"/>
      <c r="E340" s="4"/>
      <c r="F340" s="29">
        <f>F341</f>
        <v>0</v>
      </c>
      <c r="G340" s="29"/>
    </row>
    <row r="341" spans="1:7" ht="47.25" hidden="1">
      <c r="A341" s="3" t="s">
        <v>459</v>
      </c>
      <c r="B341" s="4" t="s">
        <v>227</v>
      </c>
      <c r="C341" s="4" t="s">
        <v>100</v>
      </c>
      <c r="D341" s="4"/>
      <c r="E341" s="4"/>
      <c r="F341" s="29">
        <f>F342</f>
        <v>0</v>
      </c>
      <c r="G341" s="29"/>
    </row>
    <row r="342" spans="1:7" ht="15.75" hidden="1">
      <c r="A342" s="3" t="s">
        <v>428</v>
      </c>
      <c r="B342" s="4" t="s">
        <v>227</v>
      </c>
      <c r="C342" s="4" t="s">
        <v>100</v>
      </c>
      <c r="D342" s="4" t="s">
        <v>409</v>
      </c>
      <c r="E342" s="4"/>
      <c r="F342" s="29">
        <f>F343</f>
        <v>0</v>
      </c>
      <c r="G342" s="29"/>
    </row>
    <row r="343" spans="1:7" ht="31.5" hidden="1">
      <c r="A343" s="3" t="s">
        <v>438</v>
      </c>
      <c r="B343" s="4" t="s">
        <v>227</v>
      </c>
      <c r="C343" s="4" t="s">
        <v>100</v>
      </c>
      <c r="D343" s="4" t="s">
        <v>409</v>
      </c>
      <c r="E343" s="4" t="s">
        <v>97</v>
      </c>
      <c r="F343" s="29">
        <f>прил6!F127</f>
        <v>0</v>
      </c>
      <c r="G343" s="29"/>
    </row>
    <row r="344" spans="1:7" ht="78.75">
      <c r="A344" s="3" t="s">
        <v>228</v>
      </c>
      <c r="B344" s="4" t="s">
        <v>229</v>
      </c>
      <c r="C344" s="4"/>
      <c r="D344" s="4"/>
      <c r="E344" s="4"/>
      <c r="F344" s="29">
        <f>F345+F349</f>
        <v>8692160</v>
      </c>
      <c r="G344" s="29"/>
    </row>
    <row r="345" spans="1:7" ht="47.25">
      <c r="A345" s="3" t="s">
        <v>308</v>
      </c>
      <c r="B345" s="4" t="s">
        <v>230</v>
      </c>
      <c r="C345" s="4"/>
      <c r="D345" s="4"/>
      <c r="E345" s="4"/>
      <c r="F345" s="29">
        <f>F346</f>
        <v>8692160</v>
      </c>
      <c r="G345" s="29"/>
    </row>
    <row r="346" spans="1:7" ht="63">
      <c r="A346" s="3" t="s">
        <v>480</v>
      </c>
      <c r="B346" s="4" t="s">
        <v>230</v>
      </c>
      <c r="C346" s="4" t="s">
        <v>105</v>
      </c>
      <c r="D346" s="4"/>
      <c r="E346" s="4"/>
      <c r="F346" s="29">
        <f>F347</f>
        <v>8692160</v>
      </c>
      <c r="G346" s="29"/>
    </row>
    <row r="347" spans="1:7" ht="15.75">
      <c r="A347" s="3" t="s">
        <v>101</v>
      </c>
      <c r="B347" s="4" t="s">
        <v>230</v>
      </c>
      <c r="C347" s="4" t="s">
        <v>105</v>
      </c>
      <c r="D347" s="4" t="s">
        <v>413</v>
      </c>
      <c r="E347" s="4"/>
      <c r="F347" s="29">
        <f>F348</f>
        <v>8692160</v>
      </c>
      <c r="G347" s="29"/>
    </row>
    <row r="348" spans="1:7" ht="15.75">
      <c r="A348" s="3" t="s">
        <v>434</v>
      </c>
      <c r="B348" s="4" t="s">
        <v>230</v>
      </c>
      <c r="C348" s="4" t="s">
        <v>105</v>
      </c>
      <c r="D348" s="4" t="s">
        <v>413</v>
      </c>
      <c r="E348" s="4" t="s">
        <v>409</v>
      </c>
      <c r="F348" s="29">
        <f>прил6!F540</f>
        <v>8692160</v>
      </c>
      <c r="G348" s="29"/>
    </row>
    <row r="349" spans="1:7" ht="31.5" hidden="1">
      <c r="A349" s="3" t="s">
        <v>476</v>
      </c>
      <c r="B349" s="4" t="s">
        <v>231</v>
      </c>
      <c r="C349" s="4"/>
      <c r="D349" s="4"/>
      <c r="E349" s="4"/>
      <c r="F349" s="29">
        <f>F350</f>
        <v>0</v>
      </c>
      <c r="G349" s="29"/>
    </row>
    <row r="350" spans="1:7" ht="63" hidden="1">
      <c r="A350" s="3" t="s">
        <v>480</v>
      </c>
      <c r="B350" s="4" t="s">
        <v>231</v>
      </c>
      <c r="C350" s="4" t="s">
        <v>105</v>
      </c>
      <c r="D350" s="4"/>
      <c r="E350" s="4"/>
      <c r="F350" s="29">
        <f>F353+F351</f>
        <v>0</v>
      </c>
      <c r="G350" s="29"/>
    </row>
    <row r="351" spans="1:7" ht="15.75" hidden="1">
      <c r="A351" s="3" t="s">
        <v>420</v>
      </c>
      <c r="B351" s="4" t="s">
        <v>231</v>
      </c>
      <c r="C351" s="4" t="s">
        <v>105</v>
      </c>
      <c r="D351" s="4" t="s">
        <v>412</v>
      </c>
      <c r="E351" s="4"/>
      <c r="F351" s="29">
        <f>F352</f>
        <v>0</v>
      </c>
      <c r="G351" s="29"/>
    </row>
    <row r="352" spans="1:7" ht="15.75" hidden="1">
      <c r="A352" s="3" t="s">
        <v>422</v>
      </c>
      <c r="B352" s="4" t="s">
        <v>231</v>
      </c>
      <c r="C352" s="4" t="s">
        <v>105</v>
      </c>
      <c r="D352" s="4" t="s">
        <v>412</v>
      </c>
      <c r="E352" s="4" t="s">
        <v>414</v>
      </c>
      <c r="F352" s="29">
        <f>прил6!F425</f>
        <v>0</v>
      </c>
      <c r="G352" s="29"/>
    </row>
    <row r="353" spans="1:7" ht="15.75" hidden="1">
      <c r="A353" s="3" t="s">
        <v>101</v>
      </c>
      <c r="B353" s="4" t="s">
        <v>231</v>
      </c>
      <c r="C353" s="4" t="s">
        <v>105</v>
      </c>
      <c r="D353" s="4" t="s">
        <v>413</v>
      </c>
      <c r="E353" s="4"/>
      <c r="F353" s="29">
        <f>F354</f>
        <v>0</v>
      </c>
      <c r="G353" s="29"/>
    </row>
    <row r="354" spans="1:7" ht="15.75" hidden="1">
      <c r="A354" s="3" t="s">
        <v>434</v>
      </c>
      <c r="B354" s="4" t="s">
        <v>231</v>
      </c>
      <c r="C354" s="4" t="s">
        <v>105</v>
      </c>
      <c r="D354" s="4" t="s">
        <v>413</v>
      </c>
      <c r="E354" s="4" t="s">
        <v>409</v>
      </c>
      <c r="F354" s="29">
        <f>прил6!F542</f>
        <v>0</v>
      </c>
      <c r="G354" s="29"/>
    </row>
    <row r="355" spans="1:7" ht="94.5">
      <c r="A355" s="1" t="s">
        <v>372</v>
      </c>
      <c r="B355" s="2" t="s">
        <v>120</v>
      </c>
      <c r="C355" s="2"/>
      <c r="D355" s="2"/>
      <c r="E355" s="2"/>
      <c r="F355" s="33">
        <f>F356+F365+F374+F387+F420+F435+F444</f>
        <v>153881117.55</v>
      </c>
      <c r="G355" s="33">
        <f>G356+G365+G374+G387+G420+G435+G444</f>
        <v>687100</v>
      </c>
    </row>
    <row r="356" spans="1:7" ht="47.25">
      <c r="A356" s="3" t="s">
        <v>306</v>
      </c>
      <c r="B356" s="4" t="s">
        <v>307</v>
      </c>
      <c r="C356" s="4"/>
      <c r="D356" s="4"/>
      <c r="E356" s="4"/>
      <c r="F356" s="29">
        <f>F357+F361</f>
        <v>27950805.55</v>
      </c>
      <c r="G356" s="29"/>
    </row>
    <row r="357" spans="1:7" ht="47.25">
      <c r="A357" s="3" t="s">
        <v>308</v>
      </c>
      <c r="B357" s="4" t="s">
        <v>309</v>
      </c>
      <c r="C357" s="4"/>
      <c r="D357" s="4"/>
      <c r="E357" s="4"/>
      <c r="F357" s="29">
        <f>F358</f>
        <v>3285175.55</v>
      </c>
      <c r="G357" s="29"/>
    </row>
    <row r="358" spans="1:7" ht="47.25">
      <c r="A358" s="3" t="s">
        <v>459</v>
      </c>
      <c r="B358" s="4" t="s">
        <v>309</v>
      </c>
      <c r="C358" s="4" t="s">
        <v>100</v>
      </c>
      <c r="D358" s="4"/>
      <c r="E358" s="4"/>
      <c r="F358" s="29">
        <f>F359</f>
        <v>3285175.55</v>
      </c>
      <c r="G358" s="29"/>
    </row>
    <row r="359" spans="1:7" ht="31.5">
      <c r="A359" s="3" t="s">
        <v>418</v>
      </c>
      <c r="B359" s="4" t="s">
        <v>309</v>
      </c>
      <c r="C359" s="4" t="s">
        <v>100</v>
      </c>
      <c r="D359" s="4" t="s">
        <v>411</v>
      </c>
      <c r="E359" s="2"/>
      <c r="F359" s="29">
        <f>F360</f>
        <v>3285175.55</v>
      </c>
      <c r="G359" s="29"/>
    </row>
    <row r="360" spans="1:7" ht="15.75">
      <c r="A360" s="3" t="s">
        <v>424</v>
      </c>
      <c r="B360" s="4" t="s">
        <v>309</v>
      </c>
      <c r="C360" s="4" t="s">
        <v>100</v>
      </c>
      <c r="D360" s="4" t="s">
        <v>411</v>
      </c>
      <c r="E360" s="4" t="s">
        <v>409</v>
      </c>
      <c r="F360" s="29">
        <f>прил6!F293</f>
        <v>3285175.55</v>
      </c>
      <c r="G360" s="33"/>
    </row>
    <row r="361" spans="1:7" ht="47.25">
      <c r="A361" s="3" t="s">
        <v>75</v>
      </c>
      <c r="B361" s="4" t="s">
        <v>74</v>
      </c>
      <c r="C361" s="4"/>
      <c r="D361" s="4"/>
      <c r="E361" s="4"/>
      <c r="F361" s="29">
        <f>F362</f>
        <v>24665630</v>
      </c>
      <c r="G361" s="33"/>
    </row>
    <row r="362" spans="1:7" ht="63">
      <c r="A362" s="3" t="s">
        <v>480</v>
      </c>
      <c r="B362" s="4" t="s">
        <v>74</v>
      </c>
      <c r="C362" s="4" t="s">
        <v>105</v>
      </c>
      <c r="D362" s="4"/>
      <c r="E362" s="4"/>
      <c r="F362" s="29">
        <f>F363</f>
        <v>24665630</v>
      </c>
      <c r="G362" s="33"/>
    </row>
    <row r="363" spans="1:7" ht="31.5">
      <c r="A363" s="3" t="s">
        <v>418</v>
      </c>
      <c r="B363" s="4" t="s">
        <v>74</v>
      </c>
      <c r="C363" s="4" t="s">
        <v>105</v>
      </c>
      <c r="D363" s="4" t="s">
        <v>411</v>
      </c>
      <c r="E363" s="4"/>
      <c r="F363" s="29">
        <f>F364</f>
        <v>24665630</v>
      </c>
      <c r="G363" s="33"/>
    </row>
    <row r="364" spans="1:7" ht="26.25" customHeight="1">
      <c r="A364" s="3" t="s">
        <v>424</v>
      </c>
      <c r="B364" s="4" t="s">
        <v>74</v>
      </c>
      <c r="C364" s="4" t="s">
        <v>105</v>
      </c>
      <c r="D364" s="4" t="s">
        <v>411</v>
      </c>
      <c r="E364" s="4" t="s">
        <v>409</v>
      </c>
      <c r="F364" s="29">
        <f>прил6!F295</f>
        <v>24665630</v>
      </c>
      <c r="G364" s="33"/>
    </row>
    <row r="365" spans="1:7" ht="78.75">
      <c r="A365" s="3" t="s">
        <v>825</v>
      </c>
      <c r="B365" s="4" t="s">
        <v>826</v>
      </c>
      <c r="C365" s="4"/>
      <c r="D365" s="4"/>
      <c r="E365" s="4"/>
      <c r="F365" s="29">
        <f>F366+F370</f>
        <v>2302300</v>
      </c>
      <c r="G365" s="29"/>
    </row>
    <row r="366" spans="1:7" ht="47.25">
      <c r="A366" s="3" t="s">
        <v>310</v>
      </c>
      <c r="B366" s="4" t="s">
        <v>311</v>
      </c>
      <c r="C366" s="4"/>
      <c r="D366" s="4"/>
      <c r="E366" s="4"/>
      <c r="F366" s="29">
        <f>F367</f>
        <v>2302300</v>
      </c>
      <c r="G366" s="29"/>
    </row>
    <row r="367" spans="1:7" ht="47.25">
      <c r="A367" s="3" t="s">
        <v>459</v>
      </c>
      <c r="B367" s="4" t="s">
        <v>311</v>
      </c>
      <c r="C367" s="4" t="s">
        <v>100</v>
      </c>
      <c r="D367" s="4"/>
      <c r="E367" s="4"/>
      <c r="F367" s="29">
        <f>F368</f>
        <v>2302300</v>
      </c>
      <c r="G367" s="29"/>
    </row>
    <row r="368" spans="1:7" ht="31.5">
      <c r="A368" s="3" t="s">
        <v>418</v>
      </c>
      <c r="B368" s="4" t="s">
        <v>311</v>
      </c>
      <c r="C368" s="4" t="s">
        <v>100</v>
      </c>
      <c r="D368" s="4" t="s">
        <v>411</v>
      </c>
      <c r="E368" s="4"/>
      <c r="F368" s="29">
        <f>F369</f>
        <v>2302300</v>
      </c>
      <c r="G368" s="29"/>
    </row>
    <row r="369" spans="1:7" ht="15.75">
      <c r="A369" s="3" t="s">
        <v>92</v>
      </c>
      <c r="B369" s="4" t="s">
        <v>311</v>
      </c>
      <c r="C369" s="4" t="s">
        <v>100</v>
      </c>
      <c r="D369" s="4" t="s">
        <v>411</v>
      </c>
      <c r="E369" s="4" t="s">
        <v>414</v>
      </c>
      <c r="F369" s="29">
        <f>прил6!F309</f>
        <v>2302300</v>
      </c>
      <c r="G369" s="29"/>
    </row>
    <row r="370" spans="1:7" ht="31.5" hidden="1">
      <c r="A370" s="3" t="s">
        <v>476</v>
      </c>
      <c r="B370" s="4" t="s">
        <v>15</v>
      </c>
      <c r="C370" s="4"/>
      <c r="D370" s="4"/>
      <c r="E370" s="4"/>
      <c r="F370" s="29">
        <f>F371</f>
        <v>0</v>
      </c>
      <c r="G370" s="29"/>
    </row>
    <row r="371" spans="1:7" ht="47.25" hidden="1">
      <c r="A371" s="3" t="s">
        <v>459</v>
      </c>
      <c r="B371" s="4" t="s">
        <v>15</v>
      </c>
      <c r="C371" s="4" t="s">
        <v>100</v>
      </c>
      <c r="D371" s="4"/>
      <c r="E371" s="4"/>
      <c r="F371" s="29">
        <f>F372</f>
        <v>0</v>
      </c>
      <c r="G371" s="29"/>
    </row>
    <row r="372" spans="1:7" ht="31.5" hidden="1">
      <c r="A372" s="3" t="s">
        <v>418</v>
      </c>
      <c r="B372" s="4" t="s">
        <v>15</v>
      </c>
      <c r="C372" s="4" t="s">
        <v>100</v>
      </c>
      <c r="D372" s="4" t="s">
        <v>411</v>
      </c>
      <c r="E372" s="4"/>
      <c r="F372" s="29">
        <f>F373</f>
        <v>0</v>
      </c>
      <c r="G372" s="29"/>
    </row>
    <row r="373" spans="1:7" ht="15.75" hidden="1">
      <c r="A373" s="3" t="s">
        <v>92</v>
      </c>
      <c r="B373" s="4" t="s">
        <v>15</v>
      </c>
      <c r="C373" s="4" t="s">
        <v>100</v>
      </c>
      <c r="D373" s="4" t="s">
        <v>411</v>
      </c>
      <c r="E373" s="4" t="s">
        <v>414</v>
      </c>
      <c r="F373" s="29">
        <f>прил6!F311</f>
        <v>0</v>
      </c>
      <c r="G373" s="29"/>
    </row>
    <row r="374" spans="1:7" ht="78.75">
      <c r="A374" s="3" t="s">
        <v>827</v>
      </c>
      <c r="B374" s="4" t="s">
        <v>828</v>
      </c>
      <c r="C374" s="4"/>
      <c r="D374" s="4"/>
      <c r="E374" s="4"/>
      <c r="F374" s="29">
        <f>F375+F379+F383</f>
        <v>30753032</v>
      </c>
      <c r="G374" s="29"/>
    </row>
    <row r="375" spans="1:7" ht="110.25">
      <c r="A375" s="3" t="s">
        <v>832</v>
      </c>
      <c r="B375" s="4" t="s">
        <v>833</v>
      </c>
      <c r="C375" s="4"/>
      <c r="D375" s="4"/>
      <c r="E375" s="4"/>
      <c r="F375" s="29">
        <f>F376</f>
        <v>5867410</v>
      </c>
      <c r="G375" s="29"/>
    </row>
    <row r="376" spans="1:7" ht="63">
      <c r="A376" s="3" t="s">
        <v>480</v>
      </c>
      <c r="B376" s="4" t="s">
        <v>833</v>
      </c>
      <c r="C376" s="4" t="s">
        <v>105</v>
      </c>
      <c r="D376" s="4"/>
      <c r="E376" s="4"/>
      <c r="F376" s="29">
        <f>F377</f>
        <v>5867410</v>
      </c>
      <c r="G376" s="29"/>
    </row>
    <row r="377" spans="1:7" ht="31.5">
      <c r="A377" s="3" t="s">
        <v>418</v>
      </c>
      <c r="B377" s="4" t="s">
        <v>833</v>
      </c>
      <c r="C377" s="4" t="s">
        <v>105</v>
      </c>
      <c r="D377" s="4" t="s">
        <v>411</v>
      </c>
      <c r="E377" s="4"/>
      <c r="F377" s="29">
        <f>F378</f>
        <v>5867410</v>
      </c>
      <c r="G377" s="29"/>
    </row>
    <row r="378" spans="1:7" ht="47.25">
      <c r="A378" s="3" t="s">
        <v>436</v>
      </c>
      <c r="B378" s="4" t="s">
        <v>833</v>
      </c>
      <c r="C378" s="4" t="s">
        <v>105</v>
      </c>
      <c r="D378" s="4" t="s">
        <v>411</v>
      </c>
      <c r="E378" s="4" t="s">
        <v>411</v>
      </c>
      <c r="F378" s="29">
        <f>прил6!F340</f>
        <v>5867410</v>
      </c>
      <c r="G378" s="29"/>
    </row>
    <row r="379" spans="1:7" ht="31.5">
      <c r="A379" s="3" t="s">
        <v>476</v>
      </c>
      <c r="B379" s="4" t="s">
        <v>829</v>
      </c>
      <c r="C379" s="4"/>
      <c r="D379" s="4"/>
      <c r="E379" s="4"/>
      <c r="F379" s="29">
        <f>F380</f>
        <v>2047940</v>
      </c>
      <c r="G379" s="29"/>
    </row>
    <row r="380" spans="1:7" ht="47.25">
      <c r="A380" s="3" t="s">
        <v>459</v>
      </c>
      <c r="B380" s="4" t="s">
        <v>829</v>
      </c>
      <c r="C380" s="4" t="s">
        <v>100</v>
      </c>
      <c r="D380" s="4"/>
      <c r="E380" s="4"/>
      <c r="F380" s="29">
        <f>F381</f>
        <v>2047940</v>
      </c>
      <c r="G380" s="29"/>
    </row>
    <row r="381" spans="1:7" ht="31.5">
      <c r="A381" s="3" t="s">
        <v>418</v>
      </c>
      <c r="B381" s="4" t="s">
        <v>829</v>
      </c>
      <c r="C381" s="4" t="s">
        <v>100</v>
      </c>
      <c r="D381" s="4" t="s">
        <v>411</v>
      </c>
      <c r="E381" s="4"/>
      <c r="F381" s="29">
        <f>F382</f>
        <v>2047940</v>
      </c>
      <c r="G381" s="29"/>
    </row>
    <row r="382" spans="1:7" ht="15.75">
      <c r="A382" s="3" t="s">
        <v>92</v>
      </c>
      <c r="B382" s="4" t="s">
        <v>829</v>
      </c>
      <c r="C382" s="4" t="s">
        <v>100</v>
      </c>
      <c r="D382" s="4" t="s">
        <v>411</v>
      </c>
      <c r="E382" s="4" t="s">
        <v>414</v>
      </c>
      <c r="F382" s="29">
        <f>прил6!F314</f>
        <v>2047940</v>
      </c>
      <c r="G382" s="29"/>
    </row>
    <row r="383" spans="1:7" ht="47.25">
      <c r="A383" s="3" t="s">
        <v>830</v>
      </c>
      <c r="B383" s="4" t="s">
        <v>831</v>
      </c>
      <c r="C383" s="4"/>
      <c r="D383" s="4"/>
      <c r="E383" s="4"/>
      <c r="F383" s="29">
        <f>F384</f>
        <v>22837682</v>
      </c>
      <c r="G383" s="29"/>
    </row>
    <row r="384" spans="1:7" ht="15.75">
      <c r="A384" s="3" t="s">
        <v>390</v>
      </c>
      <c r="B384" s="4" t="s">
        <v>831</v>
      </c>
      <c r="C384" s="4" t="s">
        <v>103</v>
      </c>
      <c r="D384" s="4"/>
      <c r="E384" s="4"/>
      <c r="F384" s="29">
        <f>F385</f>
        <v>22837682</v>
      </c>
      <c r="G384" s="29"/>
    </row>
    <row r="385" spans="1:7" ht="31.5">
      <c r="A385" s="3" t="s">
        <v>418</v>
      </c>
      <c r="B385" s="4" t="s">
        <v>831</v>
      </c>
      <c r="C385" s="4" t="s">
        <v>103</v>
      </c>
      <c r="D385" s="4" t="s">
        <v>411</v>
      </c>
      <c r="E385" s="4"/>
      <c r="F385" s="29">
        <f>F386</f>
        <v>22837682</v>
      </c>
      <c r="G385" s="29"/>
    </row>
    <row r="386" spans="1:7" ht="15.75">
      <c r="A386" s="3" t="s">
        <v>92</v>
      </c>
      <c r="B386" s="4" t="s">
        <v>831</v>
      </c>
      <c r="C386" s="4" t="s">
        <v>103</v>
      </c>
      <c r="D386" s="4" t="s">
        <v>411</v>
      </c>
      <c r="E386" s="4" t="s">
        <v>414</v>
      </c>
      <c r="F386" s="29">
        <f>прил6!F316</f>
        <v>22837682</v>
      </c>
      <c r="G386" s="29"/>
    </row>
    <row r="387" spans="1:7" ht="63">
      <c r="A387" s="3" t="s">
        <v>834</v>
      </c>
      <c r="B387" s="4" t="s">
        <v>835</v>
      </c>
      <c r="C387" s="4"/>
      <c r="D387" s="4"/>
      <c r="E387" s="4"/>
      <c r="F387" s="29">
        <f>F388+F392+F396+F400+F404+F408+F412+F416</f>
        <v>45507210</v>
      </c>
      <c r="G387" s="29"/>
    </row>
    <row r="388" spans="1:7" ht="63">
      <c r="A388" s="3" t="s">
        <v>836</v>
      </c>
      <c r="B388" s="4" t="s">
        <v>837</v>
      </c>
      <c r="C388" s="4"/>
      <c r="D388" s="4"/>
      <c r="E388" s="4"/>
      <c r="F388" s="29">
        <f>F389</f>
        <v>20270840</v>
      </c>
      <c r="G388" s="29"/>
    </row>
    <row r="389" spans="1:7" ht="47.25">
      <c r="A389" s="3" t="s">
        <v>459</v>
      </c>
      <c r="B389" s="4" t="s">
        <v>837</v>
      </c>
      <c r="C389" s="4" t="s">
        <v>100</v>
      </c>
      <c r="D389" s="4"/>
      <c r="E389" s="4"/>
      <c r="F389" s="29">
        <f>F390</f>
        <v>20270840</v>
      </c>
      <c r="G389" s="29"/>
    </row>
    <row r="390" spans="1:7" ht="31.5">
      <c r="A390" s="3" t="s">
        <v>418</v>
      </c>
      <c r="B390" s="4" t="s">
        <v>837</v>
      </c>
      <c r="C390" s="4" t="s">
        <v>100</v>
      </c>
      <c r="D390" s="4" t="s">
        <v>411</v>
      </c>
      <c r="E390" s="4"/>
      <c r="F390" s="29">
        <f>F391</f>
        <v>20270840</v>
      </c>
      <c r="G390" s="29"/>
    </row>
    <row r="391" spans="1:7" ht="15.75">
      <c r="A391" s="3" t="s">
        <v>398</v>
      </c>
      <c r="B391" s="4" t="s">
        <v>837</v>
      </c>
      <c r="C391" s="4" t="s">
        <v>100</v>
      </c>
      <c r="D391" s="4" t="s">
        <v>411</v>
      </c>
      <c r="E391" s="4" t="s">
        <v>416</v>
      </c>
      <c r="F391" s="29">
        <f>прил6!F321</f>
        <v>20270840</v>
      </c>
      <c r="G391" s="29"/>
    </row>
    <row r="392" spans="1:7" ht="63">
      <c r="A392" s="3" t="s">
        <v>1</v>
      </c>
      <c r="B392" s="4" t="s">
        <v>2</v>
      </c>
      <c r="C392" s="4"/>
      <c r="D392" s="4"/>
      <c r="E392" s="4"/>
      <c r="F392" s="29">
        <f>F393</f>
        <v>15824820</v>
      </c>
      <c r="G392" s="29"/>
    </row>
    <row r="393" spans="1:7" ht="47.25">
      <c r="A393" s="3" t="s">
        <v>459</v>
      </c>
      <c r="B393" s="4" t="s">
        <v>2</v>
      </c>
      <c r="C393" s="4" t="s">
        <v>100</v>
      </c>
      <c r="D393" s="4"/>
      <c r="E393" s="4"/>
      <c r="F393" s="29">
        <f>F394</f>
        <v>15824820</v>
      </c>
      <c r="G393" s="29"/>
    </row>
    <row r="394" spans="1:7" ht="31.5">
      <c r="A394" s="3" t="s">
        <v>418</v>
      </c>
      <c r="B394" s="4" t="s">
        <v>2</v>
      </c>
      <c r="C394" s="4" t="s">
        <v>100</v>
      </c>
      <c r="D394" s="4" t="s">
        <v>411</v>
      </c>
      <c r="E394" s="4"/>
      <c r="F394" s="29">
        <f>F395</f>
        <v>15824820</v>
      </c>
      <c r="G394" s="29"/>
    </row>
    <row r="395" spans="1:7" ht="15.75">
      <c r="A395" s="3" t="s">
        <v>398</v>
      </c>
      <c r="B395" s="4" t="s">
        <v>2</v>
      </c>
      <c r="C395" s="4" t="s">
        <v>100</v>
      </c>
      <c r="D395" s="4" t="s">
        <v>411</v>
      </c>
      <c r="E395" s="4" t="s">
        <v>416</v>
      </c>
      <c r="F395" s="29">
        <f>прил6!F323</f>
        <v>15824820</v>
      </c>
      <c r="G395" s="29"/>
    </row>
    <row r="396" spans="1:7" ht="47.25">
      <c r="A396" s="3" t="s">
        <v>3</v>
      </c>
      <c r="B396" s="4" t="s">
        <v>4</v>
      </c>
      <c r="C396" s="4"/>
      <c r="D396" s="4"/>
      <c r="E396" s="4"/>
      <c r="F396" s="29">
        <f>F397</f>
        <v>643000</v>
      </c>
      <c r="G396" s="29"/>
    </row>
    <row r="397" spans="1:7" ht="47.25">
      <c r="A397" s="3" t="s">
        <v>459</v>
      </c>
      <c r="B397" s="4" t="s">
        <v>4</v>
      </c>
      <c r="C397" s="4" t="s">
        <v>100</v>
      </c>
      <c r="D397" s="4"/>
      <c r="E397" s="4"/>
      <c r="F397" s="29">
        <f>F398</f>
        <v>643000</v>
      </c>
      <c r="G397" s="29"/>
    </row>
    <row r="398" spans="1:7" ht="31.5">
      <c r="A398" s="3" t="s">
        <v>418</v>
      </c>
      <c r="B398" s="4" t="s">
        <v>4</v>
      </c>
      <c r="C398" s="4" t="s">
        <v>100</v>
      </c>
      <c r="D398" s="4" t="s">
        <v>411</v>
      </c>
      <c r="E398" s="4"/>
      <c r="F398" s="29">
        <f>F399</f>
        <v>643000</v>
      </c>
      <c r="G398" s="29"/>
    </row>
    <row r="399" spans="1:7" ht="15.75">
      <c r="A399" s="3" t="s">
        <v>398</v>
      </c>
      <c r="B399" s="4" t="s">
        <v>4</v>
      </c>
      <c r="C399" s="4" t="s">
        <v>100</v>
      </c>
      <c r="D399" s="4" t="s">
        <v>411</v>
      </c>
      <c r="E399" s="4" t="s">
        <v>416</v>
      </c>
      <c r="F399" s="29">
        <f>прил6!F325</f>
        <v>643000</v>
      </c>
      <c r="G399" s="29"/>
    </row>
    <row r="400" spans="1:7" ht="47.25">
      <c r="A400" s="3" t="s">
        <v>308</v>
      </c>
      <c r="B400" s="4" t="s">
        <v>5</v>
      </c>
      <c r="C400" s="4"/>
      <c r="D400" s="4"/>
      <c r="E400" s="4"/>
      <c r="F400" s="29">
        <f>F401</f>
        <v>5000000</v>
      </c>
      <c r="G400" s="29"/>
    </row>
    <row r="401" spans="1:7" ht="47.25">
      <c r="A401" s="3" t="s">
        <v>459</v>
      </c>
      <c r="B401" s="4" t="s">
        <v>5</v>
      </c>
      <c r="C401" s="4" t="s">
        <v>100</v>
      </c>
      <c r="D401" s="4"/>
      <c r="E401" s="4"/>
      <c r="F401" s="29">
        <f>F402</f>
        <v>5000000</v>
      </c>
      <c r="G401" s="29"/>
    </row>
    <row r="402" spans="1:7" ht="31.5">
      <c r="A402" s="3" t="s">
        <v>418</v>
      </c>
      <c r="B402" s="4" t="s">
        <v>5</v>
      </c>
      <c r="C402" s="4" t="s">
        <v>100</v>
      </c>
      <c r="D402" s="4" t="s">
        <v>411</v>
      </c>
      <c r="E402" s="4"/>
      <c r="F402" s="29">
        <f>F403</f>
        <v>5000000</v>
      </c>
      <c r="G402" s="29"/>
    </row>
    <row r="403" spans="1:7" ht="15.75">
      <c r="A403" s="3" t="s">
        <v>398</v>
      </c>
      <c r="B403" s="4" t="s">
        <v>5</v>
      </c>
      <c r="C403" s="4" t="s">
        <v>100</v>
      </c>
      <c r="D403" s="4" t="s">
        <v>411</v>
      </c>
      <c r="E403" s="4" t="s">
        <v>416</v>
      </c>
      <c r="F403" s="29">
        <f>прил6!F327</f>
        <v>5000000</v>
      </c>
      <c r="G403" s="29"/>
    </row>
    <row r="404" spans="1:7" ht="47.25" hidden="1">
      <c r="A404" s="3" t="s">
        <v>310</v>
      </c>
      <c r="B404" s="4" t="s">
        <v>6</v>
      </c>
      <c r="C404" s="4"/>
      <c r="D404" s="4"/>
      <c r="E404" s="4"/>
      <c r="F404" s="29">
        <f>F405</f>
        <v>0</v>
      </c>
      <c r="G404" s="29"/>
    </row>
    <row r="405" spans="1:7" ht="47.25" hidden="1">
      <c r="A405" s="3" t="s">
        <v>459</v>
      </c>
      <c r="B405" s="4" t="s">
        <v>6</v>
      </c>
      <c r="C405" s="4" t="s">
        <v>100</v>
      </c>
      <c r="D405" s="4"/>
      <c r="E405" s="4"/>
      <c r="F405" s="29">
        <f>F406</f>
        <v>0</v>
      </c>
      <c r="G405" s="29"/>
    </row>
    <row r="406" spans="1:7" ht="31.5" hidden="1">
      <c r="A406" s="3" t="s">
        <v>418</v>
      </c>
      <c r="B406" s="4" t="s">
        <v>6</v>
      </c>
      <c r="C406" s="4" t="s">
        <v>100</v>
      </c>
      <c r="D406" s="4" t="s">
        <v>411</v>
      </c>
      <c r="E406" s="4"/>
      <c r="F406" s="29">
        <f>F407</f>
        <v>0</v>
      </c>
      <c r="G406" s="29"/>
    </row>
    <row r="407" spans="1:7" ht="15.75" hidden="1">
      <c r="A407" s="3" t="s">
        <v>398</v>
      </c>
      <c r="B407" s="4" t="s">
        <v>6</v>
      </c>
      <c r="C407" s="4" t="s">
        <v>100</v>
      </c>
      <c r="D407" s="4" t="s">
        <v>411</v>
      </c>
      <c r="E407" s="4" t="s">
        <v>416</v>
      </c>
      <c r="F407" s="29">
        <f>прил6!F329</f>
        <v>0</v>
      </c>
      <c r="G407" s="29"/>
    </row>
    <row r="408" spans="1:7" ht="31.5">
      <c r="A408" s="3" t="s">
        <v>476</v>
      </c>
      <c r="B408" s="4" t="s">
        <v>7</v>
      </c>
      <c r="C408" s="4"/>
      <c r="D408" s="4"/>
      <c r="E408" s="4"/>
      <c r="F408" s="29">
        <f>F409</f>
        <v>3768550</v>
      </c>
      <c r="G408" s="29"/>
    </row>
    <row r="409" spans="1:7" ht="47.25">
      <c r="A409" s="3" t="s">
        <v>459</v>
      </c>
      <c r="B409" s="4" t="s">
        <v>7</v>
      </c>
      <c r="C409" s="4" t="s">
        <v>100</v>
      </c>
      <c r="D409" s="4"/>
      <c r="E409" s="4"/>
      <c r="F409" s="29">
        <f>F410</f>
        <v>3768550</v>
      </c>
      <c r="G409" s="29"/>
    </row>
    <row r="410" spans="1:7" ht="31.5">
      <c r="A410" s="3" t="s">
        <v>418</v>
      </c>
      <c r="B410" s="4" t="s">
        <v>7</v>
      </c>
      <c r="C410" s="4" t="s">
        <v>100</v>
      </c>
      <c r="D410" s="4" t="s">
        <v>411</v>
      </c>
      <c r="E410" s="4"/>
      <c r="F410" s="29">
        <f>F411</f>
        <v>3768550</v>
      </c>
      <c r="G410" s="29"/>
    </row>
    <row r="411" spans="1:7" ht="15.75">
      <c r="A411" s="3" t="s">
        <v>398</v>
      </c>
      <c r="B411" s="4" t="s">
        <v>7</v>
      </c>
      <c r="C411" s="4" t="s">
        <v>100</v>
      </c>
      <c r="D411" s="4" t="s">
        <v>411</v>
      </c>
      <c r="E411" s="4" t="s">
        <v>416</v>
      </c>
      <c r="F411" s="29">
        <f>прил6!F331</f>
        <v>3768550</v>
      </c>
      <c r="G411" s="29"/>
    </row>
    <row r="412" spans="1:7" ht="110.25" hidden="1">
      <c r="A412" s="3" t="s">
        <v>8</v>
      </c>
      <c r="B412" s="4" t="s">
        <v>9</v>
      </c>
      <c r="C412" s="4"/>
      <c r="D412" s="4"/>
      <c r="E412" s="4"/>
      <c r="F412" s="29">
        <f>F413</f>
        <v>0</v>
      </c>
      <c r="G412" s="29"/>
    </row>
    <row r="413" spans="1:7" ht="15.75" hidden="1">
      <c r="A413" s="3" t="s">
        <v>390</v>
      </c>
      <c r="B413" s="4" t="s">
        <v>9</v>
      </c>
      <c r="C413" s="4" t="s">
        <v>103</v>
      </c>
      <c r="D413" s="4"/>
      <c r="E413" s="4"/>
      <c r="F413" s="29">
        <f>F414</f>
        <v>0</v>
      </c>
      <c r="G413" s="29"/>
    </row>
    <row r="414" spans="1:7" ht="31.5" hidden="1">
      <c r="A414" s="3" t="s">
        <v>418</v>
      </c>
      <c r="B414" s="4" t="s">
        <v>9</v>
      </c>
      <c r="C414" s="4" t="s">
        <v>103</v>
      </c>
      <c r="D414" s="4" t="s">
        <v>411</v>
      </c>
      <c r="E414" s="4"/>
      <c r="F414" s="29">
        <f>F415</f>
        <v>0</v>
      </c>
      <c r="G414" s="29"/>
    </row>
    <row r="415" spans="1:7" ht="15.75" hidden="1">
      <c r="A415" s="3" t="s">
        <v>398</v>
      </c>
      <c r="B415" s="4" t="s">
        <v>9</v>
      </c>
      <c r="C415" s="4" t="s">
        <v>103</v>
      </c>
      <c r="D415" s="4" t="s">
        <v>411</v>
      </c>
      <c r="E415" s="4" t="s">
        <v>416</v>
      </c>
      <c r="F415" s="29">
        <f>прил6!F333</f>
        <v>0</v>
      </c>
      <c r="G415" s="29"/>
    </row>
    <row r="416" spans="1:7" ht="110.25" hidden="1">
      <c r="A416" s="3" t="s">
        <v>10</v>
      </c>
      <c r="B416" s="4" t="s">
        <v>11</v>
      </c>
      <c r="C416" s="4"/>
      <c r="D416" s="4"/>
      <c r="E416" s="4"/>
      <c r="F416" s="29">
        <f>F417</f>
        <v>0</v>
      </c>
      <c r="G416" s="29"/>
    </row>
    <row r="417" spans="1:7" ht="15.75" hidden="1">
      <c r="A417" s="3" t="s">
        <v>390</v>
      </c>
      <c r="B417" s="4" t="s">
        <v>11</v>
      </c>
      <c r="C417" s="4" t="s">
        <v>103</v>
      </c>
      <c r="D417" s="4"/>
      <c r="E417" s="4"/>
      <c r="F417" s="29">
        <f>F418</f>
        <v>0</v>
      </c>
      <c r="G417" s="29"/>
    </row>
    <row r="418" spans="1:7" ht="31.5" hidden="1">
      <c r="A418" s="3" t="s">
        <v>418</v>
      </c>
      <c r="B418" s="4" t="s">
        <v>11</v>
      </c>
      <c r="C418" s="4" t="s">
        <v>103</v>
      </c>
      <c r="D418" s="4" t="s">
        <v>411</v>
      </c>
      <c r="E418" s="4"/>
      <c r="F418" s="29">
        <f>F419</f>
        <v>0</v>
      </c>
      <c r="G418" s="29"/>
    </row>
    <row r="419" spans="1:7" ht="15.75" hidden="1">
      <c r="A419" s="3" t="s">
        <v>398</v>
      </c>
      <c r="B419" s="4" t="s">
        <v>11</v>
      </c>
      <c r="C419" s="4" t="s">
        <v>103</v>
      </c>
      <c r="D419" s="4" t="s">
        <v>411</v>
      </c>
      <c r="E419" s="4" t="s">
        <v>416</v>
      </c>
      <c r="F419" s="29">
        <f>прил6!F335</f>
        <v>0</v>
      </c>
      <c r="G419" s="29"/>
    </row>
    <row r="420" spans="1:7" ht="63">
      <c r="A420" s="3" t="s">
        <v>12</v>
      </c>
      <c r="B420" s="4" t="s">
        <v>13</v>
      </c>
      <c r="C420" s="4"/>
      <c r="D420" s="4"/>
      <c r="E420" s="4"/>
      <c r="F420" s="29">
        <f>F421+F431</f>
        <v>15309490</v>
      </c>
      <c r="G420" s="29"/>
    </row>
    <row r="421" spans="1:7" ht="110.25">
      <c r="A421" s="3" t="s">
        <v>832</v>
      </c>
      <c r="B421" s="4" t="s">
        <v>14</v>
      </c>
      <c r="C421" s="4"/>
      <c r="D421" s="4"/>
      <c r="E421" s="4"/>
      <c r="F421" s="29">
        <f>F422+F425+F428</f>
        <v>15159490</v>
      </c>
      <c r="G421" s="29"/>
    </row>
    <row r="422" spans="1:7" ht="126">
      <c r="A422" s="3" t="s">
        <v>458</v>
      </c>
      <c r="B422" s="4" t="s">
        <v>14</v>
      </c>
      <c r="C422" s="4" t="s">
        <v>99</v>
      </c>
      <c r="D422" s="4"/>
      <c r="E422" s="4"/>
      <c r="F422" s="29">
        <f>F423</f>
        <v>14296500</v>
      </c>
      <c r="G422" s="29"/>
    </row>
    <row r="423" spans="1:7" ht="31.5">
      <c r="A423" s="3" t="s">
        <v>418</v>
      </c>
      <c r="B423" s="4" t="s">
        <v>14</v>
      </c>
      <c r="C423" s="4" t="s">
        <v>99</v>
      </c>
      <c r="D423" s="4" t="s">
        <v>411</v>
      </c>
      <c r="E423" s="4"/>
      <c r="F423" s="29">
        <f>F424</f>
        <v>14296500</v>
      </c>
      <c r="G423" s="29"/>
    </row>
    <row r="424" spans="1:7" ht="47.25">
      <c r="A424" s="3" t="s">
        <v>436</v>
      </c>
      <c r="B424" s="4" t="s">
        <v>14</v>
      </c>
      <c r="C424" s="4" t="s">
        <v>99</v>
      </c>
      <c r="D424" s="4" t="s">
        <v>411</v>
      </c>
      <c r="E424" s="4" t="s">
        <v>411</v>
      </c>
      <c r="F424" s="29">
        <f>прил6!F343</f>
        <v>14296500</v>
      </c>
      <c r="G424" s="29"/>
    </row>
    <row r="425" spans="1:7" ht="47.25">
      <c r="A425" s="3" t="s">
        <v>459</v>
      </c>
      <c r="B425" s="4" t="s">
        <v>14</v>
      </c>
      <c r="C425" s="4" t="s">
        <v>100</v>
      </c>
      <c r="D425" s="4"/>
      <c r="E425" s="4"/>
      <c r="F425" s="29">
        <f>F426</f>
        <v>787990</v>
      </c>
      <c r="G425" s="29"/>
    </row>
    <row r="426" spans="1:7" ht="31.5">
      <c r="A426" s="3" t="s">
        <v>418</v>
      </c>
      <c r="B426" s="4" t="s">
        <v>14</v>
      </c>
      <c r="C426" s="4" t="s">
        <v>100</v>
      </c>
      <c r="D426" s="4" t="s">
        <v>411</v>
      </c>
      <c r="E426" s="4"/>
      <c r="F426" s="29">
        <f>F427</f>
        <v>787990</v>
      </c>
      <c r="G426" s="29"/>
    </row>
    <row r="427" spans="1:7" ht="47.25">
      <c r="A427" s="3" t="s">
        <v>436</v>
      </c>
      <c r="B427" s="4" t="s">
        <v>14</v>
      </c>
      <c r="C427" s="4" t="s">
        <v>100</v>
      </c>
      <c r="D427" s="4" t="s">
        <v>411</v>
      </c>
      <c r="E427" s="4" t="s">
        <v>411</v>
      </c>
      <c r="F427" s="29">
        <f>прил6!F344</f>
        <v>787990</v>
      </c>
      <c r="G427" s="29"/>
    </row>
    <row r="428" spans="1:7" ht="15.75">
      <c r="A428" s="3" t="s">
        <v>390</v>
      </c>
      <c r="B428" s="4" t="s">
        <v>14</v>
      </c>
      <c r="C428" s="4" t="s">
        <v>103</v>
      </c>
      <c r="D428" s="4"/>
      <c r="E428" s="4"/>
      <c r="F428" s="29">
        <f>F429</f>
        <v>75000</v>
      </c>
      <c r="G428" s="29"/>
    </row>
    <row r="429" spans="1:7" ht="31.5">
      <c r="A429" s="3" t="s">
        <v>418</v>
      </c>
      <c r="B429" s="4" t="s">
        <v>14</v>
      </c>
      <c r="C429" s="4" t="s">
        <v>103</v>
      </c>
      <c r="D429" s="4" t="s">
        <v>411</v>
      </c>
      <c r="E429" s="4"/>
      <c r="F429" s="29">
        <f>F430</f>
        <v>75000</v>
      </c>
      <c r="G429" s="29"/>
    </row>
    <row r="430" spans="1:7" ht="47.25">
      <c r="A430" s="3" t="s">
        <v>436</v>
      </c>
      <c r="B430" s="4" t="s">
        <v>14</v>
      </c>
      <c r="C430" s="4" t="s">
        <v>103</v>
      </c>
      <c r="D430" s="4" t="s">
        <v>411</v>
      </c>
      <c r="E430" s="4" t="s">
        <v>411</v>
      </c>
      <c r="F430" s="29">
        <f>прил6!F345</f>
        <v>75000</v>
      </c>
      <c r="G430" s="29"/>
    </row>
    <row r="431" spans="1:7" ht="110.25">
      <c r="A431" s="3" t="s">
        <v>19</v>
      </c>
      <c r="B431" s="4" t="s">
        <v>42</v>
      </c>
      <c r="C431" s="4"/>
      <c r="D431" s="4"/>
      <c r="E431" s="4"/>
      <c r="F431" s="29">
        <f>F432</f>
        <v>150000</v>
      </c>
      <c r="G431" s="29"/>
    </row>
    <row r="432" spans="1:7" ht="47.25">
      <c r="A432" s="3" t="s">
        <v>459</v>
      </c>
      <c r="B432" s="4" t="s">
        <v>42</v>
      </c>
      <c r="C432" s="4" t="s">
        <v>100</v>
      </c>
      <c r="D432" s="4"/>
      <c r="E432" s="4"/>
      <c r="F432" s="29">
        <f>F433</f>
        <v>150000</v>
      </c>
      <c r="G432" s="29"/>
    </row>
    <row r="433" spans="1:7" ht="31.5">
      <c r="A433" s="3" t="s">
        <v>418</v>
      </c>
      <c r="B433" s="4" t="s">
        <v>42</v>
      </c>
      <c r="C433" s="4" t="s">
        <v>100</v>
      </c>
      <c r="D433" s="4" t="s">
        <v>411</v>
      </c>
      <c r="E433" s="4"/>
      <c r="F433" s="29">
        <f>F434</f>
        <v>150000</v>
      </c>
      <c r="G433" s="29"/>
    </row>
    <row r="434" spans="1:7" ht="47.25">
      <c r="A434" s="3" t="s">
        <v>436</v>
      </c>
      <c r="B434" s="4" t="s">
        <v>42</v>
      </c>
      <c r="C434" s="4" t="s">
        <v>100</v>
      </c>
      <c r="D434" s="4" t="s">
        <v>411</v>
      </c>
      <c r="E434" s="4" t="s">
        <v>411</v>
      </c>
      <c r="F434" s="29">
        <f>прил6!F347</f>
        <v>150000</v>
      </c>
      <c r="G434" s="29"/>
    </row>
    <row r="435" spans="1:7" ht="47.25">
      <c r="A435" s="3" t="s">
        <v>121</v>
      </c>
      <c r="B435" s="4" t="s">
        <v>122</v>
      </c>
      <c r="C435" s="4"/>
      <c r="D435" s="4"/>
      <c r="E435" s="4"/>
      <c r="F435" s="29">
        <f>F436+F440</f>
        <v>31787630</v>
      </c>
      <c r="G435" s="29">
        <f>G436+G440</f>
        <v>687100</v>
      </c>
    </row>
    <row r="436" spans="1:7" ht="63">
      <c r="A436" s="3" t="s">
        <v>304</v>
      </c>
      <c r="B436" s="4" t="s">
        <v>305</v>
      </c>
      <c r="C436" s="4"/>
      <c r="D436" s="4"/>
      <c r="E436" s="4"/>
      <c r="F436" s="29">
        <f>F437</f>
        <v>31100530</v>
      </c>
      <c r="G436" s="29"/>
    </row>
    <row r="437" spans="1:7" ht="15.75">
      <c r="A437" s="3" t="s">
        <v>390</v>
      </c>
      <c r="B437" s="4" t="s">
        <v>305</v>
      </c>
      <c r="C437" s="4" t="s">
        <v>103</v>
      </c>
      <c r="D437" s="4"/>
      <c r="E437" s="4"/>
      <c r="F437" s="29">
        <f>F438</f>
        <v>31100530</v>
      </c>
      <c r="G437" s="29"/>
    </row>
    <row r="438" spans="1:7" ht="15.75">
      <c r="A438" s="3" t="s">
        <v>430</v>
      </c>
      <c r="B438" s="4" t="s">
        <v>305</v>
      </c>
      <c r="C438" s="4" t="s">
        <v>103</v>
      </c>
      <c r="D438" s="4" t="s">
        <v>419</v>
      </c>
      <c r="E438" s="4"/>
      <c r="F438" s="29">
        <f>F439</f>
        <v>31100530</v>
      </c>
      <c r="G438" s="29"/>
    </row>
    <row r="439" spans="1:7" ht="15.75">
      <c r="A439" s="21" t="s">
        <v>431</v>
      </c>
      <c r="B439" s="4" t="s">
        <v>305</v>
      </c>
      <c r="C439" s="4" t="s">
        <v>103</v>
      </c>
      <c r="D439" s="4" t="s">
        <v>419</v>
      </c>
      <c r="E439" s="4" t="s">
        <v>413</v>
      </c>
      <c r="F439" s="29">
        <f>прил6!F239</f>
        <v>31100530</v>
      </c>
      <c r="G439" s="29"/>
    </row>
    <row r="440" spans="1:7" ht="157.5">
      <c r="A440" s="3" t="s">
        <v>123</v>
      </c>
      <c r="B440" s="4" t="s">
        <v>124</v>
      </c>
      <c r="C440" s="4"/>
      <c r="D440" s="4"/>
      <c r="E440" s="4"/>
      <c r="F440" s="29">
        <f aca="true" t="shared" si="34" ref="F440:G442">F441</f>
        <v>687100</v>
      </c>
      <c r="G440" s="29">
        <f t="shared" si="34"/>
        <v>687100</v>
      </c>
    </row>
    <row r="441" spans="1:7" ht="15.75">
      <c r="A441" s="3" t="s">
        <v>390</v>
      </c>
      <c r="B441" s="4" t="s">
        <v>124</v>
      </c>
      <c r="C441" s="4" t="s">
        <v>103</v>
      </c>
      <c r="D441" s="4"/>
      <c r="E441" s="4"/>
      <c r="F441" s="29">
        <f t="shared" si="34"/>
        <v>687100</v>
      </c>
      <c r="G441" s="29">
        <f t="shared" si="34"/>
        <v>687100</v>
      </c>
    </row>
    <row r="442" spans="1:7" ht="15.75">
      <c r="A442" s="3" t="s">
        <v>430</v>
      </c>
      <c r="B442" s="4" t="s">
        <v>124</v>
      </c>
      <c r="C442" s="4" t="s">
        <v>103</v>
      </c>
      <c r="D442" s="4" t="s">
        <v>419</v>
      </c>
      <c r="E442" s="4"/>
      <c r="F442" s="29">
        <f t="shared" si="34"/>
        <v>687100</v>
      </c>
      <c r="G442" s="29">
        <f t="shared" si="34"/>
        <v>687100</v>
      </c>
    </row>
    <row r="443" spans="1:7" ht="15.75">
      <c r="A443" s="21" t="s">
        <v>431</v>
      </c>
      <c r="B443" s="4" t="s">
        <v>124</v>
      </c>
      <c r="C443" s="4" t="s">
        <v>103</v>
      </c>
      <c r="D443" s="4" t="s">
        <v>419</v>
      </c>
      <c r="E443" s="4" t="s">
        <v>413</v>
      </c>
      <c r="F443" s="29">
        <f>прил6!F241</f>
        <v>687100</v>
      </c>
      <c r="G443" s="29">
        <f>F443</f>
        <v>687100</v>
      </c>
    </row>
    <row r="444" spans="1:7" ht="47.25">
      <c r="A444" s="3" t="s">
        <v>668</v>
      </c>
      <c r="B444" s="4" t="s">
        <v>669</v>
      </c>
      <c r="C444" s="4"/>
      <c r="D444" s="4"/>
      <c r="E444" s="4"/>
      <c r="F444" s="29">
        <f>F445</f>
        <v>270650</v>
      </c>
      <c r="G444" s="29"/>
    </row>
    <row r="445" spans="1:7" ht="31.5">
      <c r="A445" s="3" t="s">
        <v>476</v>
      </c>
      <c r="B445" s="4" t="s">
        <v>670</v>
      </c>
      <c r="C445" s="4"/>
      <c r="D445" s="4"/>
      <c r="E445" s="4"/>
      <c r="F445" s="29">
        <f>F446</f>
        <v>270650</v>
      </c>
      <c r="G445" s="29"/>
    </row>
    <row r="446" spans="1:7" ht="31.5">
      <c r="A446" s="103" t="s">
        <v>394</v>
      </c>
      <c r="B446" s="4" t="s">
        <v>670</v>
      </c>
      <c r="C446" s="4" t="s">
        <v>395</v>
      </c>
      <c r="D446" s="4"/>
      <c r="E446" s="4"/>
      <c r="F446" s="29">
        <f>F447</f>
        <v>270650</v>
      </c>
      <c r="G446" s="29"/>
    </row>
    <row r="447" spans="1:7" ht="15.75">
      <c r="A447" s="3" t="s">
        <v>423</v>
      </c>
      <c r="B447" s="4" t="s">
        <v>670</v>
      </c>
      <c r="C447" s="4" t="s">
        <v>395</v>
      </c>
      <c r="D447" s="4" t="s">
        <v>417</v>
      </c>
      <c r="E447" s="4"/>
      <c r="F447" s="29">
        <f>F448</f>
        <v>270650</v>
      </c>
      <c r="G447" s="29"/>
    </row>
    <row r="448" spans="1:7" ht="31.5">
      <c r="A448" s="3" t="s">
        <v>435</v>
      </c>
      <c r="B448" s="4" t="s">
        <v>670</v>
      </c>
      <c r="C448" s="4" t="s">
        <v>395</v>
      </c>
      <c r="D448" s="4" t="s">
        <v>417</v>
      </c>
      <c r="E448" s="4" t="s">
        <v>416</v>
      </c>
      <c r="F448" s="29">
        <f>прил6!F592</f>
        <v>270650</v>
      </c>
      <c r="G448" s="29"/>
    </row>
    <row r="449" spans="1:7" ht="78.75">
      <c r="A449" s="1" t="s">
        <v>368</v>
      </c>
      <c r="B449" s="2" t="s">
        <v>199</v>
      </c>
      <c r="C449" s="2"/>
      <c r="D449" s="2"/>
      <c r="E449" s="2"/>
      <c r="F449" s="33">
        <f>F450+F459+F470</f>
        <v>51218398</v>
      </c>
      <c r="G449" s="33"/>
    </row>
    <row r="450" spans="1:7" ht="63">
      <c r="A450" s="3" t="s">
        <v>200</v>
      </c>
      <c r="B450" s="4" t="s">
        <v>201</v>
      </c>
      <c r="C450" s="2"/>
      <c r="D450" s="2"/>
      <c r="E450" s="2"/>
      <c r="F450" s="29">
        <f>F451+F455</f>
        <v>3000000</v>
      </c>
      <c r="G450" s="29"/>
    </row>
    <row r="451" spans="1:7" ht="47.25" hidden="1">
      <c r="A451" s="3" t="s">
        <v>202</v>
      </c>
      <c r="B451" s="4" t="s">
        <v>203</v>
      </c>
      <c r="C451" s="2"/>
      <c r="D451" s="2"/>
      <c r="E451" s="2"/>
      <c r="F451" s="29">
        <f>F452</f>
        <v>0</v>
      </c>
      <c r="G451" s="29"/>
    </row>
    <row r="452" spans="1:7" ht="63" hidden="1">
      <c r="A452" s="3" t="s">
        <v>480</v>
      </c>
      <c r="B452" s="4" t="s">
        <v>203</v>
      </c>
      <c r="C452" s="4" t="s">
        <v>105</v>
      </c>
      <c r="D452" s="4"/>
      <c r="E452" s="4"/>
      <c r="F452" s="29">
        <f>F453</f>
        <v>0</v>
      </c>
      <c r="G452" s="29"/>
    </row>
    <row r="453" spans="1:7" ht="31.5" hidden="1">
      <c r="A453" s="3" t="s">
        <v>429</v>
      </c>
      <c r="B453" s="4" t="s">
        <v>203</v>
      </c>
      <c r="C453" s="4" t="s">
        <v>105</v>
      </c>
      <c r="D453" s="4" t="s">
        <v>416</v>
      </c>
      <c r="E453" s="4"/>
      <c r="F453" s="29">
        <f>F454</f>
        <v>0</v>
      </c>
      <c r="G453" s="29"/>
    </row>
    <row r="454" spans="1:7" ht="63" hidden="1">
      <c r="A454" s="3" t="s">
        <v>443</v>
      </c>
      <c r="B454" s="4" t="s">
        <v>203</v>
      </c>
      <c r="C454" s="4" t="s">
        <v>105</v>
      </c>
      <c r="D454" s="4" t="s">
        <v>416</v>
      </c>
      <c r="E454" s="4" t="s">
        <v>397</v>
      </c>
      <c r="F454" s="29">
        <f>прил6!F233</f>
        <v>0</v>
      </c>
      <c r="G454" s="29"/>
    </row>
    <row r="455" spans="1:7" ht="31.5">
      <c r="A455" s="3" t="s">
        <v>476</v>
      </c>
      <c r="B455" s="4" t="s">
        <v>360</v>
      </c>
      <c r="C455" s="4"/>
      <c r="D455" s="4"/>
      <c r="E455" s="4"/>
      <c r="F455" s="29">
        <f>F456</f>
        <v>3000000</v>
      </c>
      <c r="G455" s="29"/>
    </row>
    <row r="456" spans="1:7" ht="47.25">
      <c r="A456" s="3" t="s">
        <v>459</v>
      </c>
      <c r="B456" s="4" t="s">
        <v>360</v>
      </c>
      <c r="C456" s="4" t="s">
        <v>100</v>
      </c>
      <c r="D456" s="4"/>
      <c r="E456" s="4"/>
      <c r="F456" s="29">
        <f>F457</f>
        <v>3000000</v>
      </c>
      <c r="G456" s="29"/>
    </row>
    <row r="457" spans="1:7" ht="15.75">
      <c r="A457" s="3" t="s">
        <v>428</v>
      </c>
      <c r="B457" s="4" t="s">
        <v>360</v>
      </c>
      <c r="C457" s="4" t="s">
        <v>100</v>
      </c>
      <c r="D457" s="4" t="s">
        <v>409</v>
      </c>
      <c r="E457" s="4"/>
      <c r="F457" s="29">
        <f>F458</f>
        <v>3000000</v>
      </c>
      <c r="G457" s="29"/>
    </row>
    <row r="458" spans="1:7" ht="31.5">
      <c r="A458" s="3" t="s">
        <v>438</v>
      </c>
      <c r="B458" s="4" t="s">
        <v>360</v>
      </c>
      <c r="C458" s="4" t="s">
        <v>100</v>
      </c>
      <c r="D458" s="4" t="s">
        <v>409</v>
      </c>
      <c r="E458" s="4" t="s">
        <v>97</v>
      </c>
      <c r="F458" s="29">
        <f>прил7!G229</f>
        <v>3000000</v>
      </c>
      <c r="G458" s="29"/>
    </row>
    <row r="459" spans="1:7" ht="78.75">
      <c r="A459" s="3" t="s">
        <v>204</v>
      </c>
      <c r="B459" s="4" t="s">
        <v>205</v>
      </c>
      <c r="C459" s="4"/>
      <c r="D459" s="4"/>
      <c r="E459" s="4"/>
      <c r="F459" s="29">
        <f>F460</f>
        <v>6716968</v>
      </c>
      <c r="G459" s="29"/>
    </row>
    <row r="460" spans="1:7" ht="31.5">
      <c r="A460" s="3" t="s">
        <v>476</v>
      </c>
      <c r="B460" s="4" t="s">
        <v>206</v>
      </c>
      <c r="C460" s="4"/>
      <c r="D460" s="4"/>
      <c r="E460" s="4"/>
      <c r="F460" s="29">
        <f>F461+F466</f>
        <v>6716968</v>
      </c>
      <c r="G460" s="29"/>
    </row>
    <row r="461" spans="1:7" ht="47.25">
      <c r="A461" s="3" t="s">
        <v>459</v>
      </c>
      <c r="B461" s="4" t="s">
        <v>206</v>
      </c>
      <c r="C461" s="4" t="s">
        <v>100</v>
      </c>
      <c r="D461" s="4"/>
      <c r="E461" s="4"/>
      <c r="F461" s="29">
        <f>F462+F464</f>
        <v>6526218</v>
      </c>
      <c r="G461" s="29"/>
    </row>
    <row r="462" spans="1:7" ht="15.75">
      <c r="A462" s="3" t="s">
        <v>428</v>
      </c>
      <c r="B462" s="4" t="s">
        <v>206</v>
      </c>
      <c r="C462" s="4" t="s">
        <v>100</v>
      </c>
      <c r="D462" s="4" t="s">
        <v>409</v>
      </c>
      <c r="E462" s="4"/>
      <c r="F462" s="29">
        <f>F463</f>
        <v>2299290</v>
      </c>
      <c r="G462" s="29"/>
    </row>
    <row r="463" spans="1:7" ht="31.5">
      <c r="A463" s="3" t="s">
        <v>438</v>
      </c>
      <c r="B463" s="4" t="s">
        <v>206</v>
      </c>
      <c r="C463" s="4" t="s">
        <v>100</v>
      </c>
      <c r="D463" s="4" t="s">
        <v>409</v>
      </c>
      <c r="E463" s="4" t="s">
        <v>97</v>
      </c>
      <c r="F463" s="29">
        <f>прил6!F134</f>
        <v>2299290</v>
      </c>
      <c r="G463" s="29"/>
    </row>
    <row r="464" spans="1:7" ht="15.75">
      <c r="A464" s="3" t="s">
        <v>430</v>
      </c>
      <c r="B464" s="4" t="s">
        <v>206</v>
      </c>
      <c r="C464" s="4" t="s">
        <v>100</v>
      </c>
      <c r="D464" s="4" t="s">
        <v>419</v>
      </c>
      <c r="E464" s="4"/>
      <c r="F464" s="29">
        <f>F465</f>
        <v>4226928</v>
      </c>
      <c r="G464" s="29"/>
    </row>
    <row r="465" spans="1:7" ht="31.5">
      <c r="A465" s="3" t="s">
        <v>389</v>
      </c>
      <c r="B465" s="4" t="s">
        <v>206</v>
      </c>
      <c r="C465" s="4" t="s">
        <v>100</v>
      </c>
      <c r="D465" s="4" t="s">
        <v>419</v>
      </c>
      <c r="E465" s="4" t="s">
        <v>415</v>
      </c>
      <c r="F465" s="29">
        <f>прил7!G296</f>
        <v>4226928</v>
      </c>
      <c r="G465" s="29"/>
    </row>
    <row r="466" spans="1:7" ht="63">
      <c r="A466" s="3" t="s">
        <v>480</v>
      </c>
      <c r="B466" s="4" t="s">
        <v>206</v>
      </c>
      <c r="C466" s="4" t="s">
        <v>105</v>
      </c>
      <c r="D466" s="4"/>
      <c r="E466" s="4"/>
      <c r="F466" s="29">
        <f>F467</f>
        <v>190750</v>
      </c>
      <c r="G466" s="29"/>
    </row>
    <row r="467" spans="1:7" ht="15.75">
      <c r="A467" s="3" t="s">
        <v>420</v>
      </c>
      <c r="B467" s="4" t="s">
        <v>206</v>
      </c>
      <c r="C467" s="4" t="s">
        <v>105</v>
      </c>
      <c r="D467" s="4" t="s">
        <v>412</v>
      </c>
      <c r="E467" s="4"/>
      <c r="F467" s="29">
        <f>F468+F469</f>
        <v>190750</v>
      </c>
      <c r="G467" s="29"/>
    </row>
    <row r="468" spans="1:7" ht="15.75">
      <c r="A468" s="3" t="s">
        <v>421</v>
      </c>
      <c r="B468" s="4" t="s">
        <v>206</v>
      </c>
      <c r="C468" s="4" t="s">
        <v>105</v>
      </c>
      <c r="D468" s="4" t="s">
        <v>412</v>
      </c>
      <c r="E468" s="4" t="s">
        <v>409</v>
      </c>
      <c r="F468" s="29">
        <f>прил7!G530</f>
        <v>110390</v>
      </c>
      <c r="G468" s="29"/>
    </row>
    <row r="469" spans="1:7" ht="15.75">
      <c r="A469" s="3" t="s">
        <v>422</v>
      </c>
      <c r="B469" s="4" t="s">
        <v>206</v>
      </c>
      <c r="C469" s="4" t="s">
        <v>105</v>
      </c>
      <c r="D469" s="4" t="s">
        <v>412</v>
      </c>
      <c r="E469" s="4" t="s">
        <v>414</v>
      </c>
      <c r="F469" s="29">
        <f>прил7!G552</f>
        <v>80360</v>
      </c>
      <c r="G469" s="29"/>
    </row>
    <row r="470" spans="1:7" ht="78.75">
      <c r="A470" s="3" t="s">
        <v>207</v>
      </c>
      <c r="B470" s="4" t="s">
        <v>208</v>
      </c>
      <c r="C470" s="4"/>
      <c r="D470" s="4"/>
      <c r="E470" s="4"/>
      <c r="F470" s="29">
        <f>F471+F489+F493+F481+F485</f>
        <v>41501430</v>
      </c>
      <c r="G470" s="29"/>
    </row>
    <row r="471" spans="1:7" ht="110.25">
      <c r="A471" s="3" t="s">
        <v>289</v>
      </c>
      <c r="B471" s="4" t="s">
        <v>209</v>
      </c>
      <c r="C471" s="4"/>
      <c r="D471" s="4"/>
      <c r="E471" s="4"/>
      <c r="F471" s="29">
        <f>F472+F475+F478</f>
        <v>36368440</v>
      </c>
      <c r="G471" s="29"/>
    </row>
    <row r="472" spans="1:7" ht="126">
      <c r="A472" s="3" t="s">
        <v>458</v>
      </c>
      <c r="B472" s="4" t="s">
        <v>209</v>
      </c>
      <c r="C472" s="4" t="s">
        <v>99</v>
      </c>
      <c r="D472" s="4"/>
      <c r="E472" s="4"/>
      <c r="F472" s="29">
        <f>F473</f>
        <v>31028860</v>
      </c>
      <c r="G472" s="29"/>
    </row>
    <row r="473" spans="1:7" ht="31.5">
      <c r="A473" s="3" t="s">
        <v>429</v>
      </c>
      <c r="B473" s="4" t="s">
        <v>209</v>
      </c>
      <c r="C473" s="4" t="s">
        <v>99</v>
      </c>
      <c r="D473" s="4" t="s">
        <v>416</v>
      </c>
      <c r="E473" s="4"/>
      <c r="F473" s="29">
        <f>F474</f>
        <v>31028860</v>
      </c>
      <c r="G473" s="29"/>
    </row>
    <row r="474" spans="1:7" ht="63">
      <c r="A474" s="3" t="s">
        <v>142</v>
      </c>
      <c r="B474" s="4" t="s">
        <v>209</v>
      </c>
      <c r="C474" s="4" t="s">
        <v>99</v>
      </c>
      <c r="D474" s="4" t="s">
        <v>416</v>
      </c>
      <c r="E474" s="4" t="s">
        <v>415</v>
      </c>
      <c r="F474" s="29">
        <f>прил6!F212</f>
        <v>31028860</v>
      </c>
      <c r="G474" s="29"/>
    </row>
    <row r="475" spans="1:7" ht="47.25">
      <c r="A475" s="3" t="s">
        <v>459</v>
      </c>
      <c r="B475" s="4" t="s">
        <v>209</v>
      </c>
      <c r="C475" s="4" t="s">
        <v>100</v>
      </c>
      <c r="D475" s="4"/>
      <c r="E475" s="4"/>
      <c r="F475" s="29">
        <f>F476</f>
        <v>5316710</v>
      </c>
      <c r="G475" s="29"/>
    </row>
    <row r="476" spans="1:7" ht="31.5">
      <c r="A476" s="3" t="s">
        <v>429</v>
      </c>
      <c r="B476" s="4" t="s">
        <v>209</v>
      </c>
      <c r="C476" s="4" t="s">
        <v>100</v>
      </c>
      <c r="D476" s="4" t="s">
        <v>416</v>
      </c>
      <c r="E476" s="4"/>
      <c r="F476" s="29">
        <f>F477</f>
        <v>5316710</v>
      </c>
      <c r="G476" s="29"/>
    </row>
    <row r="477" spans="1:7" ht="63">
      <c r="A477" s="3" t="s">
        <v>142</v>
      </c>
      <c r="B477" s="4" t="s">
        <v>209</v>
      </c>
      <c r="C477" s="4" t="s">
        <v>100</v>
      </c>
      <c r="D477" s="4" t="s">
        <v>416</v>
      </c>
      <c r="E477" s="4" t="s">
        <v>415</v>
      </c>
      <c r="F477" s="29">
        <f>прил6!F213</f>
        <v>5316710</v>
      </c>
      <c r="G477" s="29"/>
    </row>
    <row r="478" spans="1:7" ht="15.75">
      <c r="A478" s="3" t="s">
        <v>390</v>
      </c>
      <c r="B478" s="4" t="s">
        <v>209</v>
      </c>
      <c r="C478" s="4" t="s">
        <v>103</v>
      </c>
      <c r="D478" s="4"/>
      <c r="E478" s="4"/>
      <c r="F478" s="29">
        <f>F479</f>
        <v>22870</v>
      </c>
      <c r="G478" s="29"/>
    </row>
    <row r="479" spans="1:7" ht="31.5">
      <c r="A479" s="3" t="s">
        <v>429</v>
      </c>
      <c r="B479" s="4" t="s">
        <v>209</v>
      </c>
      <c r="C479" s="4" t="s">
        <v>103</v>
      </c>
      <c r="D479" s="4" t="s">
        <v>416</v>
      </c>
      <c r="E479" s="4"/>
      <c r="F479" s="29">
        <f>F480</f>
        <v>22870</v>
      </c>
      <c r="G479" s="29"/>
    </row>
    <row r="480" spans="1:7" ht="63">
      <c r="A480" s="3" t="s">
        <v>142</v>
      </c>
      <c r="B480" s="4" t="s">
        <v>209</v>
      </c>
      <c r="C480" s="4" t="s">
        <v>103</v>
      </c>
      <c r="D480" s="4" t="s">
        <v>416</v>
      </c>
      <c r="E480" s="4" t="s">
        <v>415</v>
      </c>
      <c r="F480" s="29">
        <f>прил6!F214</f>
        <v>22870</v>
      </c>
      <c r="G480" s="29"/>
    </row>
    <row r="481" spans="1:7" ht="110.25">
      <c r="A481" s="3" t="s">
        <v>19</v>
      </c>
      <c r="B481" s="4" t="s">
        <v>35</v>
      </c>
      <c r="C481" s="4"/>
      <c r="D481" s="4"/>
      <c r="E481" s="4"/>
      <c r="F481" s="29">
        <f>F482</f>
        <v>688510</v>
      </c>
      <c r="G481" s="29"/>
    </row>
    <row r="482" spans="1:7" ht="126">
      <c r="A482" s="3" t="s">
        <v>458</v>
      </c>
      <c r="B482" s="4" t="s">
        <v>35</v>
      </c>
      <c r="C482" s="4" t="s">
        <v>99</v>
      </c>
      <c r="D482" s="4"/>
      <c r="E482" s="4"/>
      <c r="F482" s="29">
        <f>F483</f>
        <v>688510</v>
      </c>
      <c r="G482" s="29"/>
    </row>
    <row r="483" spans="1:7" ht="31.5">
      <c r="A483" s="3" t="s">
        <v>429</v>
      </c>
      <c r="B483" s="4" t="s">
        <v>35</v>
      </c>
      <c r="C483" s="4" t="s">
        <v>99</v>
      </c>
      <c r="D483" s="4" t="s">
        <v>416</v>
      </c>
      <c r="E483" s="4"/>
      <c r="F483" s="29">
        <f>F484</f>
        <v>688510</v>
      </c>
      <c r="G483" s="29"/>
    </row>
    <row r="484" spans="1:7" ht="63">
      <c r="A484" s="3" t="s">
        <v>142</v>
      </c>
      <c r="B484" s="4" t="s">
        <v>35</v>
      </c>
      <c r="C484" s="4" t="s">
        <v>99</v>
      </c>
      <c r="D484" s="4" t="s">
        <v>416</v>
      </c>
      <c r="E484" s="4" t="s">
        <v>415</v>
      </c>
      <c r="F484" s="29">
        <f>прил6!F216</f>
        <v>688510</v>
      </c>
      <c r="G484" s="29"/>
    </row>
    <row r="485" spans="1:7" ht="47.25">
      <c r="A485" s="3" t="s">
        <v>308</v>
      </c>
      <c r="B485" s="4" t="s">
        <v>61</v>
      </c>
      <c r="C485" s="4"/>
      <c r="D485" s="4"/>
      <c r="E485" s="4"/>
      <c r="F485" s="29">
        <f>F486</f>
        <v>2800000.0000000005</v>
      </c>
      <c r="G485" s="29"/>
    </row>
    <row r="486" spans="1:7" ht="47.25">
      <c r="A486" s="3" t="s">
        <v>459</v>
      </c>
      <c r="B486" s="4" t="s">
        <v>61</v>
      </c>
      <c r="C486" s="4" t="s">
        <v>100</v>
      </c>
      <c r="D486" s="4"/>
      <c r="E486" s="4"/>
      <c r="F486" s="29">
        <f>F487</f>
        <v>2800000.0000000005</v>
      </c>
      <c r="G486" s="29"/>
    </row>
    <row r="487" spans="1:7" ht="31.5">
      <c r="A487" s="3" t="s">
        <v>429</v>
      </c>
      <c r="B487" s="4" t="s">
        <v>61</v>
      </c>
      <c r="C487" s="4" t="s">
        <v>100</v>
      </c>
      <c r="D487" s="4" t="s">
        <v>416</v>
      </c>
      <c r="E487" s="4"/>
      <c r="F487" s="29">
        <f>F488</f>
        <v>2800000.0000000005</v>
      </c>
      <c r="G487" s="29"/>
    </row>
    <row r="488" spans="1:7" ht="63">
      <c r="A488" s="3" t="s">
        <v>142</v>
      </c>
      <c r="B488" s="4" t="s">
        <v>61</v>
      </c>
      <c r="C488" s="4" t="s">
        <v>100</v>
      </c>
      <c r="D488" s="4" t="s">
        <v>416</v>
      </c>
      <c r="E488" s="4" t="s">
        <v>415</v>
      </c>
      <c r="F488" s="29">
        <f>прил6!F218</f>
        <v>2800000.0000000005</v>
      </c>
      <c r="G488" s="29"/>
    </row>
    <row r="489" spans="1:7" ht="31.5">
      <c r="A489" s="3" t="s">
        <v>476</v>
      </c>
      <c r="B489" s="4" t="s">
        <v>210</v>
      </c>
      <c r="C489" s="4"/>
      <c r="D489" s="4"/>
      <c r="E489" s="4"/>
      <c r="F489" s="29">
        <f>F490</f>
        <v>1644480</v>
      </c>
      <c r="G489" s="29"/>
    </row>
    <row r="490" spans="1:7" ht="47.25">
      <c r="A490" s="3" t="s">
        <v>459</v>
      </c>
      <c r="B490" s="4" t="s">
        <v>210</v>
      </c>
      <c r="C490" s="4" t="s">
        <v>100</v>
      </c>
      <c r="D490" s="4"/>
      <c r="E490" s="4"/>
      <c r="F490" s="29">
        <f>F491</f>
        <v>1644480</v>
      </c>
      <c r="G490" s="29"/>
    </row>
    <row r="491" spans="1:7" ht="31.5">
      <c r="A491" s="3" t="s">
        <v>429</v>
      </c>
      <c r="B491" s="4" t="s">
        <v>210</v>
      </c>
      <c r="C491" s="4" t="s">
        <v>100</v>
      </c>
      <c r="D491" s="4" t="s">
        <v>416</v>
      </c>
      <c r="E491" s="4"/>
      <c r="F491" s="29">
        <f>F492</f>
        <v>1644480</v>
      </c>
      <c r="G491" s="29"/>
    </row>
    <row r="492" spans="1:7" ht="63">
      <c r="A492" s="3" t="s">
        <v>142</v>
      </c>
      <c r="B492" s="4" t="s">
        <v>210</v>
      </c>
      <c r="C492" s="4" t="s">
        <v>100</v>
      </c>
      <c r="D492" s="4" t="s">
        <v>416</v>
      </c>
      <c r="E492" s="4" t="s">
        <v>415</v>
      </c>
      <c r="F492" s="29">
        <f>прил6!F220</f>
        <v>1644480</v>
      </c>
      <c r="G492" s="29"/>
    </row>
    <row r="493" spans="1:7" ht="63" hidden="1">
      <c r="A493" s="3" t="s">
        <v>302</v>
      </c>
      <c r="B493" s="4" t="s">
        <v>215</v>
      </c>
      <c r="C493" s="4"/>
      <c r="D493" s="4"/>
      <c r="E493" s="4"/>
      <c r="F493" s="29">
        <f>F494</f>
        <v>0</v>
      </c>
      <c r="G493" s="29"/>
    </row>
    <row r="494" spans="1:7" ht="47.25" hidden="1">
      <c r="A494" s="3" t="s">
        <v>809</v>
      </c>
      <c r="B494" s="4" t="s">
        <v>215</v>
      </c>
      <c r="C494" s="4" t="s">
        <v>451</v>
      </c>
      <c r="D494" s="4"/>
      <c r="E494" s="4"/>
      <c r="F494" s="29">
        <f>F495</f>
        <v>0</v>
      </c>
      <c r="G494" s="29"/>
    </row>
    <row r="495" spans="1:7" ht="31.5" hidden="1">
      <c r="A495" s="3" t="s">
        <v>429</v>
      </c>
      <c r="B495" s="4" t="s">
        <v>215</v>
      </c>
      <c r="C495" s="4" t="s">
        <v>451</v>
      </c>
      <c r="D495" s="4" t="s">
        <v>416</v>
      </c>
      <c r="E495" s="4"/>
      <c r="F495" s="29">
        <f>F496</f>
        <v>0</v>
      </c>
      <c r="G495" s="29"/>
    </row>
    <row r="496" spans="1:7" ht="63" hidden="1">
      <c r="A496" s="3" t="s">
        <v>142</v>
      </c>
      <c r="B496" s="4" t="s">
        <v>215</v>
      </c>
      <c r="C496" s="4" t="s">
        <v>451</v>
      </c>
      <c r="D496" s="4" t="s">
        <v>416</v>
      </c>
      <c r="E496" s="4" t="s">
        <v>415</v>
      </c>
      <c r="F496" s="29">
        <f>прил6!F222</f>
        <v>0</v>
      </c>
      <c r="G496" s="29"/>
    </row>
    <row r="497" spans="1:7" ht="63">
      <c r="A497" s="1" t="s">
        <v>374</v>
      </c>
      <c r="B497" s="2" t="s">
        <v>84</v>
      </c>
      <c r="C497" s="2"/>
      <c r="D497" s="2"/>
      <c r="E497" s="2"/>
      <c r="F497" s="33">
        <f>F498+F502</f>
        <v>17200000</v>
      </c>
      <c r="G497" s="33">
        <f>G498+G502</f>
        <v>0</v>
      </c>
    </row>
    <row r="498" spans="1:7" ht="31.5">
      <c r="A498" s="3" t="s">
        <v>476</v>
      </c>
      <c r="B498" s="4" t="s">
        <v>85</v>
      </c>
      <c r="C498" s="4"/>
      <c r="D498" s="4"/>
      <c r="E498" s="4"/>
      <c r="F498" s="29">
        <f>F499</f>
        <v>17200000</v>
      </c>
      <c r="G498" s="29"/>
    </row>
    <row r="499" spans="1:7" ht="47.25">
      <c r="A499" s="3" t="s">
        <v>459</v>
      </c>
      <c r="B499" s="4" t="s">
        <v>85</v>
      </c>
      <c r="C499" s="4" t="s">
        <v>100</v>
      </c>
      <c r="D499" s="4"/>
      <c r="E499" s="4"/>
      <c r="F499" s="29">
        <f>F500</f>
        <v>17200000</v>
      </c>
      <c r="G499" s="29"/>
    </row>
    <row r="500" spans="1:7" ht="15.75">
      <c r="A500" s="3" t="s">
        <v>108</v>
      </c>
      <c r="B500" s="4" t="s">
        <v>85</v>
      </c>
      <c r="C500" s="4" t="s">
        <v>100</v>
      </c>
      <c r="D500" s="4" t="s">
        <v>410</v>
      </c>
      <c r="E500" s="4"/>
      <c r="F500" s="29">
        <f>F501</f>
        <v>17200000</v>
      </c>
      <c r="G500" s="29"/>
    </row>
    <row r="501" spans="1:7" ht="31.5">
      <c r="A501" s="3" t="s">
        <v>109</v>
      </c>
      <c r="B501" s="4" t="s">
        <v>85</v>
      </c>
      <c r="C501" s="4" t="s">
        <v>100</v>
      </c>
      <c r="D501" s="4" t="s">
        <v>410</v>
      </c>
      <c r="E501" s="4" t="s">
        <v>411</v>
      </c>
      <c r="F501" s="29">
        <f>прил6!F360</f>
        <v>17200000</v>
      </c>
      <c r="G501" s="29"/>
    </row>
    <row r="502" spans="1:7" ht="141.75" hidden="1">
      <c r="A502" s="3" t="s">
        <v>279</v>
      </c>
      <c r="B502" s="4" t="s">
        <v>280</v>
      </c>
      <c r="C502" s="4"/>
      <c r="D502" s="4"/>
      <c r="E502" s="4"/>
      <c r="F502" s="29">
        <f aca="true" t="shared" si="35" ref="F502:G504">F503</f>
        <v>0</v>
      </c>
      <c r="G502" s="29">
        <f t="shared" si="35"/>
        <v>0</v>
      </c>
    </row>
    <row r="503" spans="1:7" ht="47.25" hidden="1">
      <c r="A503" s="3" t="s">
        <v>459</v>
      </c>
      <c r="B503" s="4" t="s">
        <v>280</v>
      </c>
      <c r="C503" s="4" t="s">
        <v>100</v>
      </c>
      <c r="D503" s="4"/>
      <c r="E503" s="4"/>
      <c r="F503" s="29">
        <f t="shared" si="35"/>
        <v>0</v>
      </c>
      <c r="G503" s="29">
        <f t="shared" si="35"/>
        <v>0</v>
      </c>
    </row>
    <row r="504" spans="1:7" ht="15.75" hidden="1">
      <c r="A504" s="3" t="s">
        <v>108</v>
      </c>
      <c r="B504" s="4" t="s">
        <v>280</v>
      </c>
      <c r="C504" s="4" t="s">
        <v>100</v>
      </c>
      <c r="D504" s="4" t="s">
        <v>410</v>
      </c>
      <c r="E504" s="4"/>
      <c r="F504" s="29">
        <f t="shared" si="35"/>
        <v>0</v>
      </c>
      <c r="G504" s="29">
        <f t="shared" si="35"/>
        <v>0</v>
      </c>
    </row>
    <row r="505" spans="1:7" ht="47.25" hidden="1">
      <c r="A505" s="3" t="s">
        <v>278</v>
      </c>
      <c r="B505" s="4" t="s">
        <v>280</v>
      </c>
      <c r="C505" s="4" t="s">
        <v>100</v>
      </c>
      <c r="D505" s="4" t="s">
        <v>410</v>
      </c>
      <c r="E505" s="4" t="s">
        <v>416</v>
      </c>
      <c r="F505" s="29">
        <f>прил6!F356</f>
        <v>0</v>
      </c>
      <c r="G505" s="29">
        <f>F505</f>
        <v>0</v>
      </c>
    </row>
    <row r="506" spans="1:7" ht="63">
      <c r="A506" s="1" t="s">
        <v>373</v>
      </c>
      <c r="B506" s="2" t="s">
        <v>193</v>
      </c>
      <c r="C506" s="2"/>
      <c r="D506" s="2"/>
      <c r="E506" s="2"/>
      <c r="F506" s="33">
        <f>F507+F511+F515+F519</f>
        <v>96527120</v>
      </c>
      <c r="G506" s="33">
        <f>G507+G511+G515+G519</f>
        <v>0</v>
      </c>
    </row>
    <row r="507" spans="1:7" ht="47.25">
      <c r="A507" s="3" t="s">
        <v>194</v>
      </c>
      <c r="B507" s="4" t="s">
        <v>195</v>
      </c>
      <c r="C507" s="4"/>
      <c r="D507" s="4"/>
      <c r="E507" s="4"/>
      <c r="F507" s="29">
        <f>F508</f>
        <v>3000000</v>
      </c>
      <c r="G507" s="29"/>
    </row>
    <row r="508" spans="1:7" ht="47.25">
      <c r="A508" s="3" t="s">
        <v>459</v>
      </c>
      <c r="B508" s="4" t="s">
        <v>195</v>
      </c>
      <c r="C508" s="4" t="s">
        <v>100</v>
      </c>
      <c r="D508" s="4"/>
      <c r="E508" s="4"/>
      <c r="F508" s="29">
        <f>F509</f>
        <v>3000000</v>
      </c>
      <c r="G508" s="29"/>
    </row>
    <row r="509" spans="1:7" ht="15.75">
      <c r="A509" s="3" t="s">
        <v>430</v>
      </c>
      <c r="B509" s="4" t="s">
        <v>195</v>
      </c>
      <c r="C509" s="4" t="s">
        <v>100</v>
      </c>
      <c r="D509" s="4" t="s">
        <v>419</v>
      </c>
      <c r="E509" s="4"/>
      <c r="F509" s="29">
        <f>F510</f>
        <v>3000000</v>
      </c>
      <c r="G509" s="29"/>
    </row>
    <row r="510" spans="1:7" ht="31.5">
      <c r="A510" s="3" t="s">
        <v>389</v>
      </c>
      <c r="B510" s="4" t="s">
        <v>195</v>
      </c>
      <c r="C510" s="4" t="s">
        <v>100</v>
      </c>
      <c r="D510" s="4" t="s">
        <v>419</v>
      </c>
      <c r="E510" s="4" t="s">
        <v>415</v>
      </c>
      <c r="F510" s="29">
        <f>прил6!F249</f>
        <v>3000000</v>
      </c>
      <c r="G510" s="29"/>
    </row>
    <row r="511" spans="1:7" ht="78.75">
      <c r="A511" s="3" t="s">
        <v>196</v>
      </c>
      <c r="B511" s="4" t="s">
        <v>197</v>
      </c>
      <c r="C511" s="4"/>
      <c r="D511" s="4"/>
      <c r="E511" s="4"/>
      <c r="F511" s="29">
        <f>F512</f>
        <v>89331973.93</v>
      </c>
      <c r="G511" s="29"/>
    </row>
    <row r="512" spans="1:7" ht="47.25">
      <c r="A512" s="3" t="s">
        <v>459</v>
      </c>
      <c r="B512" s="4" t="s">
        <v>197</v>
      </c>
      <c r="C512" s="4" t="s">
        <v>100</v>
      </c>
      <c r="D512" s="4"/>
      <c r="E512" s="4"/>
      <c r="F512" s="29">
        <f>F513</f>
        <v>89331973.93</v>
      </c>
      <c r="G512" s="29"/>
    </row>
    <row r="513" spans="1:7" ht="15.75">
      <c r="A513" s="3" t="s">
        <v>430</v>
      </c>
      <c r="B513" s="4" t="s">
        <v>197</v>
      </c>
      <c r="C513" s="4" t="s">
        <v>100</v>
      </c>
      <c r="D513" s="4" t="s">
        <v>419</v>
      </c>
      <c r="E513" s="4"/>
      <c r="F513" s="29">
        <f>F514</f>
        <v>89331973.93</v>
      </c>
      <c r="G513" s="29"/>
    </row>
    <row r="514" spans="1:7" ht="31.5">
      <c r="A514" s="3" t="s">
        <v>389</v>
      </c>
      <c r="B514" s="4" t="s">
        <v>197</v>
      </c>
      <c r="C514" s="4" t="s">
        <v>100</v>
      </c>
      <c r="D514" s="4" t="s">
        <v>419</v>
      </c>
      <c r="E514" s="4" t="s">
        <v>415</v>
      </c>
      <c r="F514" s="29">
        <f>прил6!F251</f>
        <v>89331973.93</v>
      </c>
      <c r="G514" s="29"/>
    </row>
    <row r="515" spans="1:7" ht="31.5">
      <c r="A515" s="3" t="s">
        <v>476</v>
      </c>
      <c r="B515" s="4" t="s">
        <v>198</v>
      </c>
      <c r="C515" s="4"/>
      <c r="D515" s="4"/>
      <c r="E515" s="4"/>
      <c r="F515" s="29">
        <f>F516</f>
        <v>4195146.07</v>
      </c>
      <c r="G515" s="29"/>
    </row>
    <row r="516" spans="1:7" ht="47.25">
      <c r="A516" s="3" t="s">
        <v>459</v>
      </c>
      <c r="B516" s="4" t="s">
        <v>198</v>
      </c>
      <c r="C516" s="4" t="s">
        <v>100</v>
      </c>
      <c r="D516" s="4"/>
      <c r="E516" s="4"/>
      <c r="F516" s="29">
        <f>F517</f>
        <v>4195146.07</v>
      </c>
      <c r="G516" s="29"/>
    </row>
    <row r="517" spans="1:7" ht="15.75">
      <c r="A517" s="3" t="s">
        <v>430</v>
      </c>
      <c r="B517" s="4" t="s">
        <v>198</v>
      </c>
      <c r="C517" s="4" t="s">
        <v>100</v>
      </c>
      <c r="D517" s="4" t="s">
        <v>419</v>
      </c>
      <c r="E517" s="4"/>
      <c r="F517" s="29">
        <f>F518</f>
        <v>4195146.07</v>
      </c>
      <c r="G517" s="29"/>
    </row>
    <row r="518" spans="1:7" ht="31.5">
      <c r="A518" s="3" t="s">
        <v>389</v>
      </c>
      <c r="B518" s="4" t="s">
        <v>198</v>
      </c>
      <c r="C518" s="4" t="s">
        <v>100</v>
      </c>
      <c r="D518" s="4" t="s">
        <v>419</v>
      </c>
      <c r="E518" s="4" t="s">
        <v>415</v>
      </c>
      <c r="F518" s="29">
        <f>прил6!F253</f>
        <v>4195146.07</v>
      </c>
      <c r="G518" s="29"/>
    </row>
    <row r="519" spans="1:7" ht="78.75" hidden="1">
      <c r="A519" s="3" t="s">
        <v>64</v>
      </c>
      <c r="B519" s="4" t="s">
        <v>65</v>
      </c>
      <c r="C519" s="4"/>
      <c r="D519" s="4"/>
      <c r="E519" s="4"/>
      <c r="F519" s="29">
        <f aca="true" t="shared" si="36" ref="F519:G521">F520</f>
        <v>0</v>
      </c>
      <c r="G519" s="29">
        <f t="shared" si="36"/>
        <v>0</v>
      </c>
    </row>
    <row r="520" spans="1:7" ht="47.25" hidden="1">
      <c r="A520" s="3" t="s">
        <v>459</v>
      </c>
      <c r="B520" s="4" t="s">
        <v>65</v>
      </c>
      <c r="C520" s="4" t="s">
        <v>100</v>
      </c>
      <c r="D520" s="4"/>
      <c r="E520" s="4"/>
      <c r="F520" s="29">
        <f t="shared" si="36"/>
        <v>0</v>
      </c>
      <c r="G520" s="29">
        <f t="shared" si="36"/>
        <v>0</v>
      </c>
    </row>
    <row r="521" spans="1:7" ht="15.75" hidden="1">
      <c r="A521" s="3" t="s">
        <v>430</v>
      </c>
      <c r="B521" s="4" t="s">
        <v>65</v>
      </c>
      <c r="C521" s="4" t="s">
        <v>100</v>
      </c>
      <c r="D521" s="4" t="s">
        <v>419</v>
      </c>
      <c r="E521" s="4"/>
      <c r="F521" s="29">
        <f t="shared" si="36"/>
        <v>0</v>
      </c>
      <c r="G521" s="29">
        <f t="shared" si="36"/>
        <v>0</v>
      </c>
    </row>
    <row r="522" spans="1:7" ht="31.5" hidden="1">
      <c r="A522" s="3" t="s">
        <v>389</v>
      </c>
      <c r="B522" s="4" t="s">
        <v>65</v>
      </c>
      <c r="C522" s="4" t="s">
        <v>100</v>
      </c>
      <c r="D522" s="4" t="s">
        <v>419</v>
      </c>
      <c r="E522" s="4" t="s">
        <v>415</v>
      </c>
      <c r="F522" s="29">
        <f>прил6!F255</f>
        <v>0</v>
      </c>
      <c r="G522" s="29">
        <f>F522</f>
        <v>0</v>
      </c>
    </row>
    <row r="523" spans="1:7" ht="78.75">
      <c r="A523" s="1" t="s">
        <v>369</v>
      </c>
      <c r="B523" s="2" t="s">
        <v>156</v>
      </c>
      <c r="C523" s="2"/>
      <c r="D523" s="2"/>
      <c r="E523" s="2"/>
      <c r="F523" s="33">
        <f>F524+F537+F548+F552+F556</f>
        <v>801010</v>
      </c>
      <c r="G523" s="33">
        <f>G524+G537+G548+G552+G556</f>
        <v>0</v>
      </c>
    </row>
    <row r="524" spans="1:7" ht="47.25" hidden="1">
      <c r="A524" s="3" t="s">
        <v>308</v>
      </c>
      <c r="B524" s="4" t="s">
        <v>157</v>
      </c>
      <c r="C524" s="4"/>
      <c r="D524" s="4"/>
      <c r="E524" s="4"/>
      <c r="F524" s="29">
        <f>F525+F530</f>
        <v>0</v>
      </c>
      <c r="G524" s="29"/>
    </row>
    <row r="525" spans="1:7" ht="47.25" hidden="1">
      <c r="A525" s="3" t="s">
        <v>459</v>
      </c>
      <c r="B525" s="4" t="s">
        <v>157</v>
      </c>
      <c r="C525" s="4" t="s">
        <v>100</v>
      </c>
      <c r="D525" s="4"/>
      <c r="E525" s="4"/>
      <c r="F525" s="29">
        <f>F528+F526</f>
        <v>0</v>
      </c>
      <c r="G525" s="29"/>
    </row>
    <row r="526" spans="1:7" ht="15.75" hidden="1">
      <c r="A526" s="3" t="s">
        <v>428</v>
      </c>
      <c r="B526" s="4" t="s">
        <v>157</v>
      </c>
      <c r="C526" s="4" t="s">
        <v>100</v>
      </c>
      <c r="D526" s="4" t="s">
        <v>409</v>
      </c>
      <c r="E526" s="4"/>
      <c r="F526" s="29">
        <f>F527</f>
        <v>0</v>
      </c>
      <c r="G526" s="29"/>
    </row>
    <row r="527" spans="1:7" ht="31.5" hidden="1">
      <c r="A527" s="3" t="s">
        <v>438</v>
      </c>
      <c r="B527" s="4" t="s">
        <v>157</v>
      </c>
      <c r="C527" s="4" t="s">
        <v>100</v>
      </c>
      <c r="D527" s="4" t="s">
        <v>409</v>
      </c>
      <c r="E527" s="4" t="s">
        <v>97</v>
      </c>
      <c r="F527" s="29">
        <f>прил6!F137</f>
        <v>0</v>
      </c>
      <c r="G527" s="29"/>
    </row>
    <row r="528" spans="1:7" ht="15.75" hidden="1">
      <c r="A528" s="3" t="s">
        <v>430</v>
      </c>
      <c r="B528" s="4" t="s">
        <v>157</v>
      </c>
      <c r="C528" s="4" t="s">
        <v>100</v>
      </c>
      <c r="D528" s="4" t="s">
        <v>419</v>
      </c>
      <c r="E528" s="4"/>
      <c r="F528" s="29">
        <f>F529</f>
        <v>0</v>
      </c>
      <c r="G528" s="29"/>
    </row>
    <row r="529" spans="1:7" ht="31.5" hidden="1">
      <c r="A529" s="3" t="s">
        <v>432</v>
      </c>
      <c r="B529" s="4" t="s">
        <v>157</v>
      </c>
      <c r="C529" s="4" t="s">
        <v>100</v>
      </c>
      <c r="D529" s="4" t="s">
        <v>419</v>
      </c>
      <c r="E529" s="4" t="s">
        <v>94</v>
      </c>
      <c r="F529" s="29">
        <f>прил6!F273</f>
        <v>0</v>
      </c>
      <c r="G529" s="29"/>
    </row>
    <row r="530" spans="1:7" ht="63" hidden="1">
      <c r="A530" s="3" t="s">
        <v>480</v>
      </c>
      <c r="B530" s="4" t="s">
        <v>157</v>
      </c>
      <c r="C530" s="4" t="s">
        <v>105</v>
      </c>
      <c r="D530" s="4"/>
      <c r="E530" s="4"/>
      <c r="F530" s="29">
        <f>F531+F535</f>
        <v>0</v>
      </c>
      <c r="G530" s="29"/>
    </row>
    <row r="531" spans="1:7" ht="15.75" hidden="1">
      <c r="A531" s="3" t="s">
        <v>420</v>
      </c>
      <c r="B531" s="4" t="s">
        <v>157</v>
      </c>
      <c r="C531" s="4" t="s">
        <v>105</v>
      </c>
      <c r="D531" s="4" t="s">
        <v>412</v>
      </c>
      <c r="E531" s="4"/>
      <c r="F531" s="29">
        <f>F532+F533+F534</f>
        <v>0</v>
      </c>
      <c r="G531" s="29"/>
    </row>
    <row r="532" spans="1:7" ht="15.75" hidden="1">
      <c r="A532" s="3" t="s">
        <v>422</v>
      </c>
      <c r="B532" s="4" t="s">
        <v>157</v>
      </c>
      <c r="C532" s="4" t="s">
        <v>105</v>
      </c>
      <c r="D532" s="4" t="s">
        <v>412</v>
      </c>
      <c r="E532" s="4" t="s">
        <v>414</v>
      </c>
      <c r="F532" s="29">
        <f>прил6!F432</f>
        <v>0</v>
      </c>
      <c r="G532" s="29"/>
    </row>
    <row r="533" spans="1:7" ht="31.5" hidden="1">
      <c r="A533" s="3" t="s">
        <v>143</v>
      </c>
      <c r="B533" s="4" t="s">
        <v>157</v>
      </c>
      <c r="C533" s="4" t="s">
        <v>105</v>
      </c>
      <c r="D533" s="4" t="s">
        <v>412</v>
      </c>
      <c r="E533" s="4" t="s">
        <v>412</v>
      </c>
      <c r="F533" s="29">
        <f>прил6!F461</f>
        <v>0</v>
      </c>
      <c r="G533" s="29"/>
    </row>
    <row r="534" spans="1:7" ht="31.5" hidden="1">
      <c r="A534" s="3" t="s">
        <v>433</v>
      </c>
      <c r="B534" s="4" t="s">
        <v>157</v>
      </c>
      <c r="C534" s="4" t="s">
        <v>105</v>
      </c>
      <c r="D534" s="4" t="s">
        <v>412</v>
      </c>
      <c r="E534" s="4" t="s">
        <v>415</v>
      </c>
      <c r="F534" s="29">
        <f>прил6!F492</f>
        <v>0</v>
      </c>
      <c r="G534" s="29"/>
    </row>
    <row r="535" spans="1:7" ht="15.75" hidden="1">
      <c r="A535" s="3" t="s">
        <v>101</v>
      </c>
      <c r="B535" s="4" t="s">
        <v>157</v>
      </c>
      <c r="C535" s="4" t="s">
        <v>105</v>
      </c>
      <c r="D535" s="4" t="s">
        <v>413</v>
      </c>
      <c r="E535" s="4"/>
      <c r="F535" s="29">
        <f>F536</f>
        <v>0</v>
      </c>
      <c r="G535" s="29"/>
    </row>
    <row r="536" spans="1:7" ht="15.75" hidden="1">
      <c r="A536" s="3" t="s">
        <v>434</v>
      </c>
      <c r="B536" s="4" t="s">
        <v>157</v>
      </c>
      <c r="C536" s="4" t="s">
        <v>105</v>
      </c>
      <c r="D536" s="4" t="s">
        <v>413</v>
      </c>
      <c r="E536" s="4" t="s">
        <v>409</v>
      </c>
      <c r="F536" s="29">
        <f>прил6!F549</f>
        <v>0</v>
      </c>
      <c r="G536" s="29"/>
    </row>
    <row r="537" spans="1:7" ht="31.5">
      <c r="A537" s="3" t="s">
        <v>476</v>
      </c>
      <c r="B537" s="4" t="s">
        <v>158</v>
      </c>
      <c r="C537" s="4"/>
      <c r="D537" s="4"/>
      <c r="E537" s="4"/>
      <c r="F537" s="29">
        <f>F538+F541</f>
        <v>801010</v>
      </c>
      <c r="G537" s="29"/>
    </row>
    <row r="538" spans="1:7" ht="47.25">
      <c r="A538" s="3" t="s">
        <v>459</v>
      </c>
      <c r="B538" s="4" t="s">
        <v>158</v>
      </c>
      <c r="C538" s="4" t="s">
        <v>100</v>
      </c>
      <c r="D538" s="4"/>
      <c r="E538" s="4"/>
      <c r="F538" s="29">
        <f>F539</f>
        <v>801010</v>
      </c>
      <c r="G538" s="29"/>
    </row>
    <row r="539" spans="1:7" ht="31.5">
      <c r="A539" s="3" t="s">
        <v>418</v>
      </c>
      <c r="B539" s="4" t="s">
        <v>158</v>
      </c>
      <c r="C539" s="4" t="s">
        <v>100</v>
      </c>
      <c r="D539" s="4" t="s">
        <v>411</v>
      </c>
      <c r="E539" s="4"/>
      <c r="F539" s="29">
        <f>F540</f>
        <v>801010</v>
      </c>
      <c r="G539" s="29"/>
    </row>
    <row r="540" spans="1:7" ht="15.75">
      <c r="A540" s="3" t="s">
        <v>424</v>
      </c>
      <c r="B540" s="4" t="s">
        <v>158</v>
      </c>
      <c r="C540" s="4" t="s">
        <v>100</v>
      </c>
      <c r="D540" s="4" t="s">
        <v>411</v>
      </c>
      <c r="E540" s="4" t="s">
        <v>409</v>
      </c>
      <c r="F540" s="29">
        <f>прил6!F298</f>
        <v>801010</v>
      </c>
      <c r="G540" s="29"/>
    </row>
    <row r="541" spans="1:7" ht="63" hidden="1">
      <c r="A541" s="3" t="s">
        <v>480</v>
      </c>
      <c r="B541" s="4" t="s">
        <v>158</v>
      </c>
      <c r="C541" s="4" t="s">
        <v>105</v>
      </c>
      <c r="D541" s="4"/>
      <c r="E541" s="4"/>
      <c r="F541" s="29">
        <f>F542+F546</f>
        <v>0</v>
      </c>
      <c r="G541" s="29"/>
    </row>
    <row r="542" spans="1:7" ht="15.75" hidden="1">
      <c r="A542" s="3" t="s">
        <v>420</v>
      </c>
      <c r="B542" s="4" t="s">
        <v>158</v>
      </c>
      <c r="C542" s="4" t="s">
        <v>105</v>
      </c>
      <c r="D542" s="4" t="s">
        <v>412</v>
      </c>
      <c r="E542" s="4"/>
      <c r="F542" s="29">
        <f>F543+F544+F545</f>
        <v>0</v>
      </c>
      <c r="G542" s="29"/>
    </row>
    <row r="543" spans="1:7" ht="15.75" hidden="1">
      <c r="A543" s="3" t="s">
        <v>422</v>
      </c>
      <c r="B543" s="4" t="s">
        <v>158</v>
      </c>
      <c r="C543" s="4" t="s">
        <v>105</v>
      </c>
      <c r="D543" s="4" t="s">
        <v>412</v>
      </c>
      <c r="E543" s="4" t="s">
        <v>414</v>
      </c>
      <c r="F543" s="29">
        <f>прил6!F434</f>
        <v>0</v>
      </c>
      <c r="G543" s="29"/>
    </row>
    <row r="544" spans="1:7" ht="31.5" hidden="1">
      <c r="A544" s="3" t="s">
        <v>143</v>
      </c>
      <c r="B544" s="4" t="s">
        <v>158</v>
      </c>
      <c r="C544" s="4" t="s">
        <v>105</v>
      </c>
      <c r="D544" s="4" t="s">
        <v>412</v>
      </c>
      <c r="E544" s="4" t="s">
        <v>412</v>
      </c>
      <c r="F544" s="29">
        <f>прил6!F463</f>
        <v>0</v>
      </c>
      <c r="G544" s="29"/>
    </row>
    <row r="545" spans="1:7" ht="31.5" hidden="1">
      <c r="A545" s="3" t="s">
        <v>433</v>
      </c>
      <c r="B545" s="4" t="s">
        <v>158</v>
      </c>
      <c r="C545" s="4" t="s">
        <v>105</v>
      </c>
      <c r="D545" s="4" t="s">
        <v>412</v>
      </c>
      <c r="E545" s="4" t="s">
        <v>415</v>
      </c>
      <c r="F545" s="29">
        <f>прил6!F494</f>
        <v>0</v>
      </c>
      <c r="G545" s="29"/>
    </row>
    <row r="546" spans="1:7" ht="15.75" hidden="1">
      <c r="A546" s="3" t="s">
        <v>101</v>
      </c>
      <c r="B546" s="4" t="s">
        <v>158</v>
      </c>
      <c r="C546" s="4" t="s">
        <v>105</v>
      </c>
      <c r="D546" s="4" t="s">
        <v>413</v>
      </c>
      <c r="E546" s="4"/>
      <c r="F546" s="29">
        <f>F547</f>
        <v>0</v>
      </c>
      <c r="G546" s="29"/>
    </row>
    <row r="547" spans="1:7" ht="15.75" hidden="1">
      <c r="A547" s="3" t="s">
        <v>434</v>
      </c>
      <c r="B547" s="4" t="s">
        <v>158</v>
      </c>
      <c r="C547" s="4" t="s">
        <v>105</v>
      </c>
      <c r="D547" s="4" t="s">
        <v>413</v>
      </c>
      <c r="E547" s="4" t="s">
        <v>409</v>
      </c>
      <c r="F547" s="29">
        <f>прил6!F551</f>
        <v>0</v>
      </c>
      <c r="G547" s="29"/>
    </row>
    <row r="548" spans="1:7" ht="63" hidden="1">
      <c r="A548" s="3" t="s">
        <v>159</v>
      </c>
      <c r="B548" s="4" t="s">
        <v>160</v>
      </c>
      <c r="C548" s="4"/>
      <c r="D548" s="4"/>
      <c r="E548" s="4"/>
      <c r="F548" s="118">
        <f>F549</f>
        <v>0</v>
      </c>
      <c r="G548" s="29"/>
    </row>
    <row r="549" spans="1:7" ht="31.5" hidden="1">
      <c r="A549" s="3" t="s">
        <v>394</v>
      </c>
      <c r="B549" s="4" t="s">
        <v>160</v>
      </c>
      <c r="C549" s="4" t="s">
        <v>395</v>
      </c>
      <c r="D549" s="4"/>
      <c r="E549" s="4"/>
      <c r="F549" s="118">
        <f>F550</f>
        <v>0</v>
      </c>
      <c r="G549" s="29"/>
    </row>
    <row r="550" spans="1:7" ht="31.5" hidden="1">
      <c r="A550" s="49" t="s">
        <v>418</v>
      </c>
      <c r="B550" s="4" t="s">
        <v>160</v>
      </c>
      <c r="C550" s="4" t="s">
        <v>395</v>
      </c>
      <c r="D550" s="4" t="s">
        <v>411</v>
      </c>
      <c r="E550" s="4"/>
      <c r="F550" s="118">
        <f>F551</f>
        <v>0</v>
      </c>
      <c r="G550" s="29"/>
    </row>
    <row r="551" spans="1:7" ht="15.75" hidden="1">
      <c r="A551" s="117" t="s">
        <v>424</v>
      </c>
      <c r="B551" s="4" t="s">
        <v>160</v>
      </c>
      <c r="C551" s="4" t="s">
        <v>395</v>
      </c>
      <c r="D551" s="4" t="s">
        <v>411</v>
      </c>
      <c r="E551" s="4" t="s">
        <v>409</v>
      </c>
      <c r="F551" s="29">
        <f>прил6!F300</f>
        <v>0</v>
      </c>
      <c r="G551" s="29"/>
    </row>
    <row r="552" spans="1:7" ht="110.25" hidden="1">
      <c r="A552" s="3" t="s">
        <v>273</v>
      </c>
      <c r="B552" s="4" t="s">
        <v>274</v>
      </c>
      <c r="C552" s="4"/>
      <c r="D552" s="4"/>
      <c r="E552" s="4"/>
      <c r="F552" s="29">
        <f aca="true" t="shared" si="37" ref="F552:G554">F553</f>
        <v>0</v>
      </c>
      <c r="G552" s="29">
        <f t="shared" si="37"/>
        <v>0</v>
      </c>
    </row>
    <row r="553" spans="1:7" ht="31.5" hidden="1">
      <c r="A553" s="3" t="s">
        <v>394</v>
      </c>
      <c r="B553" s="4" t="s">
        <v>274</v>
      </c>
      <c r="C553" s="4" t="s">
        <v>395</v>
      </c>
      <c r="D553" s="4"/>
      <c r="E553" s="4"/>
      <c r="F553" s="29">
        <f t="shared" si="37"/>
        <v>0</v>
      </c>
      <c r="G553" s="29">
        <f t="shared" si="37"/>
        <v>0</v>
      </c>
    </row>
    <row r="554" spans="1:7" ht="31.5" hidden="1">
      <c r="A554" s="49" t="s">
        <v>418</v>
      </c>
      <c r="B554" s="4" t="s">
        <v>274</v>
      </c>
      <c r="C554" s="4" t="s">
        <v>395</v>
      </c>
      <c r="D554" s="4" t="s">
        <v>411</v>
      </c>
      <c r="E554" s="4"/>
      <c r="F554" s="118">
        <f t="shared" si="37"/>
        <v>0</v>
      </c>
      <c r="G554" s="29">
        <f t="shared" si="37"/>
        <v>0</v>
      </c>
    </row>
    <row r="555" spans="1:7" ht="15.75" hidden="1">
      <c r="A555" s="117" t="s">
        <v>424</v>
      </c>
      <c r="B555" s="4" t="s">
        <v>274</v>
      </c>
      <c r="C555" s="4" t="s">
        <v>395</v>
      </c>
      <c r="D555" s="4" t="s">
        <v>411</v>
      </c>
      <c r="E555" s="4" t="s">
        <v>409</v>
      </c>
      <c r="F555" s="118">
        <f>прил6!F302</f>
        <v>0</v>
      </c>
      <c r="G555" s="29">
        <f>F555</f>
        <v>0</v>
      </c>
    </row>
    <row r="556" spans="1:7" ht="110.25" hidden="1">
      <c r="A556" s="3" t="s">
        <v>281</v>
      </c>
      <c r="B556" s="4" t="s">
        <v>282</v>
      </c>
      <c r="C556" s="4"/>
      <c r="D556" s="4"/>
      <c r="E556" s="4"/>
      <c r="F556" s="118">
        <f aca="true" t="shared" si="38" ref="F556:G558">F557</f>
        <v>0</v>
      </c>
      <c r="G556" s="29">
        <f t="shared" si="38"/>
        <v>0</v>
      </c>
    </row>
    <row r="557" spans="1:7" ht="47.25" hidden="1">
      <c r="A557" s="3" t="s">
        <v>459</v>
      </c>
      <c r="B557" s="4" t="s">
        <v>282</v>
      </c>
      <c r="C557" s="4" t="s">
        <v>100</v>
      </c>
      <c r="D557" s="4"/>
      <c r="E557" s="4"/>
      <c r="F557" s="118">
        <f t="shared" si="38"/>
        <v>0</v>
      </c>
      <c r="G557" s="29">
        <f t="shared" si="38"/>
        <v>0</v>
      </c>
    </row>
    <row r="558" spans="1:7" ht="31.5" hidden="1">
      <c r="A558" s="49" t="s">
        <v>418</v>
      </c>
      <c r="B558" s="4" t="s">
        <v>282</v>
      </c>
      <c r="C558" s="4" t="s">
        <v>100</v>
      </c>
      <c r="D558" s="4" t="s">
        <v>411</v>
      </c>
      <c r="E558" s="4"/>
      <c r="F558" s="118">
        <f t="shared" si="38"/>
        <v>0</v>
      </c>
      <c r="G558" s="29">
        <f t="shared" si="38"/>
        <v>0</v>
      </c>
    </row>
    <row r="559" spans="1:7" ht="15.75" hidden="1">
      <c r="A559" s="117" t="s">
        <v>424</v>
      </c>
      <c r="B559" s="4" t="s">
        <v>282</v>
      </c>
      <c r="C559" s="4" t="s">
        <v>100</v>
      </c>
      <c r="D559" s="4" t="s">
        <v>411</v>
      </c>
      <c r="E559" s="4" t="s">
        <v>409</v>
      </c>
      <c r="F559" s="118">
        <f>прил6!F304</f>
        <v>0</v>
      </c>
      <c r="G559" s="29">
        <f>F559</f>
        <v>0</v>
      </c>
    </row>
    <row r="560" spans="1:11" s="16" customFormat="1" ht="94.5">
      <c r="A560" s="1" t="s">
        <v>370</v>
      </c>
      <c r="B560" s="125" t="s">
        <v>86</v>
      </c>
      <c r="C560" s="2"/>
      <c r="D560" s="2"/>
      <c r="E560" s="2"/>
      <c r="F560" s="124">
        <f>F561</f>
        <v>200000</v>
      </c>
      <c r="G560" s="33"/>
      <c r="H560" s="48"/>
      <c r="I560" s="48"/>
      <c r="J560" s="48"/>
      <c r="K560" s="48"/>
    </row>
    <row r="561" spans="1:7" ht="31.5">
      <c r="A561" s="3" t="s">
        <v>476</v>
      </c>
      <c r="B561" s="4" t="s">
        <v>87</v>
      </c>
      <c r="C561" s="4"/>
      <c r="D561" s="4"/>
      <c r="E561" s="4"/>
      <c r="F561" s="29">
        <f>F562+F565</f>
        <v>200000</v>
      </c>
      <c r="G561" s="29"/>
    </row>
    <row r="562" spans="1:7" ht="47.25">
      <c r="A562" s="3" t="s">
        <v>459</v>
      </c>
      <c r="B562" s="4" t="s">
        <v>87</v>
      </c>
      <c r="C562" s="4" t="s">
        <v>100</v>
      </c>
      <c r="D562" s="4"/>
      <c r="E562" s="4"/>
      <c r="F562" s="29">
        <f>F563</f>
        <v>150000</v>
      </c>
      <c r="G562" s="29"/>
    </row>
    <row r="563" spans="1:7" ht="15.75">
      <c r="A563" s="117" t="s">
        <v>428</v>
      </c>
      <c r="B563" s="4" t="s">
        <v>87</v>
      </c>
      <c r="C563" s="4" t="s">
        <v>100</v>
      </c>
      <c r="D563" s="4" t="s">
        <v>409</v>
      </c>
      <c r="E563" s="4"/>
      <c r="F563" s="29">
        <f>F564</f>
        <v>150000</v>
      </c>
      <c r="G563" s="29"/>
    </row>
    <row r="564" spans="1:7" ht="31.5">
      <c r="A564" s="49" t="s">
        <v>438</v>
      </c>
      <c r="B564" s="4" t="s">
        <v>87</v>
      </c>
      <c r="C564" s="4" t="s">
        <v>100</v>
      </c>
      <c r="D564" s="4" t="s">
        <v>409</v>
      </c>
      <c r="E564" s="4" t="s">
        <v>97</v>
      </c>
      <c r="F564" s="29">
        <f>прил6!F140</f>
        <v>150000</v>
      </c>
      <c r="G564" s="29"/>
    </row>
    <row r="565" spans="1:7" ht="15.75">
      <c r="A565" s="3" t="s">
        <v>390</v>
      </c>
      <c r="B565" s="4" t="s">
        <v>87</v>
      </c>
      <c r="C565" s="129" t="s">
        <v>103</v>
      </c>
      <c r="D565" s="4"/>
      <c r="E565" s="4"/>
      <c r="F565" s="29">
        <f>F566</f>
        <v>50000</v>
      </c>
      <c r="G565" s="29"/>
    </row>
    <row r="566" spans="1:7" ht="15.75">
      <c r="A566" s="117" t="s">
        <v>428</v>
      </c>
      <c r="B566" s="4" t="s">
        <v>87</v>
      </c>
      <c r="C566" s="4" t="s">
        <v>103</v>
      </c>
      <c r="D566" s="4" t="s">
        <v>409</v>
      </c>
      <c r="E566" s="4"/>
      <c r="F566" s="29">
        <f>F567</f>
        <v>50000</v>
      </c>
      <c r="G566" s="29"/>
    </row>
    <row r="567" spans="1:7" ht="31.5">
      <c r="A567" s="49" t="s">
        <v>438</v>
      </c>
      <c r="B567" s="4" t="s">
        <v>87</v>
      </c>
      <c r="C567" s="4" t="s">
        <v>103</v>
      </c>
      <c r="D567" s="4" t="s">
        <v>409</v>
      </c>
      <c r="E567" s="4" t="s">
        <v>97</v>
      </c>
      <c r="F567" s="29">
        <f>прил6!F141</f>
        <v>50000</v>
      </c>
      <c r="G567" s="29"/>
    </row>
    <row r="568" spans="1:7" ht="63">
      <c r="A568" s="1" t="s">
        <v>371</v>
      </c>
      <c r="B568" s="2" t="s">
        <v>460</v>
      </c>
      <c r="C568" s="2"/>
      <c r="D568" s="2"/>
      <c r="E568" s="2"/>
      <c r="F568" s="33">
        <f>F569+F581+F593+F598</f>
        <v>51019889.3</v>
      </c>
      <c r="G568" s="33">
        <f>G569+G581+G593+G598</f>
        <v>779200</v>
      </c>
    </row>
    <row r="569" spans="1:7" ht="63">
      <c r="A569" s="3" t="s">
        <v>161</v>
      </c>
      <c r="B569" s="4" t="s">
        <v>162</v>
      </c>
      <c r="C569" s="2"/>
      <c r="D569" s="2"/>
      <c r="E569" s="2"/>
      <c r="F569" s="29">
        <f>F570+F577</f>
        <v>9640290</v>
      </c>
      <c r="G569" s="33"/>
    </row>
    <row r="570" spans="1:7" ht="110.25">
      <c r="A570" s="3" t="s">
        <v>289</v>
      </c>
      <c r="B570" s="4" t="s">
        <v>163</v>
      </c>
      <c r="C570" s="2"/>
      <c r="D570" s="2"/>
      <c r="E570" s="2"/>
      <c r="F570" s="29">
        <f>F571+F574</f>
        <v>9333280</v>
      </c>
      <c r="G570" s="33"/>
    </row>
    <row r="571" spans="1:7" ht="126">
      <c r="A571" s="3" t="s">
        <v>458</v>
      </c>
      <c r="B571" s="4" t="s">
        <v>163</v>
      </c>
      <c r="C571" s="4" t="s">
        <v>99</v>
      </c>
      <c r="D571" s="4"/>
      <c r="E571" s="4"/>
      <c r="F571" s="29">
        <f>F572</f>
        <v>9251000</v>
      </c>
      <c r="G571" s="29"/>
    </row>
    <row r="572" spans="1:7" ht="15.75">
      <c r="A572" s="3" t="s">
        <v>430</v>
      </c>
      <c r="B572" s="4" t="s">
        <v>163</v>
      </c>
      <c r="C572" s="4" t="s">
        <v>99</v>
      </c>
      <c r="D572" s="4" t="s">
        <v>419</v>
      </c>
      <c r="E572" s="4"/>
      <c r="F572" s="29">
        <f>F573</f>
        <v>9251000</v>
      </c>
      <c r="G572" s="29"/>
    </row>
    <row r="573" spans="1:7" ht="15.75">
      <c r="A573" s="3" t="s">
        <v>91</v>
      </c>
      <c r="B573" s="4" t="s">
        <v>163</v>
      </c>
      <c r="C573" s="4" t="s">
        <v>99</v>
      </c>
      <c r="D573" s="4" t="s">
        <v>419</v>
      </c>
      <c r="E573" s="4" t="s">
        <v>417</v>
      </c>
      <c r="F573" s="29">
        <f>прил6!F260</f>
        <v>9251000</v>
      </c>
      <c r="G573" s="29"/>
    </row>
    <row r="574" spans="1:7" ht="47.25">
      <c r="A574" s="3" t="s">
        <v>459</v>
      </c>
      <c r="B574" s="4" t="s">
        <v>163</v>
      </c>
      <c r="C574" s="4" t="s">
        <v>100</v>
      </c>
      <c r="D574" s="4"/>
      <c r="E574" s="4"/>
      <c r="F574" s="29">
        <f>F575</f>
        <v>82280</v>
      </c>
      <c r="G574" s="29"/>
    </row>
    <row r="575" spans="1:7" ht="15.75">
      <c r="A575" s="3" t="s">
        <v>430</v>
      </c>
      <c r="B575" s="4" t="s">
        <v>163</v>
      </c>
      <c r="C575" s="4" t="s">
        <v>100</v>
      </c>
      <c r="D575" s="4" t="s">
        <v>419</v>
      </c>
      <c r="E575" s="4"/>
      <c r="F575" s="29">
        <f>F576</f>
        <v>82280</v>
      </c>
      <c r="G575" s="29"/>
    </row>
    <row r="576" spans="1:7" ht="15.75">
      <c r="A576" s="3" t="s">
        <v>91</v>
      </c>
      <c r="B576" s="4" t="s">
        <v>163</v>
      </c>
      <c r="C576" s="4" t="s">
        <v>100</v>
      </c>
      <c r="D576" s="4" t="s">
        <v>419</v>
      </c>
      <c r="E576" s="4" t="s">
        <v>417</v>
      </c>
      <c r="F576" s="29">
        <f>прил6!F261</f>
        <v>82280</v>
      </c>
      <c r="G576" s="29"/>
    </row>
    <row r="577" spans="1:7" ht="110.25">
      <c r="A577" s="3" t="s">
        <v>19</v>
      </c>
      <c r="B577" s="4" t="s">
        <v>36</v>
      </c>
      <c r="C577" s="4"/>
      <c r="D577" s="4"/>
      <c r="E577" s="4"/>
      <c r="F577" s="29">
        <f>F578</f>
        <v>307010</v>
      </c>
      <c r="G577" s="29"/>
    </row>
    <row r="578" spans="1:7" ht="126">
      <c r="A578" s="3" t="s">
        <v>458</v>
      </c>
      <c r="B578" s="4" t="s">
        <v>36</v>
      </c>
      <c r="C578" s="4" t="s">
        <v>99</v>
      </c>
      <c r="D578" s="4"/>
      <c r="E578" s="4"/>
      <c r="F578" s="29">
        <f>F579</f>
        <v>307010</v>
      </c>
      <c r="G578" s="29"/>
    </row>
    <row r="579" spans="1:7" ht="15.75">
      <c r="A579" s="3" t="s">
        <v>430</v>
      </c>
      <c r="B579" s="4" t="s">
        <v>36</v>
      </c>
      <c r="C579" s="4" t="s">
        <v>99</v>
      </c>
      <c r="D579" s="4" t="s">
        <v>419</v>
      </c>
      <c r="E579" s="4"/>
      <c r="F579" s="29">
        <f>F580</f>
        <v>307010</v>
      </c>
      <c r="G579" s="29"/>
    </row>
    <row r="580" spans="1:7" ht="15.75">
      <c r="A580" s="3" t="s">
        <v>91</v>
      </c>
      <c r="B580" s="4" t="s">
        <v>36</v>
      </c>
      <c r="C580" s="4" t="s">
        <v>99</v>
      </c>
      <c r="D580" s="4" t="s">
        <v>419</v>
      </c>
      <c r="E580" s="4" t="s">
        <v>417</v>
      </c>
      <c r="F580" s="29">
        <f>прил6!F263</f>
        <v>307010</v>
      </c>
      <c r="G580" s="29"/>
    </row>
    <row r="581" spans="1:7" ht="63">
      <c r="A581" s="3" t="s">
        <v>461</v>
      </c>
      <c r="B581" s="4" t="s">
        <v>462</v>
      </c>
      <c r="C581" s="4"/>
      <c r="D581" s="4"/>
      <c r="E581" s="4"/>
      <c r="F581" s="29">
        <f>F582+F589</f>
        <v>16254601.25</v>
      </c>
      <c r="G581" s="29">
        <f>G582+G589</f>
        <v>11400</v>
      </c>
    </row>
    <row r="582" spans="1:7" ht="47.25">
      <c r="A582" s="3" t="s">
        <v>463</v>
      </c>
      <c r="B582" s="4" t="s">
        <v>464</v>
      </c>
      <c r="C582" s="4"/>
      <c r="D582" s="4"/>
      <c r="E582" s="4"/>
      <c r="F582" s="29">
        <f>F583+F586</f>
        <v>16243201.25</v>
      </c>
      <c r="G582" s="29"/>
    </row>
    <row r="583" spans="1:7" ht="47.25">
      <c r="A583" s="3" t="s">
        <v>459</v>
      </c>
      <c r="B583" s="4" t="s">
        <v>464</v>
      </c>
      <c r="C583" s="4" t="s">
        <v>100</v>
      </c>
      <c r="D583" s="4"/>
      <c r="E583" s="4"/>
      <c r="F583" s="29">
        <f>F584</f>
        <v>6744451.3</v>
      </c>
      <c r="G583" s="29"/>
    </row>
    <row r="584" spans="1:7" ht="15.75">
      <c r="A584" s="3" t="s">
        <v>430</v>
      </c>
      <c r="B584" s="4" t="s">
        <v>464</v>
      </c>
      <c r="C584" s="4" t="s">
        <v>100</v>
      </c>
      <c r="D584" s="4" t="s">
        <v>419</v>
      </c>
      <c r="E584" s="4"/>
      <c r="F584" s="29">
        <f>F585</f>
        <v>6744451.3</v>
      </c>
      <c r="G584" s="29"/>
    </row>
    <row r="585" spans="1:7" ht="15.75">
      <c r="A585" s="3" t="s">
        <v>91</v>
      </c>
      <c r="B585" s="4" t="s">
        <v>464</v>
      </c>
      <c r="C585" s="4" t="s">
        <v>100</v>
      </c>
      <c r="D585" s="4" t="s">
        <v>419</v>
      </c>
      <c r="E585" s="4" t="s">
        <v>417</v>
      </c>
      <c r="F585" s="29">
        <f>прил6!F266</f>
        <v>6744451.3</v>
      </c>
      <c r="G585" s="33"/>
    </row>
    <row r="586" spans="1:7" ht="63">
      <c r="A586" s="3" t="s">
        <v>480</v>
      </c>
      <c r="B586" s="4" t="s">
        <v>464</v>
      </c>
      <c r="C586" s="4" t="s">
        <v>105</v>
      </c>
      <c r="D586" s="4"/>
      <c r="E586" s="4"/>
      <c r="F586" s="29">
        <f>F587</f>
        <v>9498749.95</v>
      </c>
      <c r="G586" s="29"/>
    </row>
    <row r="587" spans="1:7" ht="15.75">
      <c r="A587" s="3" t="s">
        <v>430</v>
      </c>
      <c r="B587" s="4" t="s">
        <v>464</v>
      </c>
      <c r="C587" s="4" t="s">
        <v>105</v>
      </c>
      <c r="D587" s="4" t="s">
        <v>419</v>
      </c>
      <c r="E587" s="4"/>
      <c r="F587" s="29">
        <f>F588</f>
        <v>9498749.95</v>
      </c>
      <c r="G587" s="29"/>
    </row>
    <row r="588" spans="1:7" ht="15.75">
      <c r="A588" s="3" t="s">
        <v>91</v>
      </c>
      <c r="B588" s="4" t="s">
        <v>464</v>
      </c>
      <c r="C588" s="4" t="s">
        <v>105</v>
      </c>
      <c r="D588" s="4" t="s">
        <v>419</v>
      </c>
      <c r="E588" s="4" t="s">
        <v>417</v>
      </c>
      <c r="F588" s="29">
        <f>прил6!F267</f>
        <v>9498749.95</v>
      </c>
      <c r="G588" s="29"/>
    </row>
    <row r="589" spans="1:7" ht="126">
      <c r="A589" s="3" t="s">
        <v>485</v>
      </c>
      <c r="B589" s="4" t="s">
        <v>486</v>
      </c>
      <c r="C589" s="4"/>
      <c r="D589" s="4"/>
      <c r="E589" s="4"/>
      <c r="F589" s="29">
        <f aca="true" t="shared" si="39" ref="F589:G591">F590</f>
        <v>11400</v>
      </c>
      <c r="G589" s="29">
        <f t="shared" si="39"/>
        <v>11400</v>
      </c>
    </row>
    <row r="590" spans="1:7" ht="47.25">
      <c r="A590" s="3" t="s">
        <v>459</v>
      </c>
      <c r="B590" s="4" t="s">
        <v>486</v>
      </c>
      <c r="C590" s="4" t="s">
        <v>100</v>
      </c>
      <c r="D590" s="4"/>
      <c r="E590" s="4"/>
      <c r="F590" s="29">
        <f t="shared" si="39"/>
        <v>11400</v>
      </c>
      <c r="G590" s="29">
        <f t="shared" si="39"/>
        <v>11400</v>
      </c>
    </row>
    <row r="591" spans="1:7" ht="15.75">
      <c r="A591" s="3" t="s">
        <v>430</v>
      </c>
      <c r="B591" s="4" t="s">
        <v>486</v>
      </c>
      <c r="C591" s="4" t="s">
        <v>100</v>
      </c>
      <c r="D591" s="4" t="s">
        <v>419</v>
      </c>
      <c r="E591" s="4"/>
      <c r="F591" s="29">
        <f t="shared" si="39"/>
        <v>11400</v>
      </c>
      <c r="G591" s="29">
        <f t="shared" si="39"/>
        <v>11400</v>
      </c>
    </row>
    <row r="592" spans="1:7" ht="15.75">
      <c r="A592" s="3" t="s">
        <v>91</v>
      </c>
      <c r="B592" s="4" t="s">
        <v>486</v>
      </c>
      <c r="C592" s="4" t="s">
        <v>100</v>
      </c>
      <c r="D592" s="4" t="s">
        <v>419</v>
      </c>
      <c r="E592" s="4" t="s">
        <v>417</v>
      </c>
      <c r="F592" s="29">
        <f>прил6!F269</f>
        <v>11400</v>
      </c>
      <c r="G592" s="29">
        <f>F592</f>
        <v>11400</v>
      </c>
    </row>
    <row r="593" spans="1:7" ht="110.25">
      <c r="A593" s="3" t="s">
        <v>164</v>
      </c>
      <c r="B593" s="4" t="s">
        <v>165</v>
      </c>
      <c r="C593" s="4"/>
      <c r="D593" s="4"/>
      <c r="E593" s="4"/>
      <c r="F593" s="29">
        <f>F594</f>
        <v>1500000</v>
      </c>
      <c r="G593" s="29"/>
    </row>
    <row r="594" spans="1:7" ht="47.25">
      <c r="A594" s="3" t="s">
        <v>361</v>
      </c>
      <c r="B594" s="4" t="s">
        <v>166</v>
      </c>
      <c r="C594" s="4"/>
      <c r="D594" s="4"/>
      <c r="E594" s="4"/>
      <c r="F594" s="29">
        <f>F595</f>
        <v>1500000</v>
      </c>
      <c r="G594" s="29"/>
    </row>
    <row r="595" spans="1:7" ht="15.75">
      <c r="A595" s="3" t="s">
        <v>390</v>
      </c>
      <c r="B595" s="4" t="s">
        <v>166</v>
      </c>
      <c r="C595" s="4" t="s">
        <v>103</v>
      </c>
      <c r="D595" s="4"/>
      <c r="E595" s="4"/>
      <c r="F595" s="29">
        <f>F596</f>
        <v>1500000</v>
      </c>
      <c r="G595" s="29"/>
    </row>
    <row r="596" spans="1:7" ht="15.75">
      <c r="A596" s="3" t="s">
        <v>90</v>
      </c>
      <c r="B596" s="4" t="s">
        <v>166</v>
      </c>
      <c r="C596" s="4" t="s">
        <v>103</v>
      </c>
      <c r="D596" s="4" t="s">
        <v>94</v>
      </c>
      <c r="E596" s="4"/>
      <c r="F596" s="29">
        <f>F597</f>
        <v>1500000</v>
      </c>
      <c r="G596" s="29"/>
    </row>
    <row r="597" spans="1:7" ht="31.5">
      <c r="A597" s="3" t="s">
        <v>247</v>
      </c>
      <c r="B597" s="4" t="s">
        <v>166</v>
      </c>
      <c r="C597" s="4" t="s">
        <v>103</v>
      </c>
      <c r="D597" s="4" t="s">
        <v>94</v>
      </c>
      <c r="E597" s="4" t="s">
        <v>414</v>
      </c>
      <c r="F597" s="29">
        <f>прил6!F642</f>
        <v>1500000</v>
      </c>
      <c r="G597" s="29"/>
    </row>
    <row r="598" spans="1:7" ht="94.5">
      <c r="A598" s="103" t="s">
        <v>487</v>
      </c>
      <c r="B598" s="4" t="s">
        <v>488</v>
      </c>
      <c r="C598" s="4"/>
      <c r="D598" s="4"/>
      <c r="E598" s="4"/>
      <c r="F598" s="29">
        <f>F599+F613+F617+F609</f>
        <v>23624998.05</v>
      </c>
      <c r="G598" s="29">
        <f>G599+G613+G617+G609</f>
        <v>767800</v>
      </c>
    </row>
    <row r="599" spans="1:7" ht="110.25">
      <c r="A599" s="3" t="s">
        <v>289</v>
      </c>
      <c r="B599" s="4" t="s">
        <v>167</v>
      </c>
      <c r="C599" s="4"/>
      <c r="D599" s="4"/>
      <c r="E599" s="4"/>
      <c r="F599" s="29">
        <f>F600+F603+F606</f>
        <v>21234008.05</v>
      </c>
      <c r="G599" s="29"/>
    </row>
    <row r="600" spans="1:7" ht="126">
      <c r="A600" s="3" t="s">
        <v>458</v>
      </c>
      <c r="B600" s="4" t="s">
        <v>167</v>
      </c>
      <c r="C600" s="4" t="s">
        <v>99</v>
      </c>
      <c r="D600" s="4"/>
      <c r="E600" s="4"/>
      <c r="F600" s="29">
        <f>F601</f>
        <v>21234008.05</v>
      </c>
      <c r="G600" s="29"/>
    </row>
    <row r="601" spans="1:7" ht="15.75">
      <c r="A601" s="3" t="s">
        <v>428</v>
      </c>
      <c r="B601" s="4" t="s">
        <v>167</v>
      </c>
      <c r="C601" s="4" t="s">
        <v>99</v>
      </c>
      <c r="D601" s="4" t="s">
        <v>409</v>
      </c>
      <c r="E601" s="4"/>
      <c r="F601" s="29">
        <f>F602</f>
        <v>21234008.05</v>
      </c>
      <c r="G601" s="29"/>
    </row>
    <row r="602" spans="1:7" ht="31.5">
      <c r="A602" s="3" t="s">
        <v>438</v>
      </c>
      <c r="B602" s="4" t="s">
        <v>167</v>
      </c>
      <c r="C602" s="4" t="s">
        <v>99</v>
      </c>
      <c r="D602" s="4" t="s">
        <v>409</v>
      </c>
      <c r="E602" s="4" t="s">
        <v>97</v>
      </c>
      <c r="F602" s="29">
        <f>прил6!F145</f>
        <v>21234008.05</v>
      </c>
      <c r="G602" s="29"/>
    </row>
    <row r="603" spans="1:7" ht="47.25" hidden="1">
      <c r="A603" s="3" t="s">
        <v>459</v>
      </c>
      <c r="B603" s="4" t="s">
        <v>167</v>
      </c>
      <c r="C603" s="4" t="s">
        <v>100</v>
      </c>
      <c r="D603" s="4"/>
      <c r="E603" s="4"/>
      <c r="F603" s="29">
        <f>F604</f>
        <v>0</v>
      </c>
      <c r="G603" s="29"/>
    </row>
    <row r="604" spans="1:7" ht="15.75" hidden="1">
      <c r="A604" s="3" t="s">
        <v>428</v>
      </c>
      <c r="B604" s="4" t="s">
        <v>167</v>
      </c>
      <c r="C604" s="4" t="s">
        <v>100</v>
      </c>
      <c r="D604" s="4" t="s">
        <v>409</v>
      </c>
      <c r="E604" s="4"/>
      <c r="F604" s="29">
        <f>F605</f>
        <v>0</v>
      </c>
      <c r="G604" s="29"/>
    </row>
    <row r="605" spans="1:7" ht="31.5" hidden="1">
      <c r="A605" s="3" t="s">
        <v>438</v>
      </c>
      <c r="B605" s="4" t="s">
        <v>167</v>
      </c>
      <c r="C605" s="4" t="s">
        <v>100</v>
      </c>
      <c r="D605" s="4" t="s">
        <v>409</v>
      </c>
      <c r="E605" s="4" t="s">
        <v>97</v>
      </c>
      <c r="F605" s="29"/>
      <c r="G605" s="29"/>
    </row>
    <row r="606" spans="1:7" ht="63" hidden="1">
      <c r="A606" s="3" t="s">
        <v>480</v>
      </c>
      <c r="B606" s="4" t="s">
        <v>167</v>
      </c>
      <c r="C606" s="4" t="s">
        <v>105</v>
      </c>
      <c r="D606" s="4"/>
      <c r="E606" s="4"/>
      <c r="F606" s="29">
        <f>F607</f>
        <v>0</v>
      </c>
      <c r="G606" s="29"/>
    </row>
    <row r="607" spans="1:7" ht="15.75" hidden="1">
      <c r="A607" s="3" t="s">
        <v>428</v>
      </c>
      <c r="B607" s="4" t="s">
        <v>167</v>
      </c>
      <c r="C607" s="4" t="s">
        <v>105</v>
      </c>
      <c r="D607" s="4" t="s">
        <v>409</v>
      </c>
      <c r="E607" s="4"/>
      <c r="F607" s="29">
        <f>F608</f>
        <v>0</v>
      </c>
      <c r="G607" s="29"/>
    </row>
    <row r="608" spans="1:7" ht="31.5" hidden="1">
      <c r="A608" s="3" t="s">
        <v>438</v>
      </c>
      <c r="B608" s="4" t="s">
        <v>167</v>
      </c>
      <c r="C608" s="4" t="s">
        <v>105</v>
      </c>
      <c r="D608" s="4" t="s">
        <v>409</v>
      </c>
      <c r="E608" s="4" t="s">
        <v>97</v>
      </c>
      <c r="F608" s="29"/>
      <c r="G608" s="29"/>
    </row>
    <row r="609" spans="1:7" ht="31.5" hidden="1">
      <c r="A609" s="3" t="s">
        <v>476</v>
      </c>
      <c r="B609" s="4" t="s">
        <v>211</v>
      </c>
      <c r="C609" s="4"/>
      <c r="D609" s="4"/>
      <c r="E609" s="4"/>
      <c r="F609" s="29">
        <f>F610</f>
        <v>0</v>
      </c>
      <c r="G609" s="29"/>
    </row>
    <row r="610" spans="1:7" ht="47.25" hidden="1">
      <c r="A610" s="3" t="s">
        <v>459</v>
      </c>
      <c r="B610" s="4" t="s">
        <v>211</v>
      </c>
      <c r="C610" s="4" t="s">
        <v>100</v>
      </c>
      <c r="D610" s="4"/>
      <c r="E610" s="4"/>
      <c r="F610" s="29">
        <f>F611</f>
        <v>0</v>
      </c>
      <c r="G610" s="29"/>
    </row>
    <row r="611" spans="1:7" ht="15.75" hidden="1">
      <c r="A611" s="3" t="s">
        <v>428</v>
      </c>
      <c r="B611" s="4" t="s">
        <v>211</v>
      </c>
      <c r="C611" s="4" t="s">
        <v>100</v>
      </c>
      <c r="D611" s="4" t="s">
        <v>409</v>
      </c>
      <c r="E611" s="4"/>
      <c r="F611" s="29">
        <f>F612</f>
        <v>0</v>
      </c>
      <c r="G611" s="29"/>
    </row>
    <row r="612" spans="1:7" ht="31.5" hidden="1">
      <c r="A612" s="3" t="s">
        <v>438</v>
      </c>
      <c r="B612" s="4" t="s">
        <v>211</v>
      </c>
      <c r="C612" s="4" t="s">
        <v>100</v>
      </c>
      <c r="D612" s="4" t="s">
        <v>409</v>
      </c>
      <c r="E612" s="4" t="s">
        <v>97</v>
      </c>
      <c r="F612" s="29">
        <f>прил7!G245</f>
        <v>0</v>
      </c>
      <c r="G612" s="29"/>
    </row>
    <row r="613" spans="1:7" ht="63">
      <c r="A613" s="3" t="s">
        <v>302</v>
      </c>
      <c r="B613" s="4" t="s">
        <v>168</v>
      </c>
      <c r="C613" s="4"/>
      <c r="D613" s="4"/>
      <c r="E613" s="4"/>
      <c r="F613" s="29">
        <f>F614</f>
        <v>1623190</v>
      </c>
      <c r="G613" s="29"/>
    </row>
    <row r="614" spans="1:7" ht="47.25">
      <c r="A614" s="3" t="s">
        <v>809</v>
      </c>
      <c r="B614" s="4" t="s">
        <v>168</v>
      </c>
      <c r="C614" s="4" t="s">
        <v>451</v>
      </c>
      <c r="D614" s="4"/>
      <c r="E614" s="4"/>
      <c r="F614" s="29">
        <f>F615</f>
        <v>1623190</v>
      </c>
      <c r="G614" s="29"/>
    </row>
    <row r="615" spans="1:7" ht="15.75">
      <c r="A615" s="3" t="s">
        <v>428</v>
      </c>
      <c r="B615" s="4" t="s">
        <v>168</v>
      </c>
      <c r="C615" s="4" t="s">
        <v>451</v>
      </c>
      <c r="D615" s="4" t="s">
        <v>409</v>
      </c>
      <c r="E615" s="4"/>
      <c r="F615" s="29">
        <f>F616</f>
        <v>1623190</v>
      </c>
      <c r="G615" s="29"/>
    </row>
    <row r="616" spans="1:7" ht="31.5">
      <c r="A616" s="3" t="s">
        <v>438</v>
      </c>
      <c r="B616" s="4" t="s">
        <v>168</v>
      </c>
      <c r="C616" s="4" t="s">
        <v>451</v>
      </c>
      <c r="D616" s="4" t="s">
        <v>409</v>
      </c>
      <c r="E616" s="4" t="s">
        <v>97</v>
      </c>
      <c r="F616" s="29">
        <f>прил6!F149</f>
        <v>1623190</v>
      </c>
      <c r="G616" s="29"/>
    </row>
    <row r="617" spans="1:7" ht="47.25">
      <c r="A617" s="103" t="s">
        <v>489</v>
      </c>
      <c r="B617" s="4" t="s">
        <v>578</v>
      </c>
      <c r="C617" s="4"/>
      <c r="D617" s="4"/>
      <c r="E617" s="4"/>
      <c r="F617" s="29">
        <f aca="true" t="shared" si="40" ref="F617:G619">F618</f>
        <v>767800</v>
      </c>
      <c r="G617" s="29">
        <f t="shared" si="40"/>
        <v>767800</v>
      </c>
    </row>
    <row r="618" spans="1:7" ht="47.25">
      <c r="A618" s="3" t="s">
        <v>459</v>
      </c>
      <c r="B618" s="4" t="s">
        <v>578</v>
      </c>
      <c r="C618" s="4" t="s">
        <v>100</v>
      </c>
      <c r="D618" s="4"/>
      <c r="E618" s="4"/>
      <c r="F618" s="29">
        <f t="shared" si="40"/>
        <v>767800</v>
      </c>
      <c r="G618" s="29">
        <f t="shared" si="40"/>
        <v>767800</v>
      </c>
    </row>
    <row r="619" spans="1:7" ht="15.75">
      <c r="A619" s="3" t="s">
        <v>428</v>
      </c>
      <c r="B619" s="4" t="s">
        <v>578</v>
      </c>
      <c r="C619" s="4" t="s">
        <v>100</v>
      </c>
      <c r="D619" s="4" t="s">
        <v>409</v>
      </c>
      <c r="E619" s="4"/>
      <c r="F619" s="29">
        <f t="shared" si="40"/>
        <v>767800</v>
      </c>
      <c r="G619" s="29">
        <f t="shared" si="40"/>
        <v>767800</v>
      </c>
    </row>
    <row r="620" spans="1:7" ht="31.5">
      <c r="A620" s="3" t="s">
        <v>438</v>
      </c>
      <c r="B620" s="4" t="s">
        <v>578</v>
      </c>
      <c r="C620" s="4" t="s">
        <v>100</v>
      </c>
      <c r="D620" s="4" t="s">
        <v>409</v>
      </c>
      <c r="E620" s="4" t="s">
        <v>97</v>
      </c>
      <c r="F620" s="29">
        <f>прил6!F153</f>
        <v>767800</v>
      </c>
      <c r="G620" s="29">
        <f>F620</f>
        <v>767800</v>
      </c>
    </row>
    <row r="621" spans="1:7" ht="110.25">
      <c r="A621" s="121" t="s">
        <v>363</v>
      </c>
      <c r="B621" s="5" t="s">
        <v>88</v>
      </c>
      <c r="C621" s="5"/>
      <c r="D621" s="5"/>
      <c r="E621" s="5"/>
      <c r="F621" s="28">
        <f>F622+F638</f>
        <v>28165079.009999998</v>
      </c>
      <c r="G621" s="28"/>
    </row>
    <row r="622" spans="1:7" ht="47.25">
      <c r="A622" s="103" t="s">
        <v>185</v>
      </c>
      <c r="B622" s="4" t="s">
        <v>186</v>
      </c>
      <c r="C622" s="4"/>
      <c r="D622" s="4"/>
      <c r="E622" s="4"/>
      <c r="F622" s="29">
        <f>F623+F627+F634</f>
        <v>11602942.72</v>
      </c>
      <c r="G622" s="29"/>
    </row>
    <row r="623" spans="1:7" ht="58.5" customHeight="1">
      <c r="A623" s="103" t="s">
        <v>23</v>
      </c>
      <c r="B623" s="4" t="s">
        <v>43</v>
      </c>
      <c r="C623" s="4"/>
      <c r="D623" s="4"/>
      <c r="E623" s="4"/>
      <c r="F623" s="29">
        <f>F624</f>
        <v>10693956.42</v>
      </c>
      <c r="G623" s="29"/>
    </row>
    <row r="624" spans="1:7" ht="126">
      <c r="A624" s="3" t="s">
        <v>458</v>
      </c>
      <c r="B624" s="4" t="s">
        <v>43</v>
      </c>
      <c r="C624" s="4" t="s">
        <v>99</v>
      </c>
      <c r="D624" s="4"/>
      <c r="E624" s="4"/>
      <c r="F624" s="29">
        <f>F625</f>
        <v>10693956.42</v>
      </c>
      <c r="G624" s="29"/>
    </row>
    <row r="625" spans="1:7" ht="15.75">
      <c r="A625" s="3" t="s">
        <v>428</v>
      </c>
      <c r="B625" s="4" t="s">
        <v>43</v>
      </c>
      <c r="C625" s="4" t="s">
        <v>99</v>
      </c>
      <c r="D625" s="4" t="s">
        <v>409</v>
      </c>
      <c r="E625" s="4"/>
      <c r="F625" s="29">
        <f>F626</f>
        <v>10693956.42</v>
      </c>
      <c r="G625" s="29"/>
    </row>
    <row r="626" spans="1:7" ht="126">
      <c r="A626" s="3" t="s">
        <v>93</v>
      </c>
      <c r="B626" s="4" t="s">
        <v>43</v>
      </c>
      <c r="C626" s="4" t="s">
        <v>99</v>
      </c>
      <c r="D626" s="4" t="s">
        <v>409</v>
      </c>
      <c r="E626" s="4" t="s">
        <v>419</v>
      </c>
      <c r="F626" s="29">
        <f>прил6!F51</f>
        <v>10693956.42</v>
      </c>
      <c r="G626" s="29"/>
    </row>
    <row r="627" spans="1:7" ht="47.25">
      <c r="A627" s="103" t="s">
        <v>25</v>
      </c>
      <c r="B627" s="4" t="s">
        <v>45</v>
      </c>
      <c r="C627" s="4"/>
      <c r="D627" s="4"/>
      <c r="E627" s="4"/>
      <c r="F627" s="29">
        <f>F628+F631</f>
        <v>437366.3</v>
      </c>
      <c r="G627" s="29"/>
    </row>
    <row r="628" spans="1:11" s="16" customFormat="1" ht="126">
      <c r="A628" s="103" t="s">
        <v>27</v>
      </c>
      <c r="B628" s="4" t="s">
        <v>45</v>
      </c>
      <c r="C628" s="4" t="s">
        <v>99</v>
      </c>
      <c r="D628" s="4"/>
      <c r="E628" s="4"/>
      <c r="F628" s="29">
        <f>F629</f>
        <v>29340</v>
      </c>
      <c r="G628" s="29"/>
      <c r="H628" s="48"/>
      <c r="I628" s="48"/>
      <c r="J628" s="48"/>
      <c r="K628" s="48"/>
    </row>
    <row r="629" spans="1:7" ht="15.75">
      <c r="A629" s="3" t="s">
        <v>428</v>
      </c>
      <c r="B629" s="4" t="s">
        <v>45</v>
      </c>
      <c r="C629" s="4" t="s">
        <v>99</v>
      </c>
      <c r="D629" s="4" t="s">
        <v>409</v>
      </c>
      <c r="E629" s="4"/>
      <c r="F629" s="29">
        <f>F630</f>
        <v>29340</v>
      </c>
      <c r="G629" s="29"/>
    </row>
    <row r="630" spans="1:7" ht="126">
      <c r="A630" s="3" t="s">
        <v>93</v>
      </c>
      <c r="B630" s="4" t="s">
        <v>45</v>
      </c>
      <c r="C630" s="4" t="s">
        <v>99</v>
      </c>
      <c r="D630" s="4" t="s">
        <v>409</v>
      </c>
      <c r="E630" s="4" t="s">
        <v>419</v>
      </c>
      <c r="F630" s="29">
        <f>прил6!F53</f>
        <v>29340</v>
      </c>
      <c r="G630" s="29"/>
    </row>
    <row r="631" spans="1:7" ht="47.25">
      <c r="A631" s="103" t="s">
        <v>459</v>
      </c>
      <c r="B631" s="4" t="s">
        <v>45</v>
      </c>
      <c r="C631" s="4" t="s">
        <v>100</v>
      </c>
      <c r="D631" s="4"/>
      <c r="E631" s="4"/>
      <c r="F631" s="29">
        <f>F632</f>
        <v>408026.3</v>
      </c>
      <c r="G631" s="29"/>
    </row>
    <row r="632" spans="1:7" ht="15.75">
      <c r="A632" s="3" t="s">
        <v>428</v>
      </c>
      <c r="B632" s="4" t="s">
        <v>45</v>
      </c>
      <c r="C632" s="4" t="s">
        <v>100</v>
      </c>
      <c r="D632" s="4" t="s">
        <v>409</v>
      </c>
      <c r="E632" s="4"/>
      <c r="F632" s="29">
        <f>F633</f>
        <v>408026.3</v>
      </c>
      <c r="G632" s="29"/>
    </row>
    <row r="633" spans="1:7" ht="126">
      <c r="A633" s="3" t="s">
        <v>93</v>
      </c>
      <c r="B633" s="4" t="s">
        <v>45</v>
      </c>
      <c r="C633" s="4" t="s">
        <v>100</v>
      </c>
      <c r="D633" s="4" t="s">
        <v>409</v>
      </c>
      <c r="E633" s="4" t="s">
        <v>419</v>
      </c>
      <c r="F633" s="29">
        <f>прил6!F54</f>
        <v>408026.3</v>
      </c>
      <c r="G633" s="29"/>
    </row>
    <row r="634" spans="1:7" ht="110.25">
      <c r="A634" s="3" t="s">
        <v>19</v>
      </c>
      <c r="B634" s="4" t="s">
        <v>46</v>
      </c>
      <c r="C634" s="4"/>
      <c r="D634" s="4"/>
      <c r="E634" s="4"/>
      <c r="F634" s="29">
        <f>F635</f>
        <v>471620</v>
      </c>
      <c r="G634" s="29"/>
    </row>
    <row r="635" spans="1:7" ht="126">
      <c r="A635" s="103" t="s">
        <v>27</v>
      </c>
      <c r="B635" s="4" t="s">
        <v>46</v>
      </c>
      <c r="C635" s="4" t="s">
        <v>99</v>
      </c>
      <c r="D635" s="4"/>
      <c r="E635" s="4"/>
      <c r="F635" s="29">
        <f>F636</f>
        <v>471620</v>
      </c>
      <c r="G635" s="29"/>
    </row>
    <row r="636" spans="1:7" ht="15.75">
      <c r="A636" s="3" t="s">
        <v>428</v>
      </c>
      <c r="B636" s="4" t="s">
        <v>46</v>
      </c>
      <c r="C636" s="4" t="s">
        <v>99</v>
      </c>
      <c r="D636" s="4" t="s">
        <v>409</v>
      </c>
      <c r="E636" s="4"/>
      <c r="F636" s="29">
        <f>F637</f>
        <v>471620</v>
      </c>
      <c r="G636" s="29"/>
    </row>
    <row r="637" spans="1:7" ht="126">
      <c r="A637" s="3" t="s">
        <v>93</v>
      </c>
      <c r="B637" s="4" t="s">
        <v>46</v>
      </c>
      <c r="C637" s="4" t="s">
        <v>99</v>
      </c>
      <c r="D637" s="4" t="s">
        <v>409</v>
      </c>
      <c r="E637" s="4" t="s">
        <v>419</v>
      </c>
      <c r="F637" s="29">
        <f>прил6!F56</f>
        <v>471620</v>
      </c>
      <c r="G637" s="29"/>
    </row>
    <row r="638" spans="1:7" ht="47.25">
      <c r="A638" s="103" t="s">
        <v>188</v>
      </c>
      <c r="B638" s="4" t="s">
        <v>189</v>
      </c>
      <c r="C638" s="4"/>
      <c r="D638" s="4"/>
      <c r="E638" s="4"/>
      <c r="F638" s="29">
        <f>F639</f>
        <v>16562136.29</v>
      </c>
      <c r="G638" s="29"/>
    </row>
    <row r="639" spans="1:7" ht="31.5">
      <c r="A639" s="103" t="s">
        <v>190</v>
      </c>
      <c r="B639" s="4" t="s">
        <v>191</v>
      </c>
      <c r="C639" s="4"/>
      <c r="D639" s="4"/>
      <c r="E639" s="4"/>
      <c r="F639" s="29">
        <f>F640</f>
        <v>16562136.29</v>
      </c>
      <c r="G639" s="29"/>
    </row>
    <row r="640" spans="1:7" ht="31.5">
      <c r="A640" s="103" t="s">
        <v>452</v>
      </c>
      <c r="B640" s="4" t="s">
        <v>191</v>
      </c>
      <c r="C640" s="4" t="s">
        <v>102</v>
      </c>
      <c r="D640" s="4"/>
      <c r="E640" s="4"/>
      <c r="F640" s="29">
        <f>F641</f>
        <v>16562136.29</v>
      </c>
      <c r="G640" s="29"/>
    </row>
    <row r="641" spans="1:7" ht="31.5">
      <c r="A641" s="101" t="s">
        <v>250</v>
      </c>
      <c r="B641" s="4" t="s">
        <v>191</v>
      </c>
      <c r="C641" s="4" t="s">
        <v>102</v>
      </c>
      <c r="D641" s="4" t="s">
        <v>97</v>
      </c>
      <c r="E641" s="4"/>
      <c r="F641" s="29">
        <f>F642</f>
        <v>16562136.29</v>
      </c>
      <c r="G641" s="29"/>
    </row>
    <row r="642" spans="1:7" ht="47.25">
      <c r="A642" s="122" t="s">
        <v>187</v>
      </c>
      <c r="B642" s="7" t="s">
        <v>191</v>
      </c>
      <c r="C642" s="7" t="s">
        <v>102</v>
      </c>
      <c r="D642" s="7" t="s">
        <v>97</v>
      </c>
      <c r="E642" s="7" t="s">
        <v>409</v>
      </c>
      <c r="F642" s="31">
        <f>прил6!F648</f>
        <v>16562136.29</v>
      </c>
      <c r="G642" s="31"/>
    </row>
    <row r="643" spans="1:7" ht="78.75">
      <c r="A643" s="50" t="s">
        <v>364</v>
      </c>
      <c r="B643" s="2" t="s">
        <v>465</v>
      </c>
      <c r="C643" s="2"/>
      <c r="D643" s="2"/>
      <c r="E643" s="2"/>
      <c r="F643" s="33">
        <f>F644+F711+F739+F755+F767+F789+F812+F827</f>
        <v>223700987.95999998</v>
      </c>
      <c r="G643" s="33">
        <f>G644+G711+G739+G755+G767+G789+G812+G827</f>
        <v>94536300</v>
      </c>
    </row>
    <row r="644" spans="1:7" ht="47.25">
      <c r="A644" s="27" t="s">
        <v>466</v>
      </c>
      <c r="B644" s="4" t="s">
        <v>467</v>
      </c>
      <c r="C644" s="4"/>
      <c r="D644" s="4"/>
      <c r="E644" s="4"/>
      <c r="F644" s="29">
        <f>F645+F656+F660+F671+F675+F682+F686+F693+F697+F704+F649+F667</f>
        <v>35695362.37</v>
      </c>
      <c r="G644" s="29">
        <f>G645+G656+G660+G671+G675+G682+G686+G693+G697+G704+G649+G667</f>
        <v>4295400</v>
      </c>
    </row>
    <row r="645" spans="1:7" ht="63" customHeight="1">
      <c r="A645" s="27" t="s">
        <v>28</v>
      </c>
      <c r="B645" s="4" t="s">
        <v>29</v>
      </c>
      <c r="C645" s="4"/>
      <c r="D645" s="4"/>
      <c r="E645" s="4"/>
      <c r="F645" s="29">
        <f>F646</f>
        <v>2101023.34</v>
      </c>
      <c r="G645" s="29"/>
    </row>
    <row r="646" spans="1:7" ht="126">
      <c r="A646" s="3" t="s">
        <v>458</v>
      </c>
      <c r="B646" s="4" t="s">
        <v>29</v>
      </c>
      <c r="C646" s="4" t="s">
        <v>99</v>
      </c>
      <c r="D646" s="4"/>
      <c r="E646" s="4"/>
      <c r="F646" s="29">
        <f>F647</f>
        <v>2101023.34</v>
      </c>
      <c r="G646" s="29"/>
    </row>
    <row r="647" spans="1:7" ht="25.5" customHeight="1">
      <c r="A647" s="3" t="s">
        <v>428</v>
      </c>
      <c r="B647" s="4" t="s">
        <v>29</v>
      </c>
      <c r="C647" s="4" t="s">
        <v>99</v>
      </c>
      <c r="D647" s="4" t="s">
        <v>409</v>
      </c>
      <c r="E647" s="4"/>
      <c r="F647" s="29">
        <f>F648</f>
        <v>2101023.34</v>
      </c>
      <c r="G647" s="29"/>
    </row>
    <row r="648" spans="1:7" ht="126">
      <c r="A648" s="3" t="s">
        <v>93</v>
      </c>
      <c r="B648" s="4" t="s">
        <v>29</v>
      </c>
      <c r="C648" s="4" t="s">
        <v>99</v>
      </c>
      <c r="D648" s="4" t="s">
        <v>409</v>
      </c>
      <c r="E648" s="4" t="s">
        <v>419</v>
      </c>
      <c r="F648" s="29">
        <f>прил6!F60</f>
        <v>2101023.34</v>
      </c>
      <c r="G648" s="29"/>
    </row>
    <row r="649" spans="1:7" ht="40.5" customHeight="1">
      <c r="A649" s="27" t="s">
        <v>664</v>
      </c>
      <c r="B649" s="4" t="s">
        <v>665</v>
      </c>
      <c r="C649" s="4"/>
      <c r="D649" s="4"/>
      <c r="E649" s="4"/>
      <c r="F649" s="29">
        <f>F650+F653</f>
        <v>178586.98</v>
      </c>
      <c r="G649" s="29"/>
    </row>
    <row r="650" spans="1:7" ht="126">
      <c r="A650" s="3" t="s">
        <v>458</v>
      </c>
      <c r="B650" s="4" t="s">
        <v>665</v>
      </c>
      <c r="C650" s="4" t="s">
        <v>99</v>
      </c>
      <c r="D650" s="4"/>
      <c r="E650" s="4"/>
      <c r="F650" s="29">
        <f>F651</f>
        <v>59000</v>
      </c>
      <c r="G650" s="29"/>
    </row>
    <row r="651" spans="1:7" ht="15.75">
      <c r="A651" s="3" t="s">
        <v>428</v>
      </c>
      <c r="B651" s="4" t="s">
        <v>665</v>
      </c>
      <c r="C651" s="4" t="s">
        <v>99</v>
      </c>
      <c r="D651" s="4" t="s">
        <v>409</v>
      </c>
      <c r="E651" s="4"/>
      <c r="F651" s="29">
        <f>F652</f>
        <v>59000</v>
      </c>
      <c r="G651" s="29"/>
    </row>
    <row r="652" spans="1:7" ht="126">
      <c r="A652" s="3" t="s">
        <v>93</v>
      </c>
      <c r="B652" s="4" t="s">
        <v>665</v>
      </c>
      <c r="C652" s="4" t="s">
        <v>99</v>
      </c>
      <c r="D652" s="4" t="s">
        <v>409</v>
      </c>
      <c r="E652" s="4" t="s">
        <v>419</v>
      </c>
      <c r="F652" s="29">
        <f>прил7!G61</f>
        <v>59000</v>
      </c>
      <c r="G652" s="29"/>
    </row>
    <row r="653" spans="1:7" ht="47.25">
      <c r="A653" s="27" t="s">
        <v>459</v>
      </c>
      <c r="B653" s="4" t="s">
        <v>665</v>
      </c>
      <c r="C653" s="4" t="s">
        <v>100</v>
      </c>
      <c r="D653" s="4"/>
      <c r="E653" s="4"/>
      <c r="F653" s="29">
        <f>F654</f>
        <v>119586.98000000001</v>
      </c>
      <c r="G653" s="29"/>
    </row>
    <row r="654" spans="1:7" ht="15.75">
      <c r="A654" s="3" t="s">
        <v>428</v>
      </c>
      <c r="B654" s="4" t="s">
        <v>665</v>
      </c>
      <c r="C654" s="4" t="s">
        <v>100</v>
      </c>
      <c r="D654" s="4" t="s">
        <v>409</v>
      </c>
      <c r="E654" s="4"/>
      <c r="F654" s="29">
        <f>F655</f>
        <v>119586.98000000001</v>
      </c>
      <c r="G654" s="29"/>
    </row>
    <row r="655" spans="1:7" ht="126">
      <c r="A655" s="3" t="s">
        <v>93</v>
      </c>
      <c r="B655" s="4" t="s">
        <v>665</v>
      </c>
      <c r="C655" s="4" t="s">
        <v>100</v>
      </c>
      <c r="D655" s="4" t="s">
        <v>409</v>
      </c>
      <c r="E655" s="4" t="s">
        <v>419</v>
      </c>
      <c r="F655" s="29">
        <f>прил7!G62</f>
        <v>119586.98000000001</v>
      </c>
      <c r="G655" s="29"/>
    </row>
    <row r="656" spans="1:7" ht="64.5" customHeight="1">
      <c r="A656" s="27" t="s">
        <v>23</v>
      </c>
      <c r="B656" s="4" t="s">
        <v>30</v>
      </c>
      <c r="C656" s="4"/>
      <c r="D656" s="4"/>
      <c r="E656" s="4"/>
      <c r="F656" s="29">
        <f>F657</f>
        <v>26536901.43</v>
      </c>
      <c r="G656" s="29"/>
    </row>
    <row r="657" spans="1:7" ht="126">
      <c r="A657" s="3" t="s">
        <v>458</v>
      </c>
      <c r="B657" s="4" t="s">
        <v>30</v>
      </c>
      <c r="C657" s="4" t="s">
        <v>99</v>
      </c>
      <c r="D657" s="4"/>
      <c r="E657" s="4"/>
      <c r="F657" s="29">
        <f>F658</f>
        <v>26536901.43</v>
      </c>
      <c r="G657" s="29"/>
    </row>
    <row r="658" spans="1:7" ht="30.75" customHeight="1">
      <c r="A658" s="3" t="s">
        <v>428</v>
      </c>
      <c r="B658" s="4" t="s">
        <v>30</v>
      </c>
      <c r="C658" s="4" t="s">
        <v>99</v>
      </c>
      <c r="D658" s="4" t="s">
        <v>409</v>
      </c>
      <c r="E658" s="4"/>
      <c r="F658" s="29">
        <f>F659</f>
        <v>26536901.43</v>
      </c>
      <c r="G658" s="29"/>
    </row>
    <row r="659" spans="1:7" ht="126">
      <c r="A659" s="3" t="s">
        <v>93</v>
      </c>
      <c r="B659" s="4" t="s">
        <v>30</v>
      </c>
      <c r="C659" s="4" t="s">
        <v>99</v>
      </c>
      <c r="D659" s="4" t="s">
        <v>409</v>
      </c>
      <c r="E659" s="4" t="s">
        <v>419</v>
      </c>
      <c r="F659" s="29">
        <f>прил6!F65</f>
        <v>26536901.43</v>
      </c>
      <c r="G659" s="29"/>
    </row>
    <row r="660" spans="1:7" ht="47.25">
      <c r="A660" s="27" t="s">
        <v>25</v>
      </c>
      <c r="B660" s="4" t="s">
        <v>31</v>
      </c>
      <c r="C660" s="4"/>
      <c r="D660" s="4"/>
      <c r="E660" s="4"/>
      <c r="F660" s="29">
        <f>F661+F664</f>
        <v>1692966.62</v>
      </c>
      <c r="G660" s="29"/>
    </row>
    <row r="661" spans="1:7" ht="126">
      <c r="A661" s="3" t="s">
        <v>458</v>
      </c>
      <c r="B661" s="4" t="s">
        <v>31</v>
      </c>
      <c r="C661" s="4" t="s">
        <v>99</v>
      </c>
      <c r="D661" s="4"/>
      <c r="E661" s="4"/>
      <c r="F661" s="29">
        <f>F662</f>
        <v>232860</v>
      </c>
      <c r="G661" s="29"/>
    </row>
    <row r="662" spans="1:7" ht="23.25" customHeight="1">
      <c r="A662" s="3" t="s">
        <v>428</v>
      </c>
      <c r="B662" s="4" t="s">
        <v>31</v>
      </c>
      <c r="C662" s="4" t="s">
        <v>99</v>
      </c>
      <c r="D662" s="4" t="s">
        <v>409</v>
      </c>
      <c r="E662" s="4"/>
      <c r="F662" s="29">
        <f>F663</f>
        <v>232860</v>
      </c>
      <c r="G662" s="29"/>
    </row>
    <row r="663" spans="1:7" ht="126">
      <c r="A663" s="3" t="s">
        <v>93</v>
      </c>
      <c r="B663" s="4" t="s">
        <v>31</v>
      </c>
      <c r="C663" s="4" t="s">
        <v>99</v>
      </c>
      <c r="D663" s="4" t="s">
        <v>409</v>
      </c>
      <c r="E663" s="4" t="s">
        <v>419</v>
      </c>
      <c r="F663" s="29">
        <f>прил6!F67</f>
        <v>232860</v>
      </c>
      <c r="G663" s="29"/>
    </row>
    <row r="664" spans="1:7" ht="47.25">
      <c r="A664" s="27" t="s">
        <v>459</v>
      </c>
      <c r="B664" s="4" t="s">
        <v>31</v>
      </c>
      <c r="C664" s="4" t="s">
        <v>100</v>
      </c>
      <c r="D664" s="4"/>
      <c r="E664" s="4"/>
      <c r="F664" s="29">
        <f>F665</f>
        <v>1460106.62</v>
      </c>
      <c r="G664" s="29"/>
    </row>
    <row r="665" spans="1:7" ht="15.75">
      <c r="A665" s="3" t="s">
        <v>428</v>
      </c>
      <c r="B665" s="4" t="s">
        <v>31</v>
      </c>
      <c r="C665" s="4" t="s">
        <v>100</v>
      </c>
      <c r="D665" s="4" t="s">
        <v>409</v>
      </c>
      <c r="E665" s="4"/>
      <c r="F665" s="29">
        <f>F666</f>
        <v>1460106.62</v>
      </c>
      <c r="G665" s="29"/>
    </row>
    <row r="666" spans="1:7" ht="126">
      <c r="A666" s="3" t="s">
        <v>93</v>
      </c>
      <c r="B666" s="4" t="s">
        <v>31</v>
      </c>
      <c r="C666" s="4" t="s">
        <v>100</v>
      </c>
      <c r="D666" s="4" t="s">
        <v>409</v>
      </c>
      <c r="E666" s="4" t="s">
        <v>419</v>
      </c>
      <c r="F666" s="29">
        <f>прил6!F68</f>
        <v>1460106.62</v>
      </c>
      <c r="G666" s="29"/>
    </row>
    <row r="667" spans="1:7" ht="126">
      <c r="A667" s="3" t="s">
        <v>47</v>
      </c>
      <c r="B667" s="4" t="s">
        <v>579</v>
      </c>
      <c r="C667" s="4"/>
      <c r="D667" s="4"/>
      <c r="E667" s="4"/>
      <c r="F667" s="29">
        <f>F668</f>
        <v>327814</v>
      </c>
      <c r="G667" s="29"/>
    </row>
    <row r="668" spans="1:7" ht="126">
      <c r="A668" s="27" t="s">
        <v>27</v>
      </c>
      <c r="B668" s="4" t="s">
        <v>579</v>
      </c>
      <c r="C668" s="4" t="s">
        <v>99</v>
      </c>
      <c r="D668" s="4"/>
      <c r="E668" s="4"/>
      <c r="F668" s="29">
        <f>F669</f>
        <v>327814</v>
      </c>
      <c r="G668" s="29"/>
    </row>
    <row r="669" spans="1:7" ht="15.75">
      <c r="A669" s="3" t="s">
        <v>428</v>
      </c>
      <c r="B669" s="4" t="s">
        <v>579</v>
      </c>
      <c r="C669" s="4" t="s">
        <v>99</v>
      </c>
      <c r="D669" s="4" t="s">
        <v>409</v>
      </c>
      <c r="E669" s="4"/>
      <c r="F669" s="29">
        <f>F670</f>
        <v>327814</v>
      </c>
      <c r="G669" s="29"/>
    </row>
    <row r="670" spans="1:7" ht="126">
      <c r="A670" s="3" t="s">
        <v>93</v>
      </c>
      <c r="B670" s="4" t="s">
        <v>579</v>
      </c>
      <c r="C670" s="4" t="s">
        <v>99</v>
      </c>
      <c r="D670" s="4" t="s">
        <v>409</v>
      </c>
      <c r="E670" s="4" t="s">
        <v>419</v>
      </c>
      <c r="F670" s="29">
        <f>прил6!F70</f>
        <v>327814</v>
      </c>
      <c r="G670" s="29"/>
    </row>
    <row r="671" spans="1:7" ht="110.25">
      <c r="A671" s="27" t="s">
        <v>19</v>
      </c>
      <c r="B671" s="4" t="s">
        <v>32</v>
      </c>
      <c r="C671" s="4"/>
      <c r="D671" s="4"/>
      <c r="E671" s="4"/>
      <c r="F671" s="29">
        <f>F672</f>
        <v>562670</v>
      </c>
      <c r="G671" s="29"/>
    </row>
    <row r="672" spans="1:7" ht="126">
      <c r="A672" s="3" t="s">
        <v>458</v>
      </c>
      <c r="B672" s="4" t="s">
        <v>32</v>
      </c>
      <c r="C672" s="4" t="s">
        <v>99</v>
      </c>
      <c r="D672" s="4"/>
      <c r="E672" s="4"/>
      <c r="F672" s="29">
        <f>F673</f>
        <v>562670</v>
      </c>
      <c r="G672" s="29"/>
    </row>
    <row r="673" spans="1:7" ht="15.75">
      <c r="A673" s="3" t="s">
        <v>428</v>
      </c>
      <c r="B673" s="4" t="s">
        <v>32</v>
      </c>
      <c r="C673" s="4" t="s">
        <v>99</v>
      </c>
      <c r="D673" s="4" t="s">
        <v>409</v>
      </c>
      <c r="E673" s="4"/>
      <c r="F673" s="29">
        <f>F674</f>
        <v>562670</v>
      </c>
      <c r="G673" s="29"/>
    </row>
    <row r="674" spans="1:7" ht="126">
      <c r="A674" s="3" t="s">
        <v>93</v>
      </c>
      <c r="B674" s="4" t="s">
        <v>32</v>
      </c>
      <c r="C674" s="4" t="s">
        <v>99</v>
      </c>
      <c r="D674" s="4" t="s">
        <v>409</v>
      </c>
      <c r="E674" s="4" t="s">
        <v>419</v>
      </c>
      <c r="F674" s="37">
        <f>прил6!F72</f>
        <v>562670</v>
      </c>
      <c r="G674" s="37"/>
    </row>
    <row r="675" spans="1:7" ht="31.5">
      <c r="A675" s="3" t="s">
        <v>580</v>
      </c>
      <c r="B675" s="4" t="s">
        <v>184</v>
      </c>
      <c r="C675" s="4"/>
      <c r="D675" s="4"/>
      <c r="E675" s="4"/>
      <c r="F675" s="37">
        <f>F676+F679</f>
        <v>1828000</v>
      </c>
      <c r="G675" s="37">
        <f>G676+G679</f>
        <v>1828000</v>
      </c>
    </row>
    <row r="676" spans="1:7" ht="126">
      <c r="A676" s="3" t="s">
        <v>458</v>
      </c>
      <c r="B676" s="4" t="s">
        <v>184</v>
      </c>
      <c r="C676" s="4" t="s">
        <v>99</v>
      </c>
      <c r="D676" s="4"/>
      <c r="E676" s="4"/>
      <c r="F676" s="37">
        <f>F677</f>
        <v>1787190</v>
      </c>
      <c r="G676" s="37">
        <f>G677</f>
        <v>1787190</v>
      </c>
    </row>
    <row r="677" spans="1:7" ht="31.5">
      <c r="A677" s="3" t="s">
        <v>429</v>
      </c>
      <c r="B677" s="4" t="s">
        <v>184</v>
      </c>
      <c r="C677" s="4" t="s">
        <v>99</v>
      </c>
      <c r="D677" s="4" t="s">
        <v>416</v>
      </c>
      <c r="E677" s="4"/>
      <c r="F677" s="37">
        <f>F678</f>
        <v>1787190</v>
      </c>
      <c r="G677" s="37">
        <f>G678</f>
        <v>1787190</v>
      </c>
    </row>
    <row r="678" spans="1:7" ht="15.75">
      <c r="A678" s="3" t="s">
        <v>98</v>
      </c>
      <c r="B678" s="4" t="s">
        <v>184</v>
      </c>
      <c r="C678" s="4" t="s">
        <v>99</v>
      </c>
      <c r="D678" s="4" t="s">
        <v>416</v>
      </c>
      <c r="E678" s="4" t="s">
        <v>419</v>
      </c>
      <c r="F678" s="37">
        <f>прил6!F206</f>
        <v>1787190</v>
      </c>
      <c r="G678" s="37">
        <f>F678</f>
        <v>1787190</v>
      </c>
    </row>
    <row r="679" spans="1:7" ht="47.25">
      <c r="A679" s="3" t="s">
        <v>459</v>
      </c>
      <c r="B679" s="4" t="s">
        <v>184</v>
      </c>
      <c r="C679" s="4" t="s">
        <v>100</v>
      </c>
      <c r="D679" s="4"/>
      <c r="E679" s="4"/>
      <c r="F679" s="37">
        <f>F680</f>
        <v>40810</v>
      </c>
      <c r="G679" s="37">
        <f>G680</f>
        <v>40810</v>
      </c>
    </row>
    <row r="680" spans="1:7" ht="31.5">
      <c r="A680" s="3" t="s">
        <v>429</v>
      </c>
      <c r="B680" s="4" t="s">
        <v>184</v>
      </c>
      <c r="C680" s="4" t="s">
        <v>100</v>
      </c>
      <c r="D680" s="4" t="s">
        <v>416</v>
      </c>
      <c r="E680" s="4"/>
      <c r="F680" s="37">
        <f>F681</f>
        <v>40810</v>
      </c>
      <c r="G680" s="37">
        <f>G681</f>
        <v>40810</v>
      </c>
    </row>
    <row r="681" spans="1:7" ht="15.75">
      <c r="A681" s="3" t="s">
        <v>98</v>
      </c>
      <c r="B681" s="4" t="s">
        <v>184</v>
      </c>
      <c r="C681" s="4" t="s">
        <v>100</v>
      </c>
      <c r="D681" s="4" t="s">
        <v>416</v>
      </c>
      <c r="E681" s="4" t="s">
        <v>419</v>
      </c>
      <c r="F681" s="37">
        <f>прил6!F207</f>
        <v>40810</v>
      </c>
      <c r="G681" s="37">
        <f>F681</f>
        <v>40810</v>
      </c>
    </row>
    <row r="682" spans="1:7" ht="157.5">
      <c r="A682" s="3" t="s">
        <v>387</v>
      </c>
      <c r="B682" s="4" t="s">
        <v>129</v>
      </c>
      <c r="C682" s="4"/>
      <c r="D682" s="4"/>
      <c r="E682" s="4"/>
      <c r="F682" s="37">
        <f aca="true" t="shared" si="41" ref="F682:G684">F683</f>
        <v>57300</v>
      </c>
      <c r="G682" s="37">
        <f t="shared" si="41"/>
        <v>57300</v>
      </c>
    </row>
    <row r="683" spans="1:7" ht="126">
      <c r="A683" s="3" t="s">
        <v>458</v>
      </c>
      <c r="B683" s="4" t="s">
        <v>129</v>
      </c>
      <c r="C683" s="4" t="s">
        <v>99</v>
      </c>
      <c r="D683" s="4"/>
      <c r="E683" s="4"/>
      <c r="F683" s="37">
        <f t="shared" si="41"/>
        <v>57300</v>
      </c>
      <c r="G683" s="37">
        <f t="shared" si="41"/>
        <v>57300</v>
      </c>
    </row>
    <row r="684" spans="1:7" ht="15.75">
      <c r="A684" s="3" t="s">
        <v>430</v>
      </c>
      <c r="B684" s="4" t="s">
        <v>129</v>
      </c>
      <c r="C684" s="4" t="s">
        <v>99</v>
      </c>
      <c r="D684" s="4" t="s">
        <v>419</v>
      </c>
      <c r="E684" s="4"/>
      <c r="F684" s="37">
        <f t="shared" si="41"/>
        <v>57300</v>
      </c>
      <c r="G684" s="37">
        <f t="shared" si="41"/>
        <v>57300</v>
      </c>
    </row>
    <row r="685" spans="1:7" ht="31.5">
      <c r="A685" s="3" t="s">
        <v>432</v>
      </c>
      <c r="B685" s="4" t="s">
        <v>129</v>
      </c>
      <c r="C685" s="4" t="s">
        <v>99</v>
      </c>
      <c r="D685" s="4" t="s">
        <v>419</v>
      </c>
      <c r="E685" s="4" t="s">
        <v>94</v>
      </c>
      <c r="F685" s="37">
        <f>прил6!F277</f>
        <v>57300</v>
      </c>
      <c r="G685" s="37">
        <f>F685</f>
        <v>57300</v>
      </c>
    </row>
    <row r="686" spans="1:7" ht="157.5">
      <c r="A686" s="3" t="s">
        <v>513</v>
      </c>
      <c r="B686" s="4" t="s">
        <v>514</v>
      </c>
      <c r="C686" s="4"/>
      <c r="D686" s="4"/>
      <c r="E686" s="4"/>
      <c r="F686" s="37">
        <f>F687+F690</f>
        <v>111700</v>
      </c>
      <c r="G686" s="37">
        <f>G687+G690</f>
        <v>111700</v>
      </c>
    </row>
    <row r="687" spans="1:7" ht="126">
      <c r="A687" s="3" t="s">
        <v>458</v>
      </c>
      <c r="B687" s="4" t="s">
        <v>514</v>
      </c>
      <c r="C687" s="4" t="s">
        <v>99</v>
      </c>
      <c r="D687" s="4"/>
      <c r="E687" s="4"/>
      <c r="F687" s="37">
        <f>F688</f>
        <v>111700</v>
      </c>
      <c r="G687" s="37">
        <f>G688</f>
        <v>111700</v>
      </c>
    </row>
    <row r="688" spans="1:7" ht="15.75">
      <c r="A688" s="3" t="s">
        <v>423</v>
      </c>
      <c r="B688" s="4" t="s">
        <v>514</v>
      </c>
      <c r="C688" s="4" t="s">
        <v>99</v>
      </c>
      <c r="D688" s="4" t="s">
        <v>417</v>
      </c>
      <c r="E688" s="4"/>
      <c r="F688" s="37">
        <f>F689</f>
        <v>111700</v>
      </c>
      <c r="G688" s="37">
        <f>G689</f>
        <v>111700</v>
      </c>
    </row>
    <row r="689" spans="1:7" ht="15.75">
      <c r="A689" s="3" t="s">
        <v>449</v>
      </c>
      <c r="B689" s="4" t="s">
        <v>514</v>
      </c>
      <c r="C689" s="4" t="s">
        <v>99</v>
      </c>
      <c r="D689" s="4" t="s">
        <v>417</v>
      </c>
      <c r="E689" s="4" t="s">
        <v>419</v>
      </c>
      <c r="F689" s="37">
        <f>прил6!F614</f>
        <v>111700</v>
      </c>
      <c r="G689" s="37">
        <f>F689</f>
        <v>111700</v>
      </c>
    </row>
    <row r="690" spans="1:7" ht="47.25">
      <c r="A690" s="3" t="s">
        <v>459</v>
      </c>
      <c r="B690" s="4" t="s">
        <v>514</v>
      </c>
      <c r="C690" s="4" t="s">
        <v>100</v>
      </c>
      <c r="D690" s="4"/>
      <c r="E690" s="4"/>
      <c r="F690" s="37">
        <f>F691</f>
        <v>0</v>
      </c>
      <c r="G690" s="37">
        <f>G691</f>
        <v>0</v>
      </c>
    </row>
    <row r="691" spans="1:7" ht="15.75">
      <c r="A691" s="3" t="s">
        <v>423</v>
      </c>
      <c r="B691" s="4" t="s">
        <v>514</v>
      </c>
      <c r="C691" s="4" t="s">
        <v>100</v>
      </c>
      <c r="D691" s="4" t="s">
        <v>417</v>
      </c>
      <c r="E691" s="4"/>
      <c r="F691" s="37">
        <f>F692</f>
        <v>0</v>
      </c>
      <c r="G691" s="37">
        <f>G692</f>
        <v>0</v>
      </c>
    </row>
    <row r="692" spans="1:7" ht="15.75">
      <c r="A692" s="3" t="s">
        <v>449</v>
      </c>
      <c r="B692" s="4" t="s">
        <v>514</v>
      </c>
      <c r="C692" s="4" t="s">
        <v>100</v>
      </c>
      <c r="D692" s="4" t="s">
        <v>417</v>
      </c>
      <c r="E692" s="4" t="s">
        <v>419</v>
      </c>
      <c r="F692" s="37">
        <f>прил6!F615</f>
        <v>0</v>
      </c>
      <c r="G692" s="37">
        <f>F692</f>
        <v>0</v>
      </c>
    </row>
    <row r="693" spans="1:7" ht="220.5">
      <c r="A693" s="3" t="s">
        <v>114</v>
      </c>
      <c r="B693" s="4" t="s">
        <v>471</v>
      </c>
      <c r="C693" s="4"/>
      <c r="D693" s="4"/>
      <c r="E693" s="4"/>
      <c r="F693" s="37">
        <f aca="true" t="shared" si="42" ref="F693:G695">F694</f>
        <v>6000</v>
      </c>
      <c r="G693" s="37">
        <f t="shared" si="42"/>
        <v>6000</v>
      </c>
    </row>
    <row r="694" spans="1:7" ht="47.25">
      <c r="A694" s="3" t="s">
        <v>459</v>
      </c>
      <c r="B694" s="4" t="s">
        <v>471</v>
      </c>
      <c r="C694" s="4" t="s">
        <v>100</v>
      </c>
      <c r="D694" s="4"/>
      <c r="E694" s="4"/>
      <c r="F694" s="37">
        <f t="shared" si="42"/>
        <v>6000</v>
      </c>
      <c r="G694" s="37">
        <f t="shared" si="42"/>
        <v>6000</v>
      </c>
    </row>
    <row r="695" spans="1:7" ht="15.75">
      <c r="A695" s="3" t="s">
        <v>428</v>
      </c>
      <c r="B695" s="4" t="s">
        <v>471</v>
      </c>
      <c r="C695" s="4" t="s">
        <v>100</v>
      </c>
      <c r="D695" s="4" t="s">
        <v>409</v>
      </c>
      <c r="E695" s="4"/>
      <c r="F695" s="37">
        <f t="shared" si="42"/>
        <v>6000</v>
      </c>
      <c r="G695" s="37">
        <f t="shared" si="42"/>
        <v>6000</v>
      </c>
    </row>
    <row r="696" spans="1:7" ht="31.5">
      <c r="A696" s="3" t="s">
        <v>438</v>
      </c>
      <c r="B696" s="4" t="s">
        <v>471</v>
      </c>
      <c r="C696" s="4" t="s">
        <v>100</v>
      </c>
      <c r="D696" s="4" t="s">
        <v>409</v>
      </c>
      <c r="E696" s="4" t="s">
        <v>97</v>
      </c>
      <c r="F696" s="37">
        <f>прил6!F157</f>
        <v>6000</v>
      </c>
      <c r="G696" s="37">
        <f>F696</f>
        <v>6000</v>
      </c>
    </row>
    <row r="697" spans="1:7" ht="47.25">
      <c r="A697" s="3" t="s">
        <v>472</v>
      </c>
      <c r="B697" s="4" t="s">
        <v>473</v>
      </c>
      <c r="C697" s="4"/>
      <c r="D697" s="4"/>
      <c r="E697" s="4"/>
      <c r="F697" s="37">
        <f>F698+F701</f>
        <v>1059000</v>
      </c>
      <c r="G697" s="37">
        <f>G698+G701</f>
        <v>1059000</v>
      </c>
    </row>
    <row r="698" spans="1:7" ht="126">
      <c r="A698" s="3" t="s">
        <v>458</v>
      </c>
      <c r="B698" s="4" t="s">
        <v>473</v>
      </c>
      <c r="C698" s="4" t="s">
        <v>99</v>
      </c>
      <c r="D698" s="4"/>
      <c r="E698" s="4"/>
      <c r="F698" s="37">
        <f>F699</f>
        <v>879260</v>
      </c>
      <c r="G698" s="37">
        <f>G699</f>
        <v>879260</v>
      </c>
    </row>
    <row r="699" spans="1:7" ht="15.75">
      <c r="A699" s="3" t="s">
        <v>428</v>
      </c>
      <c r="B699" s="4" t="s">
        <v>473</v>
      </c>
      <c r="C699" s="4" t="s">
        <v>99</v>
      </c>
      <c r="D699" s="4" t="s">
        <v>409</v>
      </c>
      <c r="E699" s="4"/>
      <c r="F699" s="37">
        <f>F700</f>
        <v>879260</v>
      </c>
      <c r="G699" s="37">
        <f>G700</f>
        <v>879260</v>
      </c>
    </row>
    <row r="700" spans="1:7" ht="31.5">
      <c r="A700" s="3" t="s">
        <v>438</v>
      </c>
      <c r="B700" s="4" t="s">
        <v>473</v>
      </c>
      <c r="C700" s="4" t="s">
        <v>99</v>
      </c>
      <c r="D700" s="4" t="s">
        <v>409</v>
      </c>
      <c r="E700" s="4" t="s">
        <v>97</v>
      </c>
      <c r="F700" s="37">
        <f>прил6!F159</f>
        <v>879260</v>
      </c>
      <c r="G700" s="37">
        <f>F700</f>
        <v>879260</v>
      </c>
    </row>
    <row r="701" spans="1:7" ht="47.25">
      <c r="A701" s="3" t="s">
        <v>459</v>
      </c>
      <c r="B701" s="4" t="s">
        <v>473</v>
      </c>
      <c r="C701" s="4" t="s">
        <v>100</v>
      </c>
      <c r="D701" s="4"/>
      <c r="E701" s="4"/>
      <c r="F701" s="37">
        <f>F702</f>
        <v>179740</v>
      </c>
      <c r="G701" s="37">
        <f>G702</f>
        <v>179740</v>
      </c>
    </row>
    <row r="702" spans="1:7" ht="15.75">
      <c r="A702" s="3" t="s">
        <v>428</v>
      </c>
      <c r="B702" s="4" t="s">
        <v>473</v>
      </c>
      <c r="C702" s="4" t="s">
        <v>100</v>
      </c>
      <c r="D702" s="4" t="s">
        <v>409</v>
      </c>
      <c r="E702" s="4"/>
      <c r="F702" s="37">
        <f>F703</f>
        <v>179740</v>
      </c>
      <c r="G702" s="37">
        <f>G703</f>
        <v>179740</v>
      </c>
    </row>
    <row r="703" spans="1:7" ht="31.5">
      <c r="A703" s="3" t="s">
        <v>438</v>
      </c>
      <c r="B703" s="4" t="s">
        <v>473</v>
      </c>
      <c r="C703" s="4" t="s">
        <v>100</v>
      </c>
      <c r="D703" s="4" t="s">
        <v>409</v>
      </c>
      <c r="E703" s="4" t="s">
        <v>97</v>
      </c>
      <c r="F703" s="37">
        <f>прил6!F160</f>
        <v>179740</v>
      </c>
      <c r="G703" s="37">
        <f>F703</f>
        <v>179740</v>
      </c>
    </row>
    <row r="704" spans="1:7" ht="63">
      <c r="A704" s="103" t="s">
        <v>447</v>
      </c>
      <c r="B704" s="4" t="s">
        <v>288</v>
      </c>
      <c r="C704" s="4"/>
      <c r="D704" s="4"/>
      <c r="E704" s="4"/>
      <c r="F704" s="37">
        <f>F705+F708</f>
        <v>1233400</v>
      </c>
      <c r="G704" s="37">
        <f>G705+G708</f>
        <v>1233400</v>
      </c>
    </row>
    <row r="705" spans="1:7" ht="126">
      <c r="A705" s="3" t="s">
        <v>458</v>
      </c>
      <c r="B705" s="4" t="s">
        <v>288</v>
      </c>
      <c r="C705" s="4" t="s">
        <v>99</v>
      </c>
      <c r="D705" s="4"/>
      <c r="E705" s="4"/>
      <c r="F705" s="37">
        <f>F706</f>
        <v>1076700</v>
      </c>
      <c r="G705" s="37">
        <f>G706</f>
        <v>1076700</v>
      </c>
    </row>
    <row r="706" spans="1:7" ht="15.75">
      <c r="A706" s="3" t="s">
        <v>423</v>
      </c>
      <c r="B706" s="4" t="s">
        <v>288</v>
      </c>
      <c r="C706" s="4" t="s">
        <v>99</v>
      </c>
      <c r="D706" s="4" t="s">
        <v>417</v>
      </c>
      <c r="E706" s="4"/>
      <c r="F706" s="37">
        <f>F707</f>
        <v>1076700</v>
      </c>
      <c r="G706" s="37">
        <f>G707</f>
        <v>1076700</v>
      </c>
    </row>
    <row r="707" spans="1:7" ht="15.75">
      <c r="A707" s="3" t="s">
        <v>449</v>
      </c>
      <c r="B707" s="4" t="s">
        <v>288</v>
      </c>
      <c r="C707" s="4" t="s">
        <v>99</v>
      </c>
      <c r="D707" s="4" t="s">
        <v>417</v>
      </c>
      <c r="E707" s="4" t="s">
        <v>419</v>
      </c>
      <c r="F707" s="37">
        <f>прил6!F617</f>
        <v>1076700</v>
      </c>
      <c r="G707" s="37">
        <f>F707</f>
        <v>1076700</v>
      </c>
    </row>
    <row r="708" spans="1:7" ht="47.25">
      <c r="A708" s="3" t="s">
        <v>459</v>
      </c>
      <c r="B708" s="4" t="s">
        <v>288</v>
      </c>
      <c r="C708" s="4" t="s">
        <v>100</v>
      </c>
      <c r="D708" s="4"/>
      <c r="E708" s="4"/>
      <c r="F708" s="37">
        <f>F709</f>
        <v>156700</v>
      </c>
      <c r="G708" s="37">
        <f>G709</f>
        <v>156700</v>
      </c>
    </row>
    <row r="709" spans="1:7" ht="15.75">
      <c r="A709" s="3" t="s">
        <v>423</v>
      </c>
      <c r="B709" s="4" t="s">
        <v>288</v>
      </c>
      <c r="C709" s="4" t="s">
        <v>100</v>
      </c>
      <c r="D709" s="4" t="s">
        <v>417</v>
      </c>
      <c r="E709" s="4"/>
      <c r="F709" s="37">
        <f>F710</f>
        <v>156700</v>
      </c>
      <c r="G709" s="37">
        <f>G710</f>
        <v>156700</v>
      </c>
    </row>
    <row r="710" spans="1:7" ht="15.75">
      <c r="A710" s="3" t="s">
        <v>449</v>
      </c>
      <c r="B710" s="4" t="s">
        <v>288</v>
      </c>
      <c r="C710" s="4" t="s">
        <v>100</v>
      </c>
      <c r="D710" s="4" t="s">
        <v>417</v>
      </c>
      <c r="E710" s="4" t="s">
        <v>419</v>
      </c>
      <c r="F710" s="37">
        <f>прил6!F618</f>
        <v>156700</v>
      </c>
      <c r="G710" s="37">
        <f>F710</f>
        <v>156700</v>
      </c>
    </row>
    <row r="711" spans="1:7" ht="78.75">
      <c r="A711" s="27" t="s">
        <v>169</v>
      </c>
      <c r="B711" s="4" t="s">
        <v>182</v>
      </c>
      <c r="C711" s="4"/>
      <c r="D711" s="4"/>
      <c r="E711" s="4"/>
      <c r="F711" s="37">
        <f>F712+F716+F723+F727+F731+F735</f>
        <v>15552534.32</v>
      </c>
      <c r="G711" s="37"/>
    </row>
    <row r="712" spans="1:7" ht="47.25">
      <c r="A712" s="27" t="s">
        <v>23</v>
      </c>
      <c r="B712" s="4" t="s">
        <v>37</v>
      </c>
      <c r="C712" s="4"/>
      <c r="D712" s="4"/>
      <c r="E712" s="4"/>
      <c r="F712" s="37">
        <f>F713</f>
        <v>11114980.94</v>
      </c>
      <c r="G712" s="37"/>
    </row>
    <row r="713" spans="1:7" ht="126">
      <c r="A713" s="3" t="s">
        <v>458</v>
      </c>
      <c r="B713" s="4" t="s">
        <v>37</v>
      </c>
      <c r="C713" s="4" t="s">
        <v>99</v>
      </c>
      <c r="D713" s="4"/>
      <c r="E713" s="4"/>
      <c r="F713" s="37">
        <f>F714</f>
        <v>11114980.94</v>
      </c>
      <c r="G713" s="37"/>
    </row>
    <row r="714" spans="1:7" ht="15.75">
      <c r="A714" s="3" t="s">
        <v>428</v>
      </c>
      <c r="B714" s="4" t="s">
        <v>37</v>
      </c>
      <c r="C714" s="4" t="s">
        <v>99</v>
      </c>
      <c r="D714" s="4" t="s">
        <v>409</v>
      </c>
      <c r="E714" s="4"/>
      <c r="F714" s="37">
        <f>F715</f>
        <v>11114980.94</v>
      </c>
      <c r="G714" s="37"/>
    </row>
    <row r="715" spans="1:7" ht="101.25" customHeight="1">
      <c r="A715" s="3" t="s">
        <v>93</v>
      </c>
      <c r="B715" s="4" t="s">
        <v>37</v>
      </c>
      <c r="C715" s="4" t="s">
        <v>99</v>
      </c>
      <c r="D715" s="4" t="s">
        <v>409</v>
      </c>
      <c r="E715" s="4" t="s">
        <v>419</v>
      </c>
      <c r="F715" s="37">
        <f>прил6!F74</f>
        <v>11114980.94</v>
      </c>
      <c r="G715" s="37"/>
    </row>
    <row r="716" spans="1:7" ht="47.25">
      <c r="A716" s="27" t="s">
        <v>25</v>
      </c>
      <c r="B716" s="4" t="s">
        <v>38</v>
      </c>
      <c r="C716" s="4"/>
      <c r="D716" s="4"/>
      <c r="E716" s="4"/>
      <c r="F716" s="37">
        <f>F717+F720</f>
        <v>673603.38</v>
      </c>
      <c r="G716" s="37"/>
    </row>
    <row r="717" spans="1:7" ht="126">
      <c r="A717" s="3" t="s">
        <v>458</v>
      </c>
      <c r="B717" s="4" t="s">
        <v>38</v>
      </c>
      <c r="C717" s="4" t="s">
        <v>99</v>
      </c>
      <c r="D717" s="4"/>
      <c r="E717" s="4"/>
      <c r="F717" s="37">
        <f>F718</f>
        <v>5250</v>
      </c>
      <c r="G717" s="37"/>
    </row>
    <row r="718" spans="1:7" ht="15.75">
      <c r="A718" s="3" t="s">
        <v>428</v>
      </c>
      <c r="B718" s="4" t="s">
        <v>38</v>
      </c>
      <c r="C718" s="4" t="s">
        <v>99</v>
      </c>
      <c r="D718" s="4" t="s">
        <v>409</v>
      </c>
      <c r="E718" s="4"/>
      <c r="F718" s="37">
        <f>F719</f>
        <v>5250</v>
      </c>
      <c r="G718" s="37"/>
    </row>
    <row r="719" spans="1:7" ht="126">
      <c r="A719" s="3" t="s">
        <v>93</v>
      </c>
      <c r="B719" s="4" t="s">
        <v>38</v>
      </c>
      <c r="C719" s="4" t="s">
        <v>99</v>
      </c>
      <c r="D719" s="4" t="s">
        <v>409</v>
      </c>
      <c r="E719" s="4" t="s">
        <v>419</v>
      </c>
      <c r="F719" s="37">
        <f>прил6!F77</f>
        <v>5250</v>
      </c>
      <c r="G719" s="37"/>
    </row>
    <row r="720" spans="1:7" ht="47.25">
      <c r="A720" s="27" t="s">
        <v>459</v>
      </c>
      <c r="B720" s="4" t="s">
        <v>38</v>
      </c>
      <c r="C720" s="4" t="s">
        <v>100</v>
      </c>
      <c r="D720" s="4"/>
      <c r="E720" s="4"/>
      <c r="F720" s="37">
        <f>F721</f>
        <v>668353.38</v>
      </c>
      <c r="G720" s="37"/>
    </row>
    <row r="721" spans="1:7" ht="15.75">
      <c r="A721" s="3" t="s">
        <v>428</v>
      </c>
      <c r="B721" s="4" t="s">
        <v>38</v>
      </c>
      <c r="C721" s="4" t="s">
        <v>100</v>
      </c>
      <c r="D721" s="4" t="s">
        <v>409</v>
      </c>
      <c r="E721" s="4"/>
      <c r="F721" s="37">
        <f>F722</f>
        <v>668353.38</v>
      </c>
      <c r="G721" s="37"/>
    </row>
    <row r="722" spans="1:7" ht="126">
      <c r="A722" s="3" t="s">
        <v>93</v>
      </c>
      <c r="B722" s="4" t="s">
        <v>38</v>
      </c>
      <c r="C722" s="4" t="s">
        <v>100</v>
      </c>
      <c r="D722" s="4" t="s">
        <v>409</v>
      </c>
      <c r="E722" s="4" t="s">
        <v>419</v>
      </c>
      <c r="F722" s="37">
        <f>прил6!F78</f>
        <v>668353.38</v>
      </c>
      <c r="G722" s="37"/>
    </row>
    <row r="723" spans="1:7" ht="110.25">
      <c r="A723" s="27" t="s">
        <v>19</v>
      </c>
      <c r="B723" s="4" t="s">
        <v>39</v>
      </c>
      <c r="C723" s="4"/>
      <c r="D723" s="4"/>
      <c r="E723" s="4"/>
      <c r="F723" s="37">
        <f>F724</f>
        <v>271170</v>
      </c>
      <c r="G723" s="37"/>
    </row>
    <row r="724" spans="1:7" ht="126">
      <c r="A724" s="3" t="s">
        <v>458</v>
      </c>
      <c r="B724" s="4" t="s">
        <v>39</v>
      </c>
      <c r="C724" s="4" t="s">
        <v>99</v>
      </c>
      <c r="D724" s="4"/>
      <c r="E724" s="4"/>
      <c r="F724" s="29">
        <f>F725</f>
        <v>271170</v>
      </c>
      <c r="G724" s="29"/>
    </row>
    <row r="725" spans="1:7" ht="15.75">
      <c r="A725" s="3" t="s">
        <v>428</v>
      </c>
      <c r="B725" s="4" t="s">
        <v>39</v>
      </c>
      <c r="C725" s="4" t="s">
        <v>99</v>
      </c>
      <c r="D725" s="4" t="s">
        <v>409</v>
      </c>
      <c r="E725" s="4"/>
      <c r="F725" s="29">
        <f>F726</f>
        <v>271170</v>
      </c>
      <c r="G725" s="29"/>
    </row>
    <row r="726" spans="1:7" ht="126">
      <c r="A726" s="3" t="s">
        <v>93</v>
      </c>
      <c r="B726" s="4" t="s">
        <v>39</v>
      </c>
      <c r="C726" s="4" t="s">
        <v>99</v>
      </c>
      <c r="D726" s="4" t="s">
        <v>409</v>
      </c>
      <c r="E726" s="4" t="s">
        <v>419</v>
      </c>
      <c r="F726" s="29">
        <f>прил6!F80</f>
        <v>271170</v>
      </c>
      <c r="G726" s="29"/>
    </row>
    <row r="727" spans="1:7" ht="63">
      <c r="A727" s="27" t="s">
        <v>406</v>
      </c>
      <c r="B727" s="4" t="s">
        <v>181</v>
      </c>
      <c r="C727" s="4"/>
      <c r="D727" s="4"/>
      <c r="E727" s="4"/>
      <c r="F727" s="29">
        <f>F728</f>
        <v>785250</v>
      </c>
      <c r="G727" s="29"/>
    </row>
    <row r="728" spans="1:7" ht="47.25">
      <c r="A728" s="3" t="s">
        <v>459</v>
      </c>
      <c r="B728" s="4" t="s">
        <v>181</v>
      </c>
      <c r="C728" s="4" t="s">
        <v>100</v>
      </c>
      <c r="D728" s="4"/>
      <c r="E728" s="4"/>
      <c r="F728" s="29">
        <f>F729</f>
        <v>785250</v>
      </c>
      <c r="G728" s="29"/>
    </row>
    <row r="729" spans="1:7" ht="15.75">
      <c r="A729" s="3" t="s">
        <v>428</v>
      </c>
      <c r="B729" s="4" t="s">
        <v>181</v>
      </c>
      <c r="C729" s="4" t="s">
        <v>100</v>
      </c>
      <c r="D729" s="4" t="s">
        <v>409</v>
      </c>
      <c r="E729" s="4"/>
      <c r="F729" s="29">
        <f>F730</f>
        <v>785250</v>
      </c>
      <c r="G729" s="29"/>
    </row>
    <row r="730" spans="1:7" ht="31.5">
      <c r="A730" s="3" t="s">
        <v>438</v>
      </c>
      <c r="B730" s="4" t="s">
        <v>181</v>
      </c>
      <c r="C730" s="4" t="s">
        <v>100</v>
      </c>
      <c r="D730" s="4" t="s">
        <v>409</v>
      </c>
      <c r="E730" s="4" t="s">
        <v>97</v>
      </c>
      <c r="F730" s="29">
        <f>прил6!F163</f>
        <v>785250</v>
      </c>
      <c r="G730" s="29"/>
    </row>
    <row r="731" spans="1:7" ht="31.5">
      <c r="A731" s="27" t="s">
        <v>246</v>
      </c>
      <c r="B731" s="4" t="s">
        <v>183</v>
      </c>
      <c r="C731" s="4"/>
      <c r="D731" s="4"/>
      <c r="E731" s="4"/>
      <c r="F731" s="29">
        <f>F732</f>
        <v>1707530</v>
      </c>
      <c r="G731" s="29"/>
    </row>
    <row r="732" spans="1:7" ht="47.25">
      <c r="A732" s="3" t="s">
        <v>459</v>
      </c>
      <c r="B732" s="4" t="s">
        <v>183</v>
      </c>
      <c r="C732" s="4" t="s">
        <v>100</v>
      </c>
      <c r="D732" s="4"/>
      <c r="E732" s="4"/>
      <c r="F732" s="29">
        <f>F733</f>
        <v>1707530</v>
      </c>
      <c r="G732" s="29"/>
    </row>
    <row r="733" spans="1:7" ht="15.75">
      <c r="A733" s="3" t="s">
        <v>430</v>
      </c>
      <c r="B733" s="4" t="s">
        <v>183</v>
      </c>
      <c r="C733" s="4" t="s">
        <v>100</v>
      </c>
      <c r="D733" s="4" t="s">
        <v>419</v>
      </c>
      <c r="E733" s="4"/>
      <c r="F733" s="29">
        <f>F734</f>
        <v>1707530</v>
      </c>
      <c r="G733" s="29"/>
    </row>
    <row r="734" spans="1:7" ht="31.5">
      <c r="A734" s="3" t="s">
        <v>432</v>
      </c>
      <c r="B734" s="4" t="s">
        <v>183</v>
      </c>
      <c r="C734" s="4" t="s">
        <v>100</v>
      </c>
      <c r="D734" s="4" t="s">
        <v>419</v>
      </c>
      <c r="E734" s="4" t="s">
        <v>94</v>
      </c>
      <c r="F734" s="29">
        <f>прил6!F280</f>
        <v>1707530</v>
      </c>
      <c r="G734" s="29"/>
    </row>
    <row r="735" spans="1:7" ht="36.75" customHeight="1">
      <c r="A735" s="3" t="s">
        <v>476</v>
      </c>
      <c r="B735" s="4" t="s">
        <v>667</v>
      </c>
      <c r="C735" s="4"/>
      <c r="D735" s="4"/>
      <c r="E735" s="4"/>
      <c r="F735" s="29">
        <f>F736</f>
        <v>1000000</v>
      </c>
      <c r="G735" s="29"/>
    </row>
    <row r="736" spans="1:7" ht="47.25">
      <c r="A736" s="3" t="s">
        <v>459</v>
      </c>
      <c r="B736" s="4" t="s">
        <v>667</v>
      </c>
      <c r="C736" s="4" t="s">
        <v>100</v>
      </c>
      <c r="D736" s="4"/>
      <c r="E736" s="4"/>
      <c r="F736" s="29">
        <f>F737</f>
        <v>1000000</v>
      </c>
      <c r="G736" s="29"/>
    </row>
    <row r="737" spans="1:7" ht="23.25" customHeight="1">
      <c r="A737" s="3" t="s">
        <v>428</v>
      </c>
      <c r="B737" s="4" t="s">
        <v>667</v>
      </c>
      <c r="C737" s="4" t="s">
        <v>100</v>
      </c>
      <c r="D737" s="4" t="s">
        <v>409</v>
      </c>
      <c r="E737" s="4"/>
      <c r="F737" s="29">
        <f>F738</f>
        <v>1000000</v>
      </c>
      <c r="G737" s="29"/>
    </row>
    <row r="738" spans="1:7" ht="31.5">
      <c r="A738" s="3" t="s">
        <v>438</v>
      </c>
      <c r="B738" s="4" t="s">
        <v>667</v>
      </c>
      <c r="C738" s="4" t="s">
        <v>100</v>
      </c>
      <c r="D738" s="4" t="s">
        <v>409</v>
      </c>
      <c r="E738" s="4" t="s">
        <v>97</v>
      </c>
      <c r="F738" s="29">
        <f>прил6!F165</f>
        <v>1000000</v>
      </c>
      <c r="G738" s="29"/>
    </row>
    <row r="739" spans="1:7" ht="78.75">
      <c r="A739" s="21" t="s">
        <v>244</v>
      </c>
      <c r="B739" s="4" t="s">
        <v>245</v>
      </c>
      <c r="C739" s="4"/>
      <c r="D739" s="4"/>
      <c r="E739" s="4"/>
      <c r="F739" s="29">
        <f>F740+F744+F751</f>
        <v>8080186.27</v>
      </c>
      <c r="G739" s="29"/>
    </row>
    <row r="740" spans="1:7" ht="47.25">
      <c r="A740" s="21" t="s">
        <v>23</v>
      </c>
      <c r="B740" s="4" t="s">
        <v>52</v>
      </c>
      <c r="C740" s="4"/>
      <c r="D740" s="4"/>
      <c r="E740" s="4"/>
      <c r="F740" s="29">
        <f>F741</f>
        <v>7447176.29</v>
      </c>
      <c r="G740" s="29"/>
    </row>
    <row r="741" spans="1:7" ht="126">
      <c r="A741" s="3" t="s">
        <v>458</v>
      </c>
      <c r="B741" s="4" t="s">
        <v>52</v>
      </c>
      <c r="C741" s="4" t="s">
        <v>99</v>
      </c>
      <c r="D741" s="4"/>
      <c r="E741" s="4"/>
      <c r="F741" s="29">
        <f>F742</f>
        <v>7447176.29</v>
      </c>
      <c r="G741" s="29"/>
    </row>
    <row r="742" spans="1:7" ht="15.75">
      <c r="A742" s="3" t="s">
        <v>428</v>
      </c>
      <c r="B742" s="4" t="s">
        <v>52</v>
      </c>
      <c r="C742" s="4" t="s">
        <v>99</v>
      </c>
      <c r="D742" s="4" t="s">
        <v>409</v>
      </c>
      <c r="E742" s="4"/>
      <c r="F742" s="29">
        <f>F743</f>
        <v>7447176.29</v>
      </c>
      <c r="G742" s="29"/>
    </row>
    <row r="743" spans="1:7" ht="126">
      <c r="A743" s="3" t="s">
        <v>93</v>
      </c>
      <c r="B743" s="4" t="s">
        <v>52</v>
      </c>
      <c r="C743" s="4" t="s">
        <v>99</v>
      </c>
      <c r="D743" s="4" t="s">
        <v>409</v>
      </c>
      <c r="E743" s="4" t="s">
        <v>419</v>
      </c>
      <c r="F743" s="29">
        <f>прил6!F83</f>
        <v>7447176.29</v>
      </c>
      <c r="G743" s="29"/>
    </row>
    <row r="744" spans="1:7" ht="47.25">
      <c r="A744" s="21" t="s">
        <v>25</v>
      </c>
      <c r="B744" s="4" t="s">
        <v>53</v>
      </c>
      <c r="C744" s="4"/>
      <c r="D744" s="4"/>
      <c r="E744" s="4"/>
      <c r="F744" s="29">
        <f>F745+F748</f>
        <v>483009.98</v>
      </c>
      <c r="G744" s="29"/>
    </row>
    <row r="745" spans="1:7" ht="126">
      <c r="A745" s="3" t="s">
        <v>458</v>
      </c>
      <c r="B745" s="4" t="s">
        <v>53</v>
      </c>
      <c r="C745" s="4" t="s">
        <v>99</v>
      </c>
      <c r="D745" s="4"/>
      <c r="E745" s="4"/>
      <c r="F745" s="29">
        <f>F746</f>
        <v>27540</v>
      </c>
      <c r="G745" s="29"/>
    </row>
    <row r="746" spans="1:7" ht="15.75">
      <c r="A746" s="3" t="s">
        <v>428</v>
      </c>
      <c r="B746" s="4" t="s">
        <v>53</v>
      </c>
      <c r="C746" s="4" t="s">
        <v>99</v>
      </c>
      <c r="D746" s="4" t="s">
        <v>409</v>
      </c>
      <c r="E746" s="4"/>
      <c r="F746" s="29">
        <f>F747</f>
        <v>27540</v>
      </c>
      <c r="G746" s="29"/>
    </row>
    <row r="747" spans="1:7" ht="126">
      <c r="A747" s="3" t="s">
        <v>93</v>
      </c>
      <c r="B747" s="4" t="s">
        <v>53</v>
      </c>
      <c r="C747" s="4" t="s">
        <v>99</v>
      </c>
      <c r="D747" s="4" t="s">
        <v>409</v>
      </c>
      <c r="E747" s="4" t="s">
        <v>419</v>
      </c>
      <c r="F747" s="29">
        <f>прил6!F85</f>
        <v>27540</v>
      </c>
      <c r="G747" s="29"/>
    </row>
    <row r="748" spans="1:7" ht="47.25">
      <c r="A748" s="3" t="s">
        <v>459</v>
      </c>
      <c r="B748" s="4" t="s">
        <v>53</v>
      </c>
      <c r="C748" s="4" t="s">
        <v>100</v>
      </c>
      <c r="D748" s="4"/>
      <c r="E748" s="4"/>
      <c r="F748" s="29">
        <f>F749</f>
        <v>455469.98</v>
      </c>
      <c r="G748" s="29"/>
    </row>
    <row r="749" spans="1:7" ht="15.75">
      <c r="A749" s="3" t="s">
        <v>428</v>
      </c>
      <c r="B749" s="4" t="s">
        <v>53</v>
      </c>
      <c r="C749" s="4" t="s">
        <v>100</v>
      </c>
      <c r="D749" s="4" t="s">
        <v>409</v>
      </c>
      <c r="E749" s="4"/>
      <c r="F749" s="29">
        <f>F750</f>
        <v>455469.98</v>
      </c>
      <c r="G749" s="29"/>
    </row>
    <row r="750" spans="1:7" ht="126">
      <c r="A750" s="3" t="s">
        <v>93</v>
      </c>
      <c r="B750" s="4" t="s">
        <v>53</v>
      </c>
      <c r="C750" s="4" t="s">
        <v>100</v>
      </c>
      <c r="D750" s="4" t="s">
        <v>409</v>
      </c>
      <c r="E750" s="4" t="s">
        <v>419</v>
      </c>
      <c r="F750" s="29">
        <f>прил6!F86</f>
        <v>455469.98</v>
      </c>
      <c r="G750" s="33"/>
    </row>
    <row r="751" spans="1:7" ht="110.25">
      <c r="A751" s="21" t="s">
        <v>19</v>
      </c>
      <c r="B751" s="4" t="s">
        <v>54</v>
      </c>
      <c r="C751" s="4"/>
      <c r="D751" s="4"/>
      <c r="E751" s="4"/>
      <c r="F751" s="29">
        <f>F752</f>
        <v>150000</v>
      </c>
      <c r="G751" s="33"/>
    </row>
    <row r="752" spans="1:7" ht="126">
      <c r="A752" s="3" t="s">
        <v>458</v>
      </c>
      <c r="B752" s="4" t="s">
        <v>54</v>
      </c>
      <c r="C752" s="4" t="s">
        <v>99</v>
      </c>
      <c r="D752" s="4"/>
      <c r="E752" s="4"/>
      <c r="F752" s="29">
        <f>F753</f>
        <v>150000</v>
      </c>
      <c r="G752" s="33"/>
    </row>
    <row r="753" spans="1:7" ht="15.75">
      <c r="A753" s="3" t="s">
        <v>428</v>
      </c>
      <c r="B753" s="4" t="s">
        <v>54</v>
      </c>
      <c r="C753" s="4" t="s">
        <v>99</v>
      </c>
      <c r="D753" s="4" t="s">
        <v>409</v>
      </c>
      <c r="E753" s="4"/>
      <c r="F753" s="29">
        <f>F754</f>
        <v>150000</v>
      </c>
      <c r="G753" s="33"/>
    </row>
    <row r="754" spans="1:7" ht="93.75" customHeight="1">
      <c r="A754" s="3" t="s">
        <v>93</v>
      </c>
      <c r="B754" s="4" t="s">
        <v>54</v>
      </c>
      <c r="C754" s="4" t="s">
        <v>99</v>
      </c>
      <c r="D754" s="4" t="s">
        <v>409</v>
      </c>
      <c r="E754" s="4" t="s">
        <v>419</v>
      </c>
      <c r="F754" s="37">
        <f>прил6!F88</f>
        <v>150000</v>
      </c>
      <c r="G754" s="37"/>
    </row>
    <row r="755" spans="1:7" ht="31.5">
      <c r="A755" s="3" t="s">
        <v>170</v>
      </c>
      <c r="B755" s="4" t="s">
        <v>171</v>
      </c>
      <c r="C755" s="4"/>
      <c r="D755" s="4"/>
      <c r="E755" s="4"/>
      <c r="F755" s="37">
        <f>F756+F763</f>
        <v>6809450</v>
      </c>
      <c r="G755" s="37"/>
    </row>
    <row r="756" spans="1:7" ht="110.25">
      <c r="A756" s="3" t="s">
        <v>289</v>
      </c>
      <c r="B756" s="4" t="s">
        <v>172</v>
      </c>
      <c r="C756" s="4"/>
      <c r="D756" s="4"/>
      <c r="E756" s="4"/>
      <c r="F756" s="37">
        <f>F757+F760</f>
        <v>6690810</v>
      </c>
      <c r="G756" s="37"/>
    </row>
    <row r="757" spans="1:7" ht="126">
      <c r="A757" s="3" t="s">
        <v>458</v>
      </c>
      <c r="B757" s="4" t="s">
        <v>172</v>
      </c>
      <c r="C757" s="4" t="s">
        <v>99</v>
      </c>
      <c r="D757" s="4"/>
      <c r="E757" s="4"/>
      <c r="F757" s="37">
        <f>F758</f>
        <v>5379980</v>
      </c>
      <c r="G757" s="37"/>
    </row>
    <row r="758" spans="1:7" ht="15.75">
      <c r="A758" s="3" t="s">
        <v>428</v>
      </c>
      <c r="B758" s="4" t="s">
        <v>172</v>
      </c>
      <c r="C758" s="4" t="s">
        <v>99</v>
      </c>
      <c r="D758" s="4" t="s">
        <v>409</v>
      </c>
      <c r="E758" s="4"/>
      <c r="F758" s="37">
        <f>F759</f>
        <v>5379980</v>
      </c>
      <c r="G758" s="37"/>
    </row>
    <row r="759" spans="1:7" ht="31.5">
      <c r="A759" s="3" t="s">
        <v>438</v>
      </c>
      <c r="B759" s="4" t="s">
        <v>172</v>
      </c>
      <c r="C759" s="4" t="s">
        <v>99</v>
      </c>
      <c r="D759" s="4" t="s">
        <v>409</v>
      </c>
      <c r="E759" s="4" t="s">
        <v>97</v>
      </c>
      <c r="F759" s="37">
        <f>прил6!F168</f>
        <v>5379980</v>
      </c>
      <c r="G759" s="37"/>
    </row>
    <row r="760" spans="1:7" ht="47.25">
      <c r="A760" s="3" t="s">
        <v>459</v>
      </c>
      <c r="B760" s="4" t="s">
        <v>172</v>
      </c>
      <c r="C760" s="4" t="s">
        <v>100</v>
      </c>
      <c r="D760" s="4"/>
      <c r="E760" s="4"/>
      <c r="F760" s="37">
        <f>F761</f>
        <v>1310830</v>
      </c>
      <c r="G760" s="37"/>
    </row>
    <row r="761" spans="1:7" ht="15.75">
      <c r="A761" s="3" t="s">
        <v>428</v>
      </c>
      <c r="B761" s="4" t="s">
        <v>172</v>
      </c>
      <c r="C761" s="4" t="s">
        <v>100</v>
      </c>
      <c r="D761" s="4" t="s">
        <v>409</v>
      </c>
      <c r="E761" s="4"/>
      <c r="F761" s="37">
        <f>F762</f>
        <v>1310830</v>
      </c>
      <c r="G761" s="37"/>
    </row>
    <row r="762" spans="1:7" ht="31.5">
      <c r="A762" s="3" t="s">
        <v>438</v>
      </c>
      <c r="B762" s="4" t="s">
        <v>172</v>
      </c>
      <c r="C762" s="4" t="s">
        <v>100</v>
      </c>
      <c r="D762" s="4" t="s">
        <v>409</v>
      </c>
      <c r="E762" s="4" t="s">
        <v>97</v>
      </c>
      <c r="F762" s="37">
        <f>прил6!F169</f>
        <v>1310830</v>
      </c>
      <c r="G762" s="37"/>
    </row>
    <row r="763" spans="1:7" ht="110.25">
      <c r="A763" s="3" t="s">
        <v>19</v>
      </c>
      <c r="B763" s="4" t="s">
        <v>33</v>
      </c>
      <c r="C763" s="4"/>
      <c r="D763" s="4"/>
      <c r="E763" s="4"/>
      <c r="F763" s="37">
        <f>F764</f>
        <v>118640</v>
      </c>
      <c r="G763" s="37"/>
    </row>
    <row r="764" spans="1:7" ht="126">
      <c r="A764" s="3" t="s">
        <v>458</v>
      </c>
      <c r="B764" s="4" t="s">
        <v>33</v>
      </c>
      <c r="C764" s="4" t="s">
        <v>99</v>
      </c>
      <c r="D764" s="4"/>
      <c r="E764" s="4"/>
      <c r="F764" s="37">
        <f>F765</f>
        <v>118640</v>
      </c>
      <c r="G764" s="37"/>
    </row>
    <row r="765" spans="1:7" ht="15.75">
      <c r="A765" s="3" t="s">
        <v>428</v>
      </c>
      <c r="B765" s="4" t="s">
        <v>33</v>
      </c>
      <c r="C765" s="4" t="s">
        <v>99</v>
      </c>
      <c r="D765" s="4" t="s">
        <v>409</v>
      </c>
      <c r="E765" s="4"/>
      <c r="F765" s="37">
        <f>F766</f>
        <v>118640</v>
      </c>
      <c r="G765" s="37"/>
    </row>
    <row r="766" spans="1:7" ht="31.5">
      <c r="A766" s="3" t="s">
        <v>438</v>
      </c>
      <c r="B766" s="4" t="s">
        <v>33</v>
      </c>
      <c r="C766" s="4" t="s">
        <v>99</v>
      </c>
      <c r="D766" s="4" t="s">
        <v>409</v>
      </c>
      <c r="E766" s="4" t="s">
        <v>97</v>
      </c>
      <c r="F766" s="37">
        <f>прил6!F171</f>
        <v>118640</v>
      </c>
      <c r="G766" s="37"/>
    </row>
    <row r="767" spans="1:7" ht="78.75">
      <c r="A767" s="3" t="s">
        <v>130</v>
      </c>
      <c r="B767" s="4" t="s">
        <v>131</v>
      </c>
      <c r="C767" s="4"/>
      <c r="D767" s="4"/>
      <c r="E767" s="4"/>
      <c r="F767" s="37">
        <f>F768+F782+F778</f>
        <v>112040820</v>
      </c>
      <c r="G767" s="37">
        <f>G768+G782</f>
        <v>90240900</v>
      </c>
    </row>
    <row r="768" spans="1:7" ht="110.25">
      <c r="A768" s="3" t="s">
        <v>289</v>
      </c>
      <c r="B768" s="4" t="s">
        <v>173</v>
      </c>
      <c r="C768" s="4"/>
      <c r="D768" s="4"/>
      <c r="E768" s="4"/>
      <c r="F768" s="37">
        <f>F769+F772+F775</f>
        <v>21529920</v>
      </c>
      <c r="G768" s="37"/>
    </row>
    <row r="769" spans="1:7" ht="126">
      <c r="A769" s="3" t="s">
        <v>458</v>
      </c>
      <c r="B769" s="4" t="s">
        <v>173</v>
      </c>
      <c r="C769" s="4" t="s">
        <v>99</v>
      </c>
      <c r="D769" s="4"/>
      <c r="E769" s="4"/>
      <c r="F769" s="37">
        <f>F770</f>
        <v>20256120</v>
      </c>
      <c r="G769" s="37"/>
    </row>
    <row r="770" spans="1:7" ht="15.75">
      <c r="A770" s="3" t="s">
        <v>428</v>
      </c>
      <c r="B770" s="4" t="s">
        <v>173</v>
      </c>
      <c r="C770" s="4" t="s">
        <v>99</v>
      </c>
      <c r="D770" s="4" t="s">
        <v>409</v>
      </c>
      <c r="E770" s="4"/>
      <c r="F770" s="37">
        <f>F771</f>
        <v>20256120</v>
      </c>
      <c r="G770" s="37"/>
    </row>
    <row r="771" spans="1:7" ht="31.5">
      <c r="A771" s="3" t="s">
        <v>438</v>
      </c>
      <c r="B771" s="4" t="s">
        <v>173</v>
      </c>
      <c r="C771" s="4" t="s">
        <v>99</v>
      </c>
      <c r="D771" s="4" t="s">
        <v>409</v>
      </c>
      <c r="E771" s="4" t="s">
        <v>97</v>
      </c>
      <c r="F771" s="37">
        <f>прил6!F174</f>
        <v>20256120</v>
      </c>
      <c r="G771" s="37"/>
    </row>
    <row r="772" spans="1:7" ht="47.25">
      <c r="A772" s="3" t="s">
        <v>459</v>
      </c>
      <c r="B772" s="4" t="s">
        <v>173</v>
      </c>
      <c r="C772" s="4" t="s">
        <v>100</v>
      </c>
      <c r="D772" s="4"/>
      <c r="E772" s="4"/>
      <c r="F772" s="37">
        <f>F773</f>
        <v>1270800</v>
      </c>
      <c r="G772" s="37"/>
    </row>
    <row r="773" spans="1:7" ht="15.75">
      <c r="A773" s="3" t="s">
        <v>428</v>
      </c>
      <c r="B773" s="4" t="s">
        <v>173</v>
      </c>
      <c r="C773" s="4" t="s">
        <v>100</v>
      </c>
      <c r="D773" s="4" t="s">
        <v>409</v>
      </c>
      <c r="E773" s="4"/>
      <c r="F773" s="29">
        <f>F774</f>
        <v>1270800</v>
      </c>
      <c r="G773" s="29"/>
    </row>
    <row r="774" spans="1:7" ht="31.5">
      <c r="A774" s="3" t="s">
        <v>438</v>
      </c>
      <c r="B774" s="4" t="s">
        <v>173</v>
      </c>
      <c r="C774" s="4" t="s">
        <v>100</v>
      </c>
      <c r="D774" s="4" t="s">
        <v>409</v>
      </c>
      <c r="E774" s="4" t="s">
        <v>97</v>
      </c>
      <c r="F774" s="29">
        <f>прил6!F175</f>
        <v>1270800</v>
      </c>
      <c r="G774" s="29"/>
    </row>
    <row r="775" spans="1:7" ht="15.75">
      <c r="A775" s="3" t="s">
        <v>390</v>
      </c>
      <c r="B775" s="4" t="s">
        <v>173</v>
      </c>
      <c r="C775" s="4" t="s">
        <v>103</v>
      </c>
      <c r="D775" s="4"/>
      <c r="E775" s="4"/>
      <c r="F775" s="29">
        <f>F776</f>
        <v>3000</v>
      </c>
      <c r="G775" s="29"/>
    </row>
    <row r="776" spans="1:7" ht="15.75">
      <c r="A776" s="3" t="s">
        <v>428</v>
      </c>
      <c r="B776" s="4" t="s">
        <v>173</v>
      </c>
      <c r="C776" s="4" t="s">
        <v>103</v>
      </c>
      <c r="D776" s="4" t="s">
        <v>409</v>
      </c>
      <c r="E776" s="4"/>
      <c r="F776" s="29">
        <f>F777</f>
        <v>3000</v>
      </c>
      <c r="G776" s="29"/>
    </row>
    <row r="777" spans="1:7" ht="31.5">
      <c r="A777" s="3" t="s">
        <v>438</v>
      </c>
      <c r="B777" s="4" t="s">
        <v>173</v>
      </c>
      <c r="C777" s="4" t="s">
        <v>103</v>
      </c>
      <c r="D777" s="4" t="s">
        <v>409</v>
      </c>
      <c r="E777" s="4" t="s">
        <v>97</v>
      </c>
      <c r="F777" s="29">
        <f>прил6!F176</f>
        <v>3000</v>
      </c>
      <c r="G777" s="29"/>
    </row>
    <row r="778" spans="1:7" ht="110.25">
      <c r="A778" s="3" t="s">
        <v>19</v>
      </c>
      <c r="B778" s="4" t="s">
        <v>40</v>
      </c>
      <c r="C778" s="4"/>
      <c r="D778" s="4"/>
      <c r="E778" s="4"/>
      <c r="F778" s="29">
        <f>F779</f>
        <v>270000</v>
      </c>
      <c r="G778" s="29"/>
    </row>
    <row r="779" spans="1:7" ht="126">
      <c r="A779" s="3" t="s">
        <v>458</v>
      </c>
      <c r="B779" s="4" t="s">
        <v>40</v>
      </c>
      <c r="C779" s="4" t="s">
        <v>99</v>
      </c>
      <c r="D779" s="4"/>
      <c r="E779" s="4"/>
      <c r="F779" s="29">
        <f>F780</f>
        <v>270000</v>
      </c>
      <c r="G779" s="29"/>
    </row>
    <row r="780" spans="1:7" ht="15.75">
      <c r="A780" s="3" t="s">
        <v>428</v>
      </c>
      <c r="B780" s="4" t="s">
        <v>40</v>
      </c>
      <c r="C780" s="4" t="s">
        <v>99</v>
      </c>
      <c r="D780" s="4" t="s">
        <v>409</v>
      </c>
      <c r="E780" s="4"/>
      <c r="F780" s="29">
        <f>F781</f>
        <v>270000</v>
      </c>
      <c r="G780" s="29"/>
    </row>
    <row r="781" spans="1:7" ht="31.5">
      <c r="A781" s="3" t="s">
        <v>438</v>
      </c>
      <c r="B781" s="4" t="s">
        <v>40</v>
      </c>
      <c r="C781" s="4" t="s">
        <v>99</v>
      </c>
      <c r="D781" s="4" t="s">
        <v>409</v>
      </c>
      <c r="E781" s="4" t="s">
        <v>97</v>
      </c>
      <c r="F781" s="29">
        <f>прил6!F178</f>
        <v>270000</v>
      </c>
      <c r="G781" s="29"/>
    </row>
    <row r="782" spans="1:7" ht="68.25" customHeight="1">
      <c r="A782" s="3" t="s">
        <v>595</v>
      </c>
      <c r="B782" s="4" t="s">
        <v>132</v>
      </c>
      <c r="C782" s="4"/>
      <c r="D782" s="4"/>
      <c r="E782" s="4"/>
      <c r="F782" s="29">
        <f>F783+F786</f>
        <v>90240900</v>
      </c>
      <c r="G782" s="29">
        <f>G783+G786</f>
        <v>90240900</v>
      </c>
    </row>
    <row r="783" spans="1:7" ht="31.5">
      <c r="A783" s="103" t="s">
        <v>394</v>
      </c>
      <c r="B783" s="4" t="s">
        <v>132</v>
      </c>
      <c r="C783" s="4" t="s">
        <v>395</v>
      </c>
      <c r="D783" s="4"/>
      <c r="E783" s="4"/>
      <c r="F783" s="29">
        <f>F784</f>
        <v>11767127</v>
      </c>
      <c r="G783" s="29">
        <f>G784</f>
        <v>11767127</v>
      </c>
    </row>
    <row r="784" spans="1:7" ht="15.75">
      <c r="A784" s="3" t="s">
        <v>423</v>
      </c>
      <c r="B784" s="4" t="s">
        <v>132</v>
      </c>
      <c r="C784" s="4" t="s">
        <v>395</v>
      </c>
      <c r="D784" s="4" t="s">
        <v>417</v>
      </c>
      <c r="E784" s="4"/>
      <c r="F784" s="29">
        <f>F785</f>
        <v>11767127</v>
      </c>
      <c r="G784" s="29">
        <f>G785</f>
        <v>11767127</v>
      </c>
    </row>
    <row r="785" spans="1:7" ht="31.5">
      <c r="A785" s="3" t="s">
        <v>444</v>
      </c>
      <c r="B785" s="4" t="s">
        <v>132</v>
      </c>
      <c r="C785" s="4" t="s">
        <v>395</v>
      </c>
      <c r="D785" s="4" t="s">
        <v>417</v>
      </c>
      <c r="E785" s="4" t="s">
        <v>410</v>
      </c>
      <c r="F785" s="29">
        <f>прил6!F623</f>
        <v>11767127</v>
      </c>
      <c r="G785" s="29">
        <f>F785</f>
        <v>11767127</v>
      </c>
    </row>
    <row r="786" spans="1:7" ht="47.25">
      <c r="A786" s="3" t="s">
        <v>809</v>
      </c>
      <c r="B786" s="4" t="s">
        <v>132</v>
      </c>
      <c r="C786" s="4" t="s">
        <v>451</v>
      </c>
      <c r="D786" s="4"/>
      <c r="E786" s="4"/>
      <c r="F786" s="29">
        <f>F787</f>
        <v>78473773</v>
      </c>
      <c r="G786" s="29">
        <f>G787</f>
        <v>78473773</v>
      </c>
    </row>
    <row r="787" spans="1:7" ht="31.5">
      <c r="A787" s="3" t="s">
        <v>418</v>
      </c>
      <c r="B787" s="4" t="s">
        <v>132</v>
      </c>
      <c r="C787" s="4" t="s">
        <v>451</v>
      </c>
      <c r="D787" s="4" t="s">
        <v>411</v>
      </c>
      <c r="E787" s="4"/>
      <c r="F787" s="29">
        <f>F788</f>
        <v>78473773</v>
      </c>
      <c r="G787" s="29">
        <f>G788</f>
        <v>78473773</v>
      </c>
    </row>
    <row r="788" spans="1:7" ht="47.25">
      <c r="A788" s="3" t="s">
        <v>436</v>
      </c>
      <c r="B788" s="4" t="s">
        <v>132</v>
      </c>
      <c r="C788" s="4" t="s">
        <v>451</v>
      </c>
      <c r="D788" s="4" t="s">
        <v>411</v>
      </c>
      <c r="E788" s="4" t="s">
        <v>411</v>
      </c>
      <c r="F788" s="29">
        <f>прил6!F351</f>
        <v>78473773</v>
      </c>
      <c r="G788" s="29">
        <f>F788</f>
        <v>78473773</v>
      </c>
    </row>
    <row r="789" spans="1:7" ht="47.25">
      <c r="A789" s="3" t="s">
        <v>174</v>
      </c>
      <c r="B789" s="4" t="s">
        <v>175</v>
      </c>
      <c r="C789" s="4"/>
      <c r="D789" s="4"/>
      <c r="E789" s="4"/>
      <c r="F789" s="29">
        <f>F790+F808+F800+F804</f>
        <v>34718740</v>
      </c>
      <c r="G789" s="29"/>
    </row>
    <row r="790" spans="1:7" ht="110.25">
      <c r="A790" s="3" t="s">
        <v>289</v>
      </c>
      <c r="B790" s="4" t="s">
        <v>176</v>
      </c>
      <c r="C790" s="4"/>
      <c r="D790" s="4"/>
      <c r="E790" s="4"/>
      <c r="F790" s="29">
        <f>F791+F794+F797</f>
        <v>34012710</v>
      </c>
      <c r="G790" s="29"/>
    </row>
    <row r="791" spans="1:7" ht="126">
      <c r="A791" s="3" t="s">
        <v>458</v>
      </c>
      <c r="B791" s="4" t="s">
        <v>176</v>
      </c>
      <c r="C791" s="4" t="s">
        <v>99</v>
      </c>
      <c r="D791" s="4"/>
      <c r="E791" s="4"/>
      <c r="F791" s="29">
        <f>F792</f>
        <v>18748770</v>
      </c>
      <c r="G791" s="29"/>
    </row>
    <row r="792" spans="1:7" ht="15.75">
      <c r="A792" s="3" t="s">
        <v>428</v>
      </c>
      <c r="B792" s="4" t="s">
        <v>176</v>
      </c>
      <c r="C792" s="4" t="s">
        <v>99</v>
      </c>
      <c r="D792" s="4" t="s">
        <v>409</v>
      </c>
      <c r="E792" s="4"/>
      <c r="F792" s="29">
        <f>F793</f>
        <v>18748770</v>
      </c>
      <c r="G792" s="29"/>
    </row>
    <row r="793" spans="1:7" ht="31.5">
      <c r="A793" s="3" t="s">
        <v>438</v>
      </c>
      <c r="B793" s="4" t="s">
        <v>176</v>
      </c>
      <c r="C793" s="4" t="s">
        <v>99</v>
      </c>
      <c r="D793" s="4" t="s">
        <v>409</v>
      </c>
      <c r="E793" s="4" t="s">
        <v>97</v>
      </c>
      <c r="F793" s="29">
        <f>прил6!F181</f>
        <v>18748770</v>
      </c>
      <c r="G793" s="29"/>
    </row>
    <row r="794" spans="1:7" ht="47.25">
      <c r="A794" s="3" t="s">
        <v>459</v>
      </c>
      <c r="B794" s="4" t="s">
        <v>176</v>
      </c>
      <c r="C794" s="4" t="s">
        <v>100</v>
      </c>
      <c r="D794" s="4"/>
      <c r="E794" s="4"/>
      <c r="F794" s="29">
        <f>F795</f>
        <v>15185290</v>
      </c>
      <c r="G794" s="33"/>
    </row>
    <row r="795" spans="1:7" ht="15.75">
      <c r="A795" s="3" t="s">
        <v>428</v>
      </c>
      <c r="B795" s="4" t="s">
        <v>176</v>
      </c>
      <c r="C795" s="4" t="s">
        <v>100</v>
      </c>
      <c r="D795" s="4" t="s">
        <v>409</v>
      </c>
      <c r="E795" s="4"/>
      <c r="F795" s="29">
        <f>F796</f>
        <v>15185290</v>
      </c>
      <c r="G795" s="29"/>
    </row>
    <row r="796" spans="1:7" ht="31.5">
      <c r="A796" s="3" t="s">
        <v>438</v>
      </c>
      <c r="B796" s="4" t="s">
        <v>176</v>
      </c>
      <c r="C796" s="4" t="s">
        <v>100</v>
      </c>
      <c r="D796" s="4" t="s">
        <v>409</v>
      </c>
      <c r="E796" s="4" t="s">
        <v>97</v>
      </c>
      <c r="F796" s="29">
        <f>прил6!F182</f>
        <v>15185290</v>
      </c>
      <c r="G796" s="29"/>
    </row>
    <row r="797" spans="1:7" ht="15.75">
      <c r="A797" s="3" t="s">
        <v>390</v>
      </c>
      <c r="B797" s="4" t="s">
        <v>176</v>
      </c>
      <c r="C797" s="4" t="s">
        <v>103</v>
      </c>
      <c r="D797" s="4"/>
      <c r="E797" s="4"/>
      <c r="F797" s="29">
        <f>F798</f>
        <v>78650</v>
      </c>
      <c r="G797" s="29"/>
    </row>
    <row r="798" spans="1:7" ht="15.75">
      <c r="A798" s="3" t="s">
        <v>428</v>
      </c>
      <c r="B798" s="4" t="s">
        <v>176</v>
      </c>
      <c r="C798" s="4" t="s">
        <v>103</v>
      </c>
      <c r="D798" s="4" t="s">
        <v>409</v>
      </c>
      <c r="E798" s="4"/>
      <c r="F798" s="29">
        <f>F799</f>
        <v>78650</v>
      </c>
      <c r="G798" s="29"/>
    </row>
    <row r="799" spans="1:7" ht="31.5">
      <c r="A799" s="3" t="s">
        <v>438</v>
      </c>
      <c r="B799" s="4" t="s">
        <v>176</v>
      </c>
      <c r="C799" s="4" t="s">
        <v>103</v>
      </c>
      <c r="D799" s="4" t="s">
        <v>409</v>
      </c>
      <c r="E799" s="4" t="s">
        <v>97</v>
      </c>
      <c r="F799" s="29">
        <f>прил6!F183</f>
        <v>78650</v>
      </c>
      <c r="G799" s="33"/>
    </row>
    <row r="800" spans="1:7" ht="47.25" hidden="1">
      <c r="A800" s="3" t="s">
        <v>308</v>
      </c>
      <c r="B800" s="4" t="s">
        <v>134</v>
      </c>
      <c r="C800" s="4"/>
      <c r="D800" s="4"/>
      <c r="E800" s="4"/>
      <c r="F800" s="29">
        <f>F801</f>
        <v>0</v>
      </c>
      <c r="G800" s="33"/>
    </row>
    <row r="801" spans="1:7" ht="47.25" hidden="1">
      <c r="A801" s="3" t="s">
        <v>459</v>
      </c>
      <c r="B801" s="4" t="s">
        <v>134</v>
      </c>
      <c r="C801" s="4" t="s">
        <v>100</v>
      </c>
      <c r="D801" s="4"/>
      <c r="E801" s="4"/>
      <c r="F801" s="29">
        <f>F802</f>
        <v>0</v>
      </c>
      <c r="G801" s="33"/>
    </row>
    <row r="802" spans="1:7" ht="15.75" hidden="1">
      <c r="A802" s="3" t="s">
        <v>428</v>
      </c>
      <c r="B802" s="4" t="s">
        <v>134</v>
      </c>
      <c r="C802" s="4" t="s">
        <v>100</v>
      </c>
      <c r="D802" s="4" t="s">
        <v>409</v>
      </c>
      <c r="E802" s="4"/>
      <c r="F802" s="29">
        <f>F803</f>
        <v>0</v>
      </c>
      <c r="G802" s="33"/>
    </row>
    <row r="803" spans="1:7" ht="31.5" hidden="1">
      <c r="A803" s="3" t="s">
        <v>438</v>
      </c>
      <c r="B803" s="4" t="s">
        <v>134</v>
      </c>
      <c r="C803" s="4" t="s">
        <v>100</v>
      </c>
      <c r="D803" s="4" t="s">
        <v>409</v>
      </c>
      <c r="E803" s="4" t="s">
        <v>97</v>
      </c>
      <c r="F803" s="29"/>
      <c r="G803" s="33"/>
    </row>
    <row r="804" spans="1:7" ht="31.5">
      <c r="A804" s="3" t="s">
        <v>476</v>
      </c>
      <c r="B804" s="4" t="s">
        <v>60</v>
      </c>
      <c r="C804" s="4"/>
      <c r="D804" s="4"/>
      <c r="E804" s="4"/>
      <c r="F804" s="29">
        <f>F805</f>
        <v>222000</v>
      </c>
      <c r="G804" s="33"/>
    </row>
    <row r="805" spans="1:7" ht="47.25">
      <c r="A805" s="3" t="s">
        <v>459</v>
      </c>
      <c r="B805" s="4" t="s">
        <v>60</v>
      </c>
      <c r="C805" s="4" t="s">
        <v>100</v>
      </c>
      <c r="D805" s="4"/>
      <c r="E805" s="4"/>
      <c r="F805" s="29">
        <f>F806</f>
        <v>222000</v>
      </c>
      <c r="G805" s="33"/>
    </row>
    <row r="806" spans="1:7" ht="15.75">
      <c r="A806" s="3" t="s">
        <v>428</v>
      </c>
      <c r="B806" s="4" t="s">
        <v>60</v>
      </c>
      <c r="C806" s="4" t="s">
        <v>100</v>
      </c>
      <c r="D806" s="4" t="s">
        <v>409</v>
      </c>
      <c r="E806" s="4"/>
      <c r="F806" s="29">
        <f>F807</f>
        <v>222000</v>
      </c>
      <c r="G806" s="33"/>
    </row>
    <row r="807" spans="1:7" ht="31.5">
      <c r="A807" s="3" t="s">
        <v>438</v>
      </c>
      <c r="B807" s="4" t="s">
        <v>60</v>
      </c>
      <c r="C807" s="4" t="s">
        <v>100</v>
      </c>
      <c r="D807" s="4" t="s">
        <v>409</v>
      </c>
      <c r="E807" s="4" t="s">
        <v>97</v>
      </c>
      <c r="F807" s="29">
        <f>прил6!F185</f>
        <v>222000</v>
      </c>
      <c r="G807" s="33"/>
    </row>
    <row r="808" spans="1:7" ht="110.25">
      <c r="A808" s="3" t="s">
        <v>19</v>
      </c>
      <c r="B808" s="4" t="s">
        <v>34</v>
      </c>
      <c r="C808" s="4"/>
      <c r="D808" s="4"/>
      <c r="E808" s="4"/>
      <c r="F808" s="29">
        <f>F809</f>
        <v>484030</v>
      </c>
      <c r="G808" s="33"/>
    </row>
    <row r="809" spans="1:7" ht="126">
      <c r="A809" s="3" t="s">
        <v>27</v>
      </c>
      <c r="B809" s="4" t="s">
        <v>34</v>
      </c>
      <c r="C809" s="4" t="s">
        <v>99</v>
      </c>
      <c r="D809" s="4"/>
      <c r="E809" s="4"/>
      <c r="F809" s="29">
        <f>F810</f>
        <v>484030</v>
      </c>
      <c r="G809" s="33"/>
    </row>
    <row r="810" spans="1:7" ht="15.75">
      <c r="A810" s="3" t="s">
        <v>428</v>
      </c>
      <c r="B810" s="4" t="s">
        <v>34</v>
      </c>
      <c r="C810" s="4" t="s">
        <v>99</v>
      </c>
      <c r="D810" s="4" t="s">
        <v>409</v>
      </c>
      <c r="E810" s="4"/>
      <c r="F810" s="29">
        <f>F811</f>
        <v>484030</v>
      </c>
      <c r="G810" s="33"/>
    </row>
    <row r="811" spans="1:7" ht="31.5">
      <c r="A811" s="3" t="s">
        <v>438</v>
      </c>
      <c r="B811" s="4" t="s">
        <v>34</v>
      </c>
      <c r="C811" s="4" t="s">
        <v>99</v>
      </c>
      <c r="D811" s="4" t="s">
        <v>409</v>
      </c>
      <c r="E811" s="4" t="s">
        <v>97</v>
      </c>
      <c r="F811" s="29">
        <f>прил6!F187</f>
        <v>484030</v>
      </c>
      <c r="G811" s="33"/>
    </row>
    <row r="812" spans="1:7" ht="94.5">
      <c r="A812" s="3" t="s">
        <v>178</v>
      </c>
      <c r="B812" s="4" t="s">
        <v>179</v>
      </c>
      <c r="C812" s="2"/>
      <c r="D812" s="4"/>
      <c r="E812" s="4"/>
      <c r="F812" s="29">
        <f>F813+F823</f>
        <v>9841240</v>
      </c>
      <c r="G812" s="29"/>
    </row>
    <row r="813" spans="1:7" ht="110.25">
      <c r="A813" s="3" t="s">
        <v>289</v>
      </c>
      <c r="B813" s="4" t="s">
        <v>180</v>
      </c>
      <c r="C813" s="4"/>
      <c r="D813" s="4"/>
      <c r="E813" s="4"/>
      <c r="F813" s="29">
        <f>F814+F817+F820</f>
        <v>9664070</v>
      </c>
      <c r="G813" s="29"/>
    </row>
    <row r="814" spans="1:7" ht="126">
      <c r="A814" s="3" t="s">
        <v>458</v>
      </c>
      <c r="B814" s="4" t="s">
        <v>180</v>
      </c>
      <c r="C814" s="4" t="s">
        <v>99</v>
      </c>
      <c r="D814" s="4"/>
      <c r="E814" s="4"/>
      <c r="F814" s="29">
        <f>F815</f>
        <v>8973600</v>
      </c>
      <c r="G814" s="29"/>
    </row>
    <row r="815" spans="1:7" ht="15.75">
      <c r="A815" s="3" t="s">
        <v>430</v>
      </c>
      <c r="B815" s="4" t="s">
        <v>180</v>
      </c>
      <c r="C815" s="4" t="s">
        <v>99</v>
      </c>
      <c r="D815" s="4" t="s">
        <v>419</v>
      </c>
      <c r="E815" s="4"/>
      <c r="F815" s="29">
        <f>F816</f>
        <v>8973600</v>
      </c>
      <c r="G815" s="29"/>
    </row>
    <row r="816" spans="1:7" ht="31.5">
      <c r="A816" s="3" t="s">
        <v>432</v>
      </c>
      <c r="B816" s="4" t="s">
        <v>180</v>
      </c>
      <c r="C816" s="4" t="s">
        <v>99</v>
      </c>
      <c r="D816" s="4" t="s">
        <v>419</v>
      </c>
      <c r="E816" s="4" t="s">
        <v>94</v>
      </c>
      <c r="F816" s="29">
        <f>прил6!F283</f>
        <v>8973600</v>
      </c>
      <c r="G816" s="29"/>
    </row>
    <row r="817" spans="1:7" ht="47.25">
      <c r="A817" s="3" t="s">
        <v>459</v>
      </c>
      <c r="B817" s="4" t="s">
        <v>180</v>
      </c>
      <c r="C817" s="4" t="s">
        <v>100</v>
      </c>
      <c r="D817" s="4"/>
      <c r="E817" s="4"/>
      <c r="F817" s="29">
        <f>F818</f>
        <v>460510</v>
      </c>
      <c r="G817" s="29"/>
    </row>
    <row r="818" spans="1:7" ht="15.75">
      <c r="A818" s="3" t="s">
        <v>430</v>
      </c>
      <c r="B818" s="4" t="s">
        <v>180</v>
      </c>
      <c r="C818" s="4" t="s">
        <v>100</v>
      </c>
      <c r="D818" s="4" t="s">
        <v>419</v>
      </c>
      <c r="E818" s="4"/>
      <c r="F818" s="29">
        <f>F819</f>
        <v>460510</v>
      </c>
      <c r="G818" s="29"/>
    </row>
    <row r="819" spans="1:7" ht="31.5">
      <c r="A819" s="3" t="s">
        <v>432</v>
      </c>
      <c r="B819" s="4" t="s">
        <v>180</v>
      </c>
      <c r="C819" s="4" t="s">
        <v>100</v>
      </c>
      <c r="D819" s="4" t="s">
        <v>419</v>
      </c>
      <c r="E819" s="4" t="s">
        <v>94</v>
      </c>
      <c r="F819" s="29">
        <f>прил6!F284</f>
        <v>460510</v>
      </c>
      <c r="G819" s="29"/>
    </row>
    <row r="820" spans="1:7" ht="15.75">
      <c r="A820" s="3" t="s">
        <v>390</v>
      </c>
      <c r="B820" s="4" t="s">
        <v>180</v>
      </c>
      <c r="C820" s="4" t="s">
        <v>103</v>
      </c>
      <c r="D820" s="4"/>
      <c r="E820" s="4"/>
      <c r="F820" s="29">
        <f>F821</f>
        <v>229960</v>
      </c>
      <c r="G820" s="29"/>
    </row>
    <row r="821" spans="1:7" ht="15.75">
      <c r="A821" s="3" t="s">
        <v>430</v>
      </c>
      <c r="B821" s="4" t="s">
        <v>180</v>
      </c>
      <c r="C821" s="4" t="s">
        <v>103</v>
      </c>
      <c r="D821" s="4" t="s">
        <v>419</v>
      </c>
      <c r="E821" s="4"/>
      <c r="F821" s="29">
        <f>F822</f>
        <v>229960</v>
      </c>
      <c r="G821" s="29"/>
    </row>
    <row r="822" spans="1:7" ht="31.5">
      <c r="A822" s="3" t="s">
        <v>432</v>
      </c>
      <c r="B822" s="4" t="s">
        <v>180</v>
      </c>
      <c r="C822" s="4" t="s">
        <v>103</v>
      </c>
      <c r="D822" s="4" t="s">
        <v>419</v>
      </c>
      <c r="E822" s="4" t="s">
        <v>94</v>
      </c>
      <c r="F822" s="29">
        <f>прил6!F285</f>
        <v>229960</v>
      </c>
      <c r="G822" s="29"/>
    </row>
    <row r="823" spans="1:7" ht="110.25">
      <c r="A823" s="3" t="s">
        <v>19</v>
      </c>
      <c r="B823" s="4" t="s">
        <v>41</v>
      </c>
      <c r="C823" s="4"/>
      <c r="D823" s="4"/>
      <c r="E823" s="4"/>
      <c r="F823" s="29">
        <f>F824</f>
        <v>177170</v>
      </c>
      <c r="G823" s="29"/>
    </row>
    <row r="824" spans="1:7" ht="126">
      <c r="A824" s="3" t="s">
        <v>27</v>
      </c>
      <c r="B824" s="4" t="s">
        <v>41</v>
      </c>
      <c r="C824" s="4" t="s">
        <v>99</v>
      </c>
      <c r="D824" s="4"/>
      <c r="E824" s="4"/>
      <c r="F824" s="29">
        <f>F825</f>
        <v>177170</v>
      </c>
      <c r="G824" s="29"/>
    </row>
    <row r="825" spans="1:7" ht="15.75">
      <c r="A825" s="3" t="s">
        <v>430</v>
      </c>
      <c r="B825" s="4" t="s">
        <v>41</v>
      </c>
      <c r="C825" s="4" t="s">
        <v>99</v>
      </c>
      <c r="D825" s="4" t="s">
        <v>419</v>
      </c>
      <c r="E825" s="4"/>
      <c r="F825" s="29">
        <f>F826</f>
        <v>177170</v>
      </c>
      <c r="G825" s="29"/>
    </row>
    <row r="826" spans="1:7" ht="31.5">
      <c r="A826" s="3" t="s">
        <v>432</v>
      </c>
      <c r="B826" s="4" t="s">
        <v>41</v>
      </c>
      <c r="C826" s="4" t="s">
        <v>99</v>
      </c>
      <c r="D826" s="4" t="s">
        <v>419</v>
      </c>
      <c r="E826" s="4" t="s">
        <v>94</v>
      </c>
      <c r="F826" s="29">
        <f>прил6!F287</f>
        <v>177170</v>
      </c>
      <c r="G826" s="29"/>
    </row>
    <row r="827" spans="1:7" ht="47.25">
      <c r="A827" s="3" t="s">
        <v>212</v>
      </c>
      <c r="B827" s="4" t="s">
        <v>213</v>
      </c>
      <c r="C827" s="4"/>
      <c r="D827" s="4"/>
      <c r="E827" s="4"/>
      <c r="F827" s="29">
        <f>F828</f>
        <v>962655</v>
      </c>
      <c r="G827" s="29"/>
    </row>
    <row r="828" spans="1:7" ht="31.5">
      <c r="A828" s="3" t="s">
        <v>476</v>
      </c>
      <c r="B828" s="4" t="s">
        <v>214</v>
      </c>
      <c r="C828" s="4"/>
      <c r="D828" s="4"/>
      <c r="E828" s="4"/>
      <c r="F828" s="29">
        <f>F829+F832</f>
        <v>962655</v>
      </c>
      <c r="G828" s="29"/>
    </row>
    <row r="829" spans="1:7" ht="126">
      <c r="A829" s="3" t="s">
        <v>27</v>
      </c>
      <c r="B829" s="4" t="s">
        <v>214</v>
      </c>
      <c r="C829" s="4" t="s">
        <v>99</v>
      </c>
      <c r="D829" s="4"/>
      <c r="E829" s="4"/>
      <c r="F829" s="29">
        <f>F830</f>
        <v>182324</v>
      </c>
      <c r="G829" s="29"/>
    </row>
    <row r="830" spans="1:7" ht="15.75">
      <c r="A830" s="3" t="s">
        <v>428</v>
      </c>
      <c r="B830" s="4" t="s">
        <v>214</v>
      </c>
      <c r="C830" s="4" t="s">
        <v>99</v>
      </c>
      <c r="D830" s="4" t="s">
        <v>409</v>
      </c>
      <c r="E830" s="4"/>
      <c r="F830" s="29">
        <f>F831</f>
        <v>182324</v>
      </c>
      <c r="G830" s="29"/>
    </row>
    <row r="831" spans="1:7" ht="31.5">
      <c r="A831" s="3" t="s">
        <v>438</v>
      </c>
      <c r="B831" s="4" t="s">
        <v>214</v>
      </c>
      <c r="C831" s="4" t="s">
        <v>99</v>
      </c>
      <c r="D831" s="4" t="s">
        <v>409</v>
      </c>
      <c r="E831" s="4" t="s">
        <v>97</v>
      </c>
      <c r="F831" s="29">
        <f>прил6!F190</f>
        <v>182324</v>
      </c>
      <c r="G831" s="29"/>
    </row>
    <row r="832" spans="1:7" ht="47.25">
      <c r="A832" s="3" t="s">
        <v>459</v>
      </c>
      <c r="B832" s="4" t="s">
        <v>214</v>
      </c>
      <c r="C832" s="4" t="s">
        <v>100</v>
      </c>
      <c r="D832" s="4"/>
      <c r="E832" s="4"/>
      <c r="F832" s="29">
        <f>F833</f>
        <v>780331</v>
      </c>
      <c r="G832" s="29"/>
    </row>
    <row r="833" spans="1:7" ht="15.75">
      <c r="A833" s="3" t="s">
        <v>428</v>
      </c>
      <c r="B833" s="4" t="s">
        <v>214</v>
      </c>
      <c r="C833" s="4" t="s">
        <v>100</v>
      </c>
      <c r="D833" s="4" t="s">
        <v>409</v>
      </c>
      <c r="E833" s="4"/>
      <c r="F833" s="29">
        <f>F834</f>
        <v>780331</v>
      </c>
      <c r="G833" s="29"/>
    </row>
    <row r="834" spans="1:7" ht="31.5">
      <c r="A834" s="3" t="s">
        <v>438</v>
      </c>
      <c r="B834" s="4" t="s">
        <v>214</v>
      </c>
      <c r="C834" s="4" t="s">
        <v>100</v>
      </c>
      <c r="D834" s="4" t="s">
        <v>409</v>
      </c>
      <c r="E834" s="4" t="s">
        <v>97</v>
      </c>
      <c r="F834" s="29">
        <f>прил6!F191</f>
        <v>780331</v>
      </c>
      <c r="G834" s="29"/>
    </row>
    <row r="835" spans="1:7" ht="27" customHeight="1">
      <c r="A835" s="123" t="s">
        <v>456</v>
      </c>
      <c r="B835" s="5" t="s">
        <v>457</v>
      </c>
      <c r="C835" s="5"/>
      <c r="D835" s="5"/>
      <c r="E835" s="5"/>
      <c r="F835" s="28">
        <f>F836+F847+F858+F866+F871+F884+F890+F901+F915+F908+F919+F840+F851+F862+F897+F880</f>
        <v>15849158.46</v>
      </c>
      <c r="G835" s="28">
        <f>G836+G847+G858+G866+G871+G884+G890+G901+G915+G908+G919</f>
        <v>0</v>
      </c>
    </row>
    <row r="836" spans="1:7" ht="47.25">
      <c r="A836" s="3" t="s">
        <v>17</v>
      </c>
      <c r="B836" s="4" t="s">
        <v>18</v>
      </c>
      <c r="C836" s="2"/>
      <c r="D836" s="2"/>
      <c r="E836" s="2"/>
      <c r="F836" s="29">
        <f>F837</f>
        <v>2143261.26</v>
      </c>
      <c r="G836" s="33"/>
    </row>
    <row r="837" spans="1:7" ht="126">
      <c r="A837" s="3" t="s">
        <v>458</v>
      </c>
      <c r="B837" s="4" t="s">
        <v>18</v>
      </c>
      <c r="C837" s="4" t="s">
        <v>99</v>
      </c>
      <c r="D837" s="4"/>
      <c r="E837" s="4"/>
      <c r="F837" s="29">
        <f>F838</f>
        <v>2143261.26</v>
      </c>
      <c r="G837" s="29"/>
    </row>
    <row r="838" spans="1:7" ht="15.75">
      <c r="A838" s="3" t="s">
        <v>428</v>
      </c>
      <c r="B838" s="4" t="s">
        <v>18</v>
      </c>
      <c r="C838" s="4" t="s">
        <v>99</v>
      </c>
      <c r="D838" s="4" t="s">
        <v>409</v>
      </c>
      <c r="E838" s="4"/>
      <c r="F838" s="29">
        <f>F839</f>
        <v>2143261.26</v>
      </c>
      <c r="G838" s="29"/>
    </row>
    <row r="839" spans="1:7" ht="63">
      <c r="A839" s="3" t="s">
        <v>155</v>
      </c>
      <c r="B839" s="4" t="s">
        <v>18</v>
      </c>
      <c r="C839" s="4" t="s">
        <v>99</v>
      </c>
      <c r="D839" s="4" t="s">
        <v>409</v>
      </c>
      <c r="E839" s="4" t="s">
        <v>414</v>
      </c>
      <c r="F839" s="29">
        <f>прил6!F14</f>
        <v>2143261.26</v>
      </c>
      <c r="G839" s="29"/>
    </row>
    <row r="840" spans="1:7" ht="47.25">
      <c r="A840" s="3" t="s">
        <v>660</v>
      </c>
      <c r="B840" s="4" t="s">
        <v>661</v>
      </c>
      <c r="C840" s="4"/>
      <c r="D840" s="4"/>
      <c r="E840" s="4"/>
      <c r="F840" s="29">
        <f>F841+F844</f>
        <v>137177.21000000002</v>
      </c>
      <c r="G840" s="29"/>
    </row>
    <row r="841" spans="1:7" ht="126">
      <c r="A841" s="3" t="s">
        <v>458</v>
      </c>
      <c r="B841" s="4" t="s">
        <v>661</v>
      </c>
      <c r="C841" s="4" t="s">
        <v>99</v>
      </c>
      <c r="D841" s="4"/>
      <c r="E841" s="4"/>
      <c r="F841" s="29">
        <f>F842</f>
        <v>19801</v>
      </c>
      <c r="G841" s="29"/>
    </row>
    <row r="842" spans="1:7" ht="30" customHeight="1">
      <c r="A842" s="3" t="s">
        <v>428</v>
      </c>
      <c r="B842" s="4" t="s">
        <v>661</v>
      </c>
      <c r="C842" s="4" t="s">
        <v>99</v>
      </c>
      <c r="D842" s="4" t="s">
        <v>409</v>
      </c>
      <c r="E842" s="4"/>
      <c r="F842" s="29">
        <f>F843</f>
        <v>19801</v>
      </c>
      <c r="G842" s="29"/>
    </row>
    <row r="843" spans="1:7" ht="63">
      <c r="A843" s="3" t="s">
        <v>155</v>
      </c>
      <c r="B843" s="4" t="s">
        <v>661</v>
      </c>
      <c r="C843" s="4" t="s">
        <v>99</v>
      </c>
      <c r="D843" s="4" t="s">
        <v>409</v>
      </c>
      <c r="E843" s="4" t="s">
        <v>414</v>
      </c>
      <c r="F843" s="29">
        <f>прил7!G18</f>
        <v>19801</v>
      </c>
      <c r="G843" s="29"/>
    </row>
    <row r="844" spans="1:7" ht="47.25">
      <c r="A844" s="27" t="s">
        <v>459</v>
      </c>
      <c r="B844" s="4" t="s">
        <v>661</v>
      </c>
      <c r="C844" s="4" t="s">
        <v>100</v>
      </c>
      <c r="D844" s="4"/>
      <c r="E844" s="4"/>
      <c r="F844" s="29">
        <f>F845</f>
        <v>117376.21</v>
      </c>
      <c r="G844" s="29"/>
    </row>
    <row r="845" spans="1:7" ht="15.75">
      <c r="A845" s="3" t="s">
        <v>428</v>
      </c>
      <c r="B845" s="4" t="s">
        <v>661</v>
      </c>
      <c r="C845" s="4" t="s">
        <v>100</v>
      </c>
      <c r="D845" s="4" t="s">
        <v>409</v>
      </c>
      <c r="E845" s="4"/>
      <c r="F845" s="29">
        <f>F846</f>
        <v>117376.21</v>
      </c>
      <c r="G845" s="29"/>
    </row>
    <row r="846" spans="1:7" ht="63">
      <c r="A846" s="3" t="s">
        <v>155</v>
      </c>
      <c r="B846" s="4" t="s">
        <v>661</v>
      </c>
      <c r="C846" s="4" t="s">
        <v>100</v>
      </c>
      <c r="D846" s="4" t="s">
        <v>409</v>
      </c>
      <c r="E846" s="4" t="s">
        <v>414</v>
      </c>
      <c r="F846" s="29">
        <f>прил7!G19</f>
        <v>117376.21</v>
      </c>
      <c r="G846" s="29"/>
    </row>
    <row r="847" spans="1:7" ht="90" customHeight="1">
      <c r="A847" s="3" t="s">
        <v>21</v>
      </c>
      <c r="B847" s="4" t="s">
        <v>22</v>
      </c>
      <c r="C847" s="4"/>
      <c r="D847" s="4"/>
      <c r="E847" s="4"/>
      <c r="F847" s="29">
        <f>F848</f>
        <v>1576145.02</v>
      </c>
      <c r="G847" s="29"/>
    </row>
    <row r="848" spans="1:7" ht="126">
      <c r="A848" s="3" t="s">
        <v>458</v>
      </c>
      <c r="B848" s="4" t="s">
        <v>22</v>
      </c>
      <c r="C848" s="4" t="s">
        <v>99</v>
      </c>
      <c r="D848" s="4"/>
      <c r="E848" s="4"/>
      <c r="F848" s="29">
        <f>F849</f>
        <v>1576145.02</v>
      </c>
      <c r="G848" s="29"/>
    </row>
    <row r="849" spans="1:7" ht="15.75">
      <c r="A849" s="3" t="s">
        <v>428</v>
      </c>
      <c r="B849" s="4" t="s">
        <v>22</v>
      </c>
      <c r="C849" s="4" t="s">
        <v>99</v>
      </c>
      <c r="D849" s="4" t="s">
        <v>409</v>
      </c>
      <c r="E849" s="4"/>
      <c r="F849" s="29">
        <f>F850</f>
        <v>1576145.02</v>
      </c>
      <c r="G849" s="29"/>
    </row>
    <row r="850" spans="1:7" ht="94.5">
      <c r="A850" s="3" t="s">
        <v>107</v>
      </c>
      <c r="B850" s="4" t="s">
        <v>22</v>
      </c>
      <c r="C850" s="4" t="s">
        <v>99</v>
      </c>
      <c r="D850" s="4" t="s">
        <v>409</v>
      </c>
      <c r="E850" s="4" t="s">
        <v>416</v>
      </c>
      <c r="F850" s="29">
        <f>прил6!F23</f>
        <v>1576145.02</v>
      </c>
      <c r="G850" s="29"/>
    </row>
    <row r="851" spans="1:7" ht="63">
      <c r="A851" s="3" t="s">
        <v>662</v>
      </c>
      <c r="B851" s="4" t="s">
        <v>663</v>
      </c>
      <c r="C851" s="4"/>
      <c r="D851" s="4"/>
      <c r="E851" s="4"/>
      <c r="F851" s="29">
        <f>F852+F855</f>
        <v>57772.33</v>
      </c>
      <c r="G851" s="29"/>
    </row>
    <row r="852" spans="1:7" ht="126">
      <c r="A852" s="3" t="s">
        <v>458</v>
      </c>
      <c r="B852" s="4" t="s">
        <v>663</v>
      </c>
      <c r="C852" s="4" t="s">
        <v>99</v>
      </c>
      <c r="D852" s="4"/>
      <c r="E852" s="4"/>
      <c r="F852" s="29">
        <f>F853</f>
        <v>7772.33</v>
      </c>
      <c r="G852" s="29"/>
    </row>
    <row r="853" spans="1:7" ht="15.75">
      <c r="A853" s="3" t="s">
        <v>428</v>
      </c>
      <c r="B853" s="4" t="s">
        <v>663</v>
      </c>
      <c r="C853" s="4" t="s">
        <v>99</v>
      </c>
      <c r="D853" s="4" t="s">
        <v>409</v>
      </c>
      <c r="E853" s="4"/>
      <c r="F853" s="29">
        <f>F854</f>
        <v>7772.33</v>
      </c>
      <c r="G853" s="29"/>
    </row>
    <row r="854" spans="1:7" ht="94.5">
      <c r="A854" s="3" t="s">
        <v>107</v>
      </c>
      <c r="B854" s="4" t="s">
        <v>663</v>
      </c>
      <c r="C854" s="4" t="s">
        <v>99</v>
      </c>
      <c r="D854" s="4" t="s">
        <v>409</v>
      </c>
      <c r="E854" s="4" t="s">
        <v>416</v>
      </c>
      <c r="F854" s="29">
        <f>прил7!G27</f>
        <v>7772.33</v>
      </c>
      <c r="G854" s="29"/>
    </row>
    <row r="855" spans="1:7" ht="47.25">
      <c r="A855" s="27" t="s">
        <v>459</v>
      </c>
      <c r="B855" s="4" t="s">
        <v>663</v>
      </c>
      <c r="C855" s="4" t="s">
        <v>100</v>
      </c>
      <c r="D855" s="4"/>
      <c r="E855" s="4"/>
      <c r="F855" s="29">
        <f>F856</f>
        <v>50000</v>
      </c>
      <c r="G855" s="29"/>
    </row>
    <row r="856" spans="1:7" ht="15.75">
      <c r="A856" s="3" t="s">
        <v>428</v>
      </c>
      <c r="B856" s="4" t="s">
        <v>663</v>
      </c>
      <c r="C856" s="4" t="s">
        <v>100</v>
      </c>
      <c r="D856" s="4" t="s">
        <v>409</v>
      </c>
      <c r="E856" s="4"/>
      <c r="F856" s="29">
        <f>F857</f>
        <v>50000</v>
      </c>
      <c r="G856" s="29"/>
    </row>
    <row r="857" spans="1:7" ht="94.5">
      <c r="A857" s="3" t="s">
        <v>107</v>
      </c>
      <c r="B857" s="4" t="s">
        <v>663</v>
      </c>
      <c r="C857" s="4" t="s">
        <v>100</v>
      </c>
      <c r="D857" s="4" t="s">
        <v>409</v>
      </c>
      <c r="E857" s="4" t="s">
        <v>416</v>
      </c>
      <c r="F857" s="29">
        <f>прил7!G28</f>
        <v>50000</v>
      </c>
      <c r="G857" s="29"/>
    </row>
    <row r="858" spans="1:7" ht="75.75" customHeight="1">
      <c r="A858" s="27" t="s">
        <v>55</v>
      </c>
      <c r="B858" s="4" t="s">
        <v>56</v>
      </c>
      <c r="C858" s="4"/>
      <c r="D858" s="4"/>
      <c r="E858" s="4"/>
      <c r="F858" s="29">
        <f>F859</f>
        <v>1248234.08</v>
      </c>
      <c r="G858" s="29"/>
    </row>
    <row r="859" spans="1:7" ht="60" customHeight="1">
      <c r="A859" s="27" t="s">
        <v>27</v>
      </c>
      <c r="B859" s="4" t="s">
        <v>56</v>
      </c>
      <c r="C859" s="4" t="s">
        <v>99</v>
      </c>
      <c r="D859" s="4"/>
      <c r="E859" s="4"/>
      <c r="F859" s="29">
        <f>F860</f>
        <v>1248234.08</v>
      </c>
      <c r="G859" s="29"/>
    </row>
    <row r="860" spans="1:7" ht="24.75" customHeight="1">
      <c r="A860" s="3" t="s">
        <v>428</v>
      </c>
      <c r="B860" s="4" t="s">
        <v>56</v>
      </c>
      <c r="C860" s="4" t="s">
        <v>99</v>
      </c>
      <c r="D860" s="4" t="s">
        <v>409</v>
      </c>
      <c r="E860" s="4"/>
      <c r="F860" s="29">
        <f>F861</f>
        <v>1248234.08</v>
      </c>
      <c r="G860" s="29"/>
    </row>
    <row r="861" spans="1:7" ht="78.75">
      <c r="A861" s="3" t="s">
        <v>454</v>
      </c>
      <c r="B861" s="4" t="s">
        <v>56</v>
      </c>
      <c r="C861" s="4" t="s">
        <v>99</v>
      </c>
      <c r="D861" s="4" t="s">
        <v>409</v>
      </c>
      <c r="E861" s="4" t="s">
        <v>410</v>
      </c>
      <c r="F861" s="29">
        <f>прил6!F96</f>
        <v>1248234.08</v>
      </c>
      <c r="G861" s="29"/>
    </row>
    <row r="862" spans="1:7" ht="63">
      <c r="A862" s="27" t="s">
        <v>671</v>
      </c>
      <c r="B862" s="4" t="s">
        <v>672</v>
      </c>
      <c r="C862" s="4"/>
      <c r="D862" s="4"/>
      <c r="E862" s="4"/>
      <c r="F862" s="29">
        <f>F863</f>
        <v>106099.9</v>
      </c>
      <c r="G862" s="29"/>
    </row>
    <row r="863" spans="1:7" ht="47.25">
      <c r="A863" s="27" t="s">
        <v>459</v>
      </c>
      <c r="B863" s="4" t="s">
        <v>672</v>
      </c>
      <c r="C863" s="4" t="s">
        <v>100</v>
      </c>
      <c r="D863" s="4"/>
      <c r="E863" s="4"/>
      <c r="F863" s="29">
        <f>F864</f>
        <v>106099.9</v>
      </c>
      <c r="G863" s="29"/>
    </row>
    <row r="864" spans="1:7" ht="15.75">
      <c r="A864" s="3" t="s">
        <v>428</v>
      </c>
      <c r="B864" s="4" t="s">
        <v>672</v>
      </c>
      <c r="C864" s="4" t="s">
        <v>100</v>
      </c>
      <c r="D864" s="4" t="s">
        <v>409</v>
      </c>
      <c r="E864" s="4"/>
      <c r="F864" s="29">
        <f>F865</f>
        <v>106099.9</v>
      </c>
      <c r="G864" s="29"/>
    </row>
    <row r="865" spans="1:7" ht="78.75">
      <c r="A865" s="3" t="s">
        <v>454</v>
      </c>
      <c r="B865" s="4" t="s">
        <v>672</v>
      </c>
      <c r="C865" s="4" t="s">
        <v>100</v>
      </c>
      <c r="D865" s="4" t="s">
        <v>409</v>
      </c>
      <c r="E865" s="4" t="s">
        <v>410</v>
      </c>
      <c r="F865" s="29">
        <f>прил7!G787</f>
        <v>106099.9</v>
      </c>
      <c r="G865" s="29"/>
    </row>
    <row r="866" spans="1:7" ht="47.25">
      <c r="A866" s="27" t="s">
        <v>23</v>
      </c>
      <c r="B866" s="4" t="s">
        <v>24</v>
      </c>
      <c r="C866" s="4"/>
      <c r="D866" s="4"/>
      <c r="E866" s="4"/>
      <c r="F866" s="29">
        <f>F867</f>
        <v>5421782.95</v>
      </c>
      <c r="G866" s="29"/>
    </row>
    <row r="867" spans="1:7" ht="126">
      <c r="A867" s="27" t="s">
        <v>27</v>
      </c>
      <c r="B867" s="4" t="s">
        <v>24</v>
      </c>
      <c r="C867" s="4" t="s">
        <v>99</v>
      </c>
      <c r="D867" s="4"/>
      <c r="E867" s="4"/>
      <c r="F867" s="29">
        <f>F868</f>
        <v>5421782.95</v>
      </c>
      <c r="G867" s="29"/>
    </row>
    <row r="868" spans="1:7" ht="24" customHeight="1">
      <c r="A868" s="3" t="s">
        <v>428</v>
      </c>
      <c r="B868" s="4" t="s">
        <v>24</v>
      </c>
      <c r="C868" s="4" t="s">
        <v>99</v>
      </c>
      <c r="D868" s="4" t="s">
        <v>409</v>
      </c>
      <c r="E868" s="4"/>
      <c r="F868" s="29">
        <f>F869+F870</f>
        <v>5421782.95</v>
      </c>
      <c r="G868" s="29"/>
    </row>
    <row r="869" spans="1:7" ht="94.5">
      <c r="A869" s="3" t="s">
        <v>107</v>
      </c>
      <c r="B869" s="4" t="s">
        <v>24</v>
      </c>
      <c r="C869" s="4" t="s">
        <v>99</v>
      </c>
      <c r="D869" s="4" t="s">
        <v>409</v>
      </c>
      <c r="E869" s="4" t="s">
        <v>416</v>
      </c>
      <c r="F869" s="29">
        <f>прил6!F28</f>
        <v>3435634.71</v>
      </c>
      <c r="G869" s="29"/>
    </row>
    <row r="870" spans="1:7" ht="78.75">
      <c r="A870" s="3" t="s">
        <v>454</v>
      </c>
      <c r="B870" s="4" t="s">
        <v>24</v>
      </c>
      <c r="C870" s="4" t="s">
        <v>99</v>
      </c>
      <c r="D870" s="4" t="s">
        <v>409</v>
      </c>
      <c r="E870" s="4" t="s">
        <v>410</v>
      </c>
      <c r="F870" s="29">
        <f>прил6!F100</f>
        <v>1986148.24</v>
      </c>
      <c r="G870" s="29"/>
    </row>
    <row r="871" spans="1:7" ht="47.25">
      <c r="A871" s="27" t="s">
        <v>25</v>
      </c>
      <c r="B871" s="4" t="s">
        <v>26</v>
      </c>
      <c r="C871" s="4"/>
      <c r="D871" s="4"/>
      <c r="E871" s="4"/>
      <c r="F871" s="29">
        <f>F872+F876</f>
        <v>231851.55</v>
      </c>
      <c r="G871" s="29"/>
    </row>
    <row r="872" spans="1:7" ht="126">
      <c r="A872" s="27" t="s">
        <v>27</v>
      </c>
      <c r="B872" s="4" t="s">
        <v>26</v>
      </c>
      <c r="C872" s="4" t="s">
        <v>99</v>
      </c>
      <c r="D872" s="4"/>
      <c r="E872" s="4"/>
      <c r="F872" s="29">
        <f>F873</f>
        <v>72900</v>
      </c>
      <c r="G872" s="29"/>
    </row>
    <row r="873" spans="1:7" ht="15.75">
      <c r="A873" s="3" t="s">
        <v>428</v>
      </c>
      <c r="B873" s="4" t="s">
        <v>26</v>
      </c>
      <c r="C873" s="4" t="s">
        <v>99</v>
      </c>
      <c r="D873" s="4" t="s">
        <v>409</v>
      </c>
      <c r="E873" s="4"/>
      <c r="F873" s="29">
        <f>F874+F875</f>
        <v>72900</v>
      </c>
      <c r="G873" s="29"/>
    </row>
    <row r="874" spans="1:7" ht="94.5">
      <c r="A874" s="3" t="s">
        <v>107</v>
      </c>
      <c r="B874" s="4" t="s">
        <v>26</v>
      </c>
      <c r="C874" s="4" t="s">
        <v>99</v>
      </c>
      <c r="D874" s="4" t="s">
        <v>409</v>
      </c>
      <c r="E874" s="4" t="s">
        <v>416</v>
      </c>
      <c r="F874" s="29">
        <f>прил6!F30</f>
        <v>72900</v>
      </c>
      <c r="G874" s="29"/>
    </row>
    <row r="875" spans="1:7" ht="78.75">
      <c r="A875" s="3" t="s">
        <v>454</v>
      </c>
      <c r="B875" s="4" t="s">
        <v>26</v>
      </c>
      <c r="C875" s="4" t="s">
        <v>99</v>
      </c>
      <c r="D875" s="4" t="s">
        <v>409</v>
      </c>
      <c r="E875" s="4" t="s">
        <v>410</v>
      </c>
      <c r="F875" s="29">
        <f>прил6!F102</f>
        <v>0</v>
      </c>
      <c r="G875" s="29"/>
    </row>
    <row r="876" spans="1:7" ht="47.25">
      <c r="A876" s="27" t="s">
        <v>459</v>
      </c>
      <c r="B876" s="4" t="s">
        <v>26</v>
      </c>
      <c r="C876" s="4" t="s">
        <v>100</v>
      </c>
      <c r="D876" s="4"/>
      <c r="E876" s="4"/>
      <c r="F876" s="29">
        <f>F877</f>
        <v>158951.55</v>
      </c>
      <c r="G876" s="29"/>
    </row>
    <row r="877" spans="1:7" ht="15.75">
      <c r="A877" s="3" t="s">
        <v>428</v>
      </c>
      <c r="B877" s="4" t="s">
        <v>26</v>
      </c>
      <c r="C877" s="4" t="s">
        <v>100</v>
      </c>
      <c r="D877" s="4" t="s">
        <v>409</v>
      </c>
      <c r="E877" s="4"/>
      <c r="F877" s="29">
        <f>F878+F879</f>
        <v>158951.55</v>
      </c>
      <c r="G877" s="29"/>
    </row>
    <row r="878" spans="1:7" ht="94.5">
      <c r="A878" s="3" t="s">
        <v>107</v>
      </c>
      <c r="B878" s="4" t="s">
        <v>26</v>
      </c>
      <c r="C878" s="4" t="s">
        <v>100</v>
      </c>
      <c r="D878" s="4" t="s">
        <v>409</v>
      </c>
      <c r="E878" s="4" t="s">
        <v>416</v>
      </c>
      <c r="F878" s="29">
        <f>прил6!F31</f>
        <v>104528.95</v>
      </c>
      <c r="G878" s="29"/>
    </row>
    <row r="879" spans="1:7" ht="78.75">
      <c r="A879" s="3" t="s">
        <v>454</v>
      </c>
      <c r="B879" s="4" t="s">
        <v>26</v>
      </c>
      <c r="C879" s="4" t="s">
        <v>100</v>
      </c>
      <c r="D879" s="4" t="s">
        <v>409</v>
      </c>
      <c r="E879" s="4" t="s">
        <v>410</v>
      </c>
      <c r="F879" s="29">
        <f>прил6!F103</f>
        <v>54422.6</v>
      </c>
      <c r="G879" s="29"/>
    </row>
    <row r="880" spans="1:7" ht="204.75">
      <c r="A880" s="3" t="s">
        <v>576</v>
      </c>
      <c r="B880" s="4" t="s">
        <v>577</v>
      </c>
      <c r="C880" s="4"/>
      <c r="D880" s="4"/>
      <c r="E880" s="4"/>
      <c r="F880" s="29">
        <f>F881</f>
        <v>380000</v>
      </c>
      <c r="G880" s="29"/>
    </row>
    <row r="881" spans="1:7" ht="31.5">
      <c r="A881" s="3" t="s">
        <v>394</v>
      </c>
      <c r="B881" s="4" t="s">
        <v>577</v>
      </c>
      <c r="C881" s="4" t="s">
        <v>395</v>
      </c>
      <c r="D881" s="4"/>
      <c r="E881" s="4"/>
      <c r="F881" s="29">
        <f>F882</f>
        <v>380000</v>
      </c>
      <c r="G881" s="29"/>
    </row>
    <row r="882" spans="1:7" ht="15.75">
      <c r="A882" s="3" t="s">
        <v>428</v>
      </c>
      <c r="B882" s="4" t="s">
        <v>577</v>
      </c>
      <c r="C882" s="4" t="s">
        <v>395</v>
      </c>
      <c r="D882" s="4" t="s">
        <v>409</v>
      </c>
      <c r="E882" s="4"/>
      <c r="F882" s="29">
        <f>F883</f>
        <v>380000</v>
      </c>
      <c r="G882" s="29"/>
    </row>
    <row r="883" spans="1:7" ht="94.5">
      <c r="A883" s="3" t="s">
        <v>107</v>
      </c>
      <c r="B883" s="4" t="s">
        <v>577</v>
      </c>
      <c r="C883" s="4" t="s">
        <v>395</v>
      </c>
      <c r="D883" s="4" t="s">
        <v>409</v>
      </c>
      <c r="E883" s="4" t="s">
        <v>416</v>
      </c>
      <c r="F883" s="29">
        <f>прил6!F33</f>
        <v>380000</v>
      </c>
      <c r="G883" s="29"/>
    </row>
    <row r="884" spans="1:7" ht="110.25">
      <c r="A884" s="3" t="s">
        <v>19</v>
      </c>
      <c r="B884" s="4" t="s">
        <v>20</v>
      </c>
      <c r="C884" s="4"/>
      <c r="D884" s="4"/>
      <c r="E884" s="4"/>
      <c r="F884" s="29">
        <f>F885</f>
        <v>382500</v>
      </c>
      <c r="G884" s="29"/>
    </row>
    <row r="885" spans="1:7" ht="126">
      <c r="A885" s="27" t="s">
        <v>27</v>
      </c>
      <c r="B885" s="4" t="s">
        <v>20</v>
      </c>
      <c r="C885" s="4" t="s">
        <v>99</v>
      </c>
      <c r="D885" s="4"/>
      <c r="E885" s="4"/>
      <c r="F885" s="29">
        <f>F886</f>
        <v>382500</v>
      </c>
      <c r="G885" s="29"/>
    </row>
    <row r="886" spans="1:7" ht="30" customHeight="1">
      <c r="A886" s="3" t="s">
        <v>428</v>
      </c>
      <c r="B886" s="4" t="s">
        <v>20</v>
      </c>
      <c r="C886" s="4" t="s">
        <v>99</v>
      </c>
      <c r="D886" s="4" t="s">
        <v>409</v>
      </c>
      <c r="E886" s="4"/>
      <c r="F886" s="29">
        <f>F887+F888+F889</f>
        <v>382500</v>
      </c>
      <c r="G886" s="29"/>
    </row>
    <row r="887" spans="1:7" ht="63">
      <c r="A887" s="3" t="s">
        <v>155</v>
      </c>
      <c r="B887" s="4" t="s">
        <v>20</v>
      </c>
      <c r="C887" s="4" t="s">
        <v>99</v>
      </c>
      <c r="D887" s="4" t="s">
        <v>409</v>
      </c>
      <c r="E887" s="4" t="s">
        <v>414</v>
      </c>
      <c r="F887" s="29">
        <f>прил6!F19</f>
        <v>45000</v>
      </c>
      <c r="G887" s="29"/>
    </row>
    <row r="888" spans="1:7" ht="94.5">
      <c r="A888" s="3" t="s">
        <v>107</v>
      </c>
      <c r="B888" s="4" t="s">
        <v>20</v>
      </c>
      <c r="C888" s="4" t="s">
        <v>99</v>
      </c>
      <c r="D888" s="4" t="s">
        <v>409</v>
      </c>
      <c r="E888" s="4" t="s">
        <v>416</v>
      </c>
      <c r="F888" s="29">
        <f>прил6!F35</f>
        <v>223100</v>
      </c>
      <c r="G888" s="29"/>
    </row>
    <row r="889" spans="1:7" ht="31.5" customHeight="1">
      <c r="A889" s="3" t="s">
        <v>454</v>
      </c>
      <c r="B889" s="4" t="s">
        <v>20</v>
      </c>
      <c r="C889" s="4" t="s">
        <v>99</v>
      </c>
      <c r="D889" s="4" t="s">
        <v>409</v>
      </c>
      <c r="E889" s="4" t="s">
        <v>410</v>
      </c>
      <c r="F889" s="29">
        <f>прил7!G793</f>
        <v>114400</v>
      </c>
      <c r="G889" s="29"/>
    </row>
    <row r="890" spans="1:7" ht="31.5">
      <c r="A890" s="3" t="s">
        <v>469</v>
      </c>
      <c r="B890" s="4" t="s">
        <v>581</v>
      </c>
      <c r="C890" s="4"/>
      <c r="D890" s="4"/>
      <c r="E890" s="4"/>
      <c r="F890" s="29">
        <f>F891+F894</f>
        <v>500000</v>
      </c>
      <c r="G890" s="29"/>
    </row>
    <row r="891" spans="1:7" ht="47.25">
      <c r="A891" s="3" t="s">
        <v>459</v>
      </c>
      <c r="B891" s="4" t="s">
        <v>470</v>
      </c>
      <c r="C891" s="4" t="s">
        <v>100</v>
      </c>
      <c r="D891" s="4"/>
      <c r="E891" s="4"/>
      <c r="F891" s="29">
        <f>F892</f>
        <v>0</v>
      </c>
      <c r="G891" s="29"/>
    </row>
    <row r="892" spans="1:7" ht="31.5">
      <c r="A892" s="3" t="s">
        <v>429</v>
      </c>
      <c r="B892" s="4" t="s">
        <v>470</v>
      </c>
      <c r="C892" s="4" t="s">
        <v>100</v>
      </c>
      <c r="D892" s="4" t="s">
        <v>416</v>
      </c>
      <c r="E892" s="4"/>
      <c r="F892" s="29">
        <f>F893</f>
        <v>0</v>
      </c>
      <c r="G892" s="29"/>
    </row>
    <row r="893" spans="1:7" ht="63">
      <c r="A893" s="3" t="s">
        <v>142</v>
      </c>
      <c r="B893" s="4" t="s">
        <v>470</v>
      </c>
      <c r="C893" s="4" t="s">
        <v>100</v>
      </c>
      <c r="D893" s="4" t="s">
        <v>416</v>
      </c>
      <c r="E893" s="4" t="s">
        <v>415</v>
      </c>
      <c r="F893" s="29">
        <f>прил6!F225</f>
        <v>0</v>
      </c>
      <c r="G893" s="29"/>
    </row>
    <row r="894" spans="1:7" ht="15.75">
      <c r="A894" s="3" t="s">
        <v>390</v>
      </c>
      <c r="B894" s="4" t="s">
        <v>581</v>
      </c>
      <c r="C894" s="4" t="s">
        <v>103</v>
      </c>
      <c r="D894" s="4"/>
      <c r="E894" s="4"/>
      <c r="F894" s="29">
        <f>F895</f>
        <v>500000</v>
      </c>
      <c r="G894" s="29"/>
    </row>
    <row r="895" spans="1:7" ht="15.75">
      <c r="A895" s="3" t="s">
        <v>428</v>
      </c>
      <c r="B895" s="4" t="s">
        <v>581</v>
      </c>
      <c r="C895" s="4" t="s">
        <v>103</v>
      </c>
      <c r="D895" s="4" t="s">
        <v>409</v>
      </c>
      <c r="E895" s="4"/>
      <c r="F895" s="29">
        <f>F896</f>
        <v>500000</v>
      </c>
      <c r="G895" s="29"/>
    </row>
    <row r="896" spans="1:7" ht="15.75">
      <c r="A896" s="3" t="s">
        <v>437</v>
      </c>
      <c r="B896" s="4" t="s">
        <v>581</v>
      </c>
      <c r="C896" s="4" t="s">
        <v>103</v>
      </c>
      <c r="D896" s="4" t="s">
        <v>409</v>
      </c>
      <c r="E896" s="4" t="s">
        <v>251</v>
      </c>
      <c r="F896" s="29">
        <f>прил6!F109</f>
        <v>500000</v>
      </c>
      <c r="G896" s="29"/>
    </row>
    <row r="897" spans="1:7" ht="47.25">
      <c r="A897" s="195" t="s">
        <v>308</v>
      </c>
      <c r="B897" s="196" t="s">
        <v>378</v>
      </c>
      <c r="C897" s="196"/>
      <c r="D897" s="196"/>
      <c r="E897" s="196"/>
      <c r="F897" s="197">
        <f>F898</f>
        <v>1500000</v>
      </c>
      <c r="G897" s="29"/>
    </row>
    <row r="898" spans="1:7" ht="47.25">
      <c r="A898" s="3" t="s">
        <v>459</v>
      </c>
      <c r="B898" s="4" t="s">
        <v>378</v>
      </c>
      <c r="C898" s="4" t="s">
        <v>100</v>
      </c>
      <c r="D898" s="4"/>
      <c r="E898" s="4"/>
      <c r="F898" s="29">
        <f>F899</f>
        <v>1500000</v>
      </c>
      <c r="G898" s="29"/>
    </row>
    <row r="899" spans="1:7" ht="15.75">
      <c r="A899" s="3" t="s">
        <v>428</v>
      </c>
      <c r="B899" s="4" t="s">
        <v>378</v>
      </c>
      <c r="C899" s="4" t="s">
        <v>100</v>
      </c>
      <c r="D899" s="4" t="s">
        <v>409</v>
      </c>
      <c r="E899" s="4"/>
      <c r="F899" s="29">
        <f>F900</f>
        <v>1500000</v>
      </c>
      <c r="G899" s="29"/>
    </row>
    <row r="900" spans="1:7" ht="31.5">
      <c r="A900" s="3" t="s">
        <v>438</v>
      </c>
      <c r="B900" s="4" t="s">
        <v>378</v>
      </c>
      <c r="C900" s="4" t="s">
        <v>100</v>
      </c>
      <c r="D900" s="4" t="s">
        <v>409</v>
      </c>
      <c r="E900" s="4" t="s">
        <v>97</v>
      </c>
      <c r="F900" s="29">
        <f>прил6!F194</f>
        <v>1500000</v>
      </c>
      <c r="G900" s="29"/>
    </row>
    <row r="901" spans="1:7" ht="31.5">
      <c r="A901" s="3" t="s">
        <v>445</v>
      </c>
      <c r="B901" s="4" t="s">
        <v>474</v>
      </c>
      <c r="C901" s="4"/>
      <c r="D901" s="4"/>
      <c r="E901" s="4"/>
      <c r="F901" s="29">
        <f>F902+F905</f>
        <v>352890</v>
      </c>
      <c r="G901" s="29"/>
    </row>
    <row r="902" spans="1:7" ht="47.25" hidden="1">
      <c r="A902" s="3" t="s">
        <v>459</v>
      </c>
      <c r="B902" s="4" t="s">
        <v>474</v>
      </c>
      <c r="C902" s="4" t="s">
        <v>100</v>
      </c>
      <c r="D902" s="4"/>
      <c r="E902" s="4"/>
      <c r="F902" s="29">
        <f>F903</f>
        <v>0</v>
      </c>
      <c r="G902" s="29"/>
    </row>
    <row r="903" spans="1:7" ht="15.75" hidden="1">
      <c r="A903" s="3" t="s">
        <v>428</v>
      </c>
      <c r="B903" s="4" t="s">
        <v>474</v>
      </c>
      <c r="C903" s="4" t="s">
        <v>100</v>
      </c>
      <c r="D903" s="4" t="s">
        <v>409</v>
      </c>
      <c r="E903" s="4"/>
      <c r="F903" s="29">
        <f>F904</f>
        <v>0</v>
      </c>
      <c r="G903" s="29"/>
    </row>
    <row r="904" spans="1:7" ht="31.5" hidden="1">
      <c r="A904" s="3" t="s">
        <v>438</v>
      </c>
      <c r="B904" s="4" t="s">
        <v>474</v>
      </c>
      <c r="C904" s="4" t="s">
        <v>100</v>
      </c>
      <c r="D904" s="4" t="s">
        <v>409</v>
      </c>
      <c r="E904" s="4" t="s">
        <v>97</v>
      </c>
      <c r="F904" s="29">
        <f>прил6!F196</f>
        <v>0</v>
      </c>
      <c r="G904" s="29"/>
    </row>
    <row r="905" spans="1:7" ht="15.75">
      <c r="A905" s="3" t="s">
        <v>390</v>
      </c>
      <c r="B905" s="4" t="s">
        <v>474</v>
      </c>
      <c r="C905" s="4" t="s">
        <v>103</v>
      </c>
      <c r="D905" s="4"/>
      <c r="E905" s="4"/>
      <c r="F905" s="29">
        <f>F906</f>
        <v>352890</v>
      </c>
      <c r="G905" s="29"/>
    </row>
    <row r="906" spans="1:7" ht="15.75">
      <c r="A906" s="3" t="s">
        <v>428</v>
      </c>
      <c r="B906" s="4" t="s">
        <v>474</v>
      </c>
      <c r="C906" s="4" t="s">
        <v>103</v>
      </c>
      <c r="D906" s="4" t="s">
        <v>409</v>
      </c>
      <c r="E906" s="4"/>
      <c r="F906" s="29">
        <f>F907</f>
        <v>352890</v>
      </c>
      <c r="G906" s="29"/>
    </row>
    <row r="907" spans="1:7" ht="31.5">
      <c r="A907" s="3" t="s">
        <v>438</v>
      </c>
      <c r="B907" s="4" t="s">
        <v>474</v>
      </c>
      <c r="C907" s="4" t="s">
        <v>103</v>
      </c>
      <c r="D907" s="4" t="s">
        <v>409</v>
      </c>
      <c r="E907" s="4" t="s">
        <v>97</v>
      </c>
      <c r="F907" s="29">
        <f>прил6!F197</f>
        <v>352890</v>
      </c>
      <c r="G907" s="29"/>
    </row>
    <row r="908" spans="1:7" ht="47.25">
      <c r="A908" s="3" t="s">
        <v>838</v>
      </c>
      <c r="B908" s="4" t="s">
        <v>0</v>
      </c>
      <c r="C908" s="4"/>
      <c r="D908" s="4"/>
      <c r="E908" s="4"/>
      <c r="F908" s="29">
        <f>F909+F912</f>
        <v>804258.1599999999</v>
      </c>
      <c r="G908" s="29"/>
    </row>
    <row r="909" spans="1:7" ht="47.25">
      <c r="A909" s="3" t="s">
        <v>459</v>
      </c>
      <c r="B909" s="4" t="s">
        <v>0</v>
      </c>
      <c r="C909" s="4" t="s">
        <v>100</v>
      </c>
      <c r="D909" s="4"/>
      <c r="E909" s="4"/>
      <c r="F909" s="29">
        <f>F910</f>
        <v>785791.83</v>
      </c>
      <c r="G909" s="29"/>
    </row>
    <row r="910" spans="1:7" ht="15.75">
      <c r="A910" s="3" t="s">
        <v>428</v>
      </c>
      <c r="B910" s="4" t="s">
        <v>0</v>
      </c>
      <c r="C910" s="4" t="s">
        <v>100</v>
      </c>
      <c r="D910" s="4" t="s">
        <v>409</v>
      </c>
      <c r="E910" s="4"/>
      <c r="F910" s="29">
        <f>F911</f>
        <v>785791.83</v>
      </c>
      <c r="G910" s="29"/>
    </row>
    <row r="911" spans="1:7" ht="31.5">
      <c r="A911" s="3" t="s">
        <v>438</v>
      </c>
      <c r="B911" s="4" t="s">
        <v>0</v>
      </c>
      <c r="C911" s="4" t="s">
        <v>100</v>
      </c>
      <c r="D911" s="4" t="s">
        <v>409</v>
      </c>
      <c r="E911" s="4" t="s">
        <v>97</v>
      </c>
      <c r="F911" s="29">
        <f>прил6!F199</f>
        <v>785791.83</v>
      </c>
      <c r="G911" s="29"/>
    </row>
    <row r="912" spans="1:7" ht="15.75">
      <c r="A912" s="3" t="s">
        <v>390</v>
      </c>
      <c r="B912" s="4" t="s">
        <v>0</v>
      </c>
      <c r="C912" s="4" t="s">
        <v>103</v>
      </c>
      <c r="D912" s="4"/>
      <c r="E912" s="4"/>
      <c r="F912" s="29">
        <f>F913</f>
        <v>18466.33</v>
      </c>
      <c r="G912" s="29"/>
    </row>
    <row r="913" spans="1:7" ht="15.75">
      <c r="A913" s="3" t="s">
        <v>428</v>
      </c>
      <c r="B913" s="4" t="s">
        <v>0</v>
      </c>
      <c r="C913" s="4" t="s">
        <v>103</v>
      </c>
      <c r="D913" s="4" t="s">
        <v>409</v>
      </c>
      <c r="E913" s="4"/>
      <c r="F913" s="29">
        <f>F914</f>
        <v>18466.33</v>
      </c>
      <c r="G913" s="29"/>
    </row>
    <row r="914" spans="1:7" ht="31.5">
      <c r="A914" s="3" t="s">
        <v>438</v>
      </c>
      <c r="B914" s="4" t="s">
        <v>0</v>
      </c>
      <c r="C914" s="4" t="s">
        <v>103</v>
      </c>
      <c r="D914" s="4" t="s">
        <v>409</v>
      </c>
      <c r="E914" s="4" t="s">
        <v>97</v>
      </c>
      <c r="F914" s="29">
        <f>прил6!F200</f>
        <v>18466.33</v>
      </c>
      <c r="G914" s="29"/>
    </row>
    <row r="915" spans="1:7" ht="157.5">
      <c r="A915" s="3" t="s">
        <v>216</v>
      </c>
      <c r="B915" s="4" t="s">
        <v>217</v>
      </c>
      <c r="C915" s="4"/>
      <c r="D915" s="4"/>
      <c r="E915" s="4"/>
      <c r="F915" s="29">
        <f>F916</f>
        <v>1007186</v>
      </c>
      <c r="G915" s="29"/>
    </row>
    <row r="916" spans="1:7" ht="31.5">
      <c r="A916" s="3" t="s">
        <v>394</v>
      </c>
      <c r="B916" s="4" t="s">
        <v>217</v>
      </c>
      <c r="C916" s="4" t="s">
        <v>395</v>
      </c>
      <c r="D916" s="4"/>
      <c r="E916" s="4"/>
      <c r="F916" s="29">
        <f>F917</f>
        <v>1007186</v>
      </c>
      <c r="G916" s="29"/>
    </row>
    <row r="917" spans="1:7" ht="15.75">
      <c r="A917" s="3" t="s">
        <v>423</v>
      </c>
      <c r="B917" s="4" t="s">
        <v>217</v>
      </c>
      <c r="C917" s="4" t="s">
        <v>395</v>
      </c>
      <c r="D917" s="4" t="s">
        <v>417</v>
      </c>
      <c r="E917" s="4"/>
      <c r="F917" s="29">
        <f>F918</f>
        <v>1007186</v>
      </c>
      <c r="G917" s="29"/>
    </row>
    <row r="918" spans="1:7" ht="15.75">
      <c r="A918" s="3" t="s">
        <v>441</v>
      </c>
      <c r="B918" s="4" t="s">
        <v>217</v>
      </c>
      <c r="C918" s="4" t="s">
        <v>395</v>
      </c>
      <c r="D918" s="4" t="s">
        <v>417</v>
      </c>
      <c r="E918" s="4" t="s">
        <v>409</v>
      </c>
      <c r="F918" s="29">
        <f>прил6!F556</f>
        <v>1007186</v>
      </c>
      <c r="G918" s="29"/>
    </row>
    <row r="919" spans="1:7" ht="31.5">
      <c r="A919" s="3" t="s">
        <v>70</v>
      </c>
      <c r="B919" s="4" t="s">
        <v>71</v>
      </c>
      <c r="C919" s="4"/>
      <c r="D919" s="4"/>
      <c r="E919" s="4"/>
      <c r="F919" s="29">
        <f aca="true" t="shared" si="43" ref="F919:G921">F920</f>
        <v>0</v>
      </c>
      <c r="G919" s="29">
        <f t="shared" si="43"/>
        <v>0</v>
      </c>
    </row>
    <row r="920" spans="1:7" ht="47.25">
      <c r="A920" s="3" t="s">
        <v>459</v>
      </c>
      <c r="B920" s="4" t="s">
        <v>71</v>
      </c>
      <c r="C920" s="4" t="s">
        <v>100</v>
      </c>
      <c r="D920" s="4"/>
      <c r="E920" s="4"/>
      <c r="F920" s="29">
        <f t="shared" si="43"/>
        <v>0</v>
      </c>
      <c r="G920" s="29">
        <f t="shared" si="43"/>
        <v>0</v>
      </c>
    </row>
    <row r="921" spans="1:7" ht="31.5">
      <c r="A921" s="3" t="s">
        <v>429</v>
      </c>
      <c r="B921" s="4" t="s">
        <v>71</v>
      </c>
      <c r="C921" s="4" t="s">
        <v>100</v>
      </c>
      <c r="D921" s="4" t="s">
        <v>416</v>
      </c>
      <c r="E921" s="4"/>
      <c r="F921" s="29">
        <f t="shared" si="43"/>
        <v>0</v>
      </c>
      <c r="G921" s="29">
        <f t="shared" si="43"/>
        <v>0</v>
      </c>
    </row>
    <row r="922" spans="1:7" ht="63">
      <c r="A922" s="3" t="s">
        <v>142</v>
      </c>
      <c r="B922" s="4" t="s">
        <v>71</v>
      </c>
      <c r="C922" s="4" t="s">
        <v>100</v>
      </c>
      <c r="D922" s="4" t="s">
        <v>416</v>
      </c>
      <c r="E922" s="4" t="s">
        <v>415</v>
      </c>
      <c r="F922" s="29">
        <f>прил7!G281</f>
        <v>0</v>
      </c>
      <c r="G922" s="29">
        <f>F922</f>
        <v>0</v>
      </c>
    </row>
    <row r="923" spans="1:7" ht="15.75">
      <c r="A923" s="54" t="s">
        <v>506</v>
      </c>
      <c r="B923" s="98"/>
      <c r="C923" s="98"/>
      <c r="D923" s="98"/>
      <c r="E923" s="98"/>
      <c r="F923" s="100">
        <f>F10+F189+F220+F262+F355+F449+F497+F506+F523+F560+F621+F643+F835+F568</f>
        <v>2493014508.9000006</v>
      </c>
      <c r="G923" s="100">
        <f>G10+G189+G220+G262+G355+G449+G497+G506+G523+G560+G621+G643+G835+G568</f>
        <v>836512900</v>
      </c>
    </row>
    <row r="924" spans="1:7" ht="16.5" customHeight="1">
      <c r="A924" s="17"/>
      <c r="B924" s="18"/>
      <c r="C924" s="18"/>
      <c r="D924" s="18"/>
      <c r="E924" s="18"/>
      <c r="F924" s="44"/>
      <c r="G924" s="44"/>
    </row>
    <row r="925" spans="1:7" ht="15.75">
      <c r="A925" s="17"/>
      <c r="B925" s="18"/>
      <c r="C925" s="18"/>
      <c r="D925" s="18"/>
      <c r="E925" s="18"/>
      <c r="F925" s="44">
        <f>F923-прил7!G807</f>
        <v>0</v>
      </c>
      <c r="G925" s="44">
        <f>G923-прил7!H807</f>
        <v>0</v>
      </c>
    </row>
    <row r="926" spans="1:7" ht="15.75">
      <c r="A926" s="17"/>
      <c r="B926" s="18"/>
      <c r="C926" s="18"/>
      <c r="D926" s="231" t="s">
        <v>82</v>
      </c>
      <c r="E926" s="231"/>
      <c r="F926" s="44">
        <f>прил6!F649-F923</f>
        <v>0</v>
      </c>
      <c r="G926" s="44">
        <f>прил6!G649-G923</f>
        <v>0</v>
      </c>
    </row>
    <row r="927" spans="1:7" ht="15.75">
      <c r="A927" s="17"/>
      <c r="B927" s="18"/>
      <c r="C927" s="18"/>
      <c r="D927" s="18"/>
      <c r="E927" s="18"/>
      <c r="F927" s="44"/>
      <c r="G927" s="44"/>
    </row>
    <row r="928" spans="1:7" ht="15.75">
      <c r="A928" s="17"/>
      <c r="B928" s="18"/>
      <c r="C928" s="18"/>
      <c r="D928" s="18"/>
      <c r="E928" s="18"/>
      <c r="F928" s="44">
        <f>прил6!F649</f>
        <v>2493014508.9</v>
      </c>
      <c r="G928" s="44">
        <v>836512900</v>
      </c>
    </row>
    <row r="929" spans="1:7" ht="15.75">
      <c r="A929" s="17"/>
      <c r="B929" s="18"/>
      <c r="C929" s="18"/>
      <c r="D929" s="18"/>
      <c r="E929" s="18"/>
      <c r="F929" s="44">
        <f>F923-F928</f>
        <v>0</v>
      </c>
      <c r="G929" s="44">
        <f>G923-G928</f>
        <v>0</v>
      </c>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1:7" ht="15.75">
      <c r="A997" s="17"/>
      <c r="B997" s="18"/>
      <c r="C997" s="18"/>
      <c r="D997" s="18"/>
      <c r="E997" s="18"/>
      <c r="F997" s="44"/>
      <c r="G997" s="44"/>
    </row>
    <row r="998" spans="1:7" ht="15.75">
      <c r="A998" s="17"/>
      <c r="B998" s="18"/>
      <c r="C998" s="18"/>
      <c r="D998" s="18"/>
      <c r="E998" s="18"/>
      <c r="F998" s="44"/>
      <c r="G998" s="44"/>
    </row>
    <row r="999" spans="1:7" ht="15.75">
      <c r="A999" s="17"/>
      <c r="B999" s="18"/>
      <c r="C999" s="18"/>
      <c r="D999" s="18"/>
      <c r="E999" s="18"/>
      <c r="F999" s="44"/>
      <c r="G999" s="44"/>
    </row>
    <row r="1000" spans="1:7" ht="15.75">
      <c r="A1000" s="17"/>
      <c r="B1000" s="18"/>
      <c r="C1000" s="18"/>
      <c r="D1000" s="18"/>
      <c r="E1000" s="18"/>
      <c r="F1000" s="44"/>
      <c r="G1000" s="44"/>
    </row>
    <row r="1001" spans="1:7" ht="15.75">
      <c r="A1001" s="17"/>
      <c r="B1001" s="18"/>
      <c r="C1001" s="18"/>
      <c r="D1001" s="18"/>
      <c r="E1001" s="18"/>
      <c r="F1001" s="44"/>
      <c r="G1001" s="44"/>
    </row>
    <row r="1002" spans="1:7" ht="15.75">
      <c r="A1002" s="17"/>
      <c r="B1002" s="18"/>
      <c r="C1002" s="18"/>
      <c r="D1002" s="18"/>
      <c r="E1002" s="18"/>
      <c r="F1002" s="44"/>
      <c r="G1002" s="44"/>
    </row>
    <row r="1003" spans="1:7" ht="15.75">
      <c r="A1003" s="17"/>
      <c r="B1003" s="18"/>
      <c r="C1003" s="18"/>
      <c r="D1003" s="18"/>
      <c r="E1003" s="18"/>
      <c r="F1003" s="44"/>
      <c r="G1003" s="44"/>
    </row>
    <row r="1004" spans="1:7" ht="15.75">
      <c r="A1004" s="17"/>
      <c r="B1004" s="18"/>
      <c r="C1004" s="18"/>
      <c r="D1004" s="18"/>
      <c r="E1004" s="18"/>
      <c r="F1004" s="44"/>
      <c r="G1004" s="44"/>
    </row>
    <row r="1005" spans="1:7" ht="15.75">
      <c r="A1005" s="17"/>
      <c r="B1005" s="18"/>
      <c r="C1005" s="18"/>
      <c r="D1005" s="18"/>
      <c r="E1005" s="18"/>
      <c r="F1005" s="44"/>
      <c r="G1005" s="44"/>
    </row>
    <row r="1006" spans="1:7" ht="15.75">
      <c r="A1006" s="17"/>
      <c r="B1006" s="18"/>
      <c r="C1006" s="18"/>
      <c r="D1006" s="18"/>
      <c r="E1006" s="18"/>
      <c r="F1006" s="44"/>
      <c r="G1006" s="44"/>
    </row>
    <row r="1007" spans="1:7" ht="15.75">
      <c r="A1007" s="17"/>
      <c r="B1007" s="18"/>
      <c r="C1007" s="18"/>
      <c r="D1007" s="18"/>
      <c r="E1007" s="18"/>
      <c r="F1007" s="44"/>
      <c r="G1007" s="44"/>
    </row>
    <row r="1008" spans="1:7" ht="15.75">
      <c r="A1008" s="17"/>
      <c r="B1008" s="18"/>
      <c r="C1008" s="18"/>
      <c r="D1008" s="18"/>
      <c r="E1008" s="18"/>
      <c r="F1008" s="44"/>
      <c r="G1008" s="44"/>
    </row>
    <row r="1009" spans="1:7" ht="15.75">
      <c r="A1009" s="17"/>
      <c r="B1009" s="18"/>
      <c r="C1009" s="18"/>
      <c r="D1009" s="18"/>
      <c r="E1009" s="18"/>
      <c r="F1009" s="44"/>
      <c r="G1009" s="44"/>
    </row>
    <row r="1010" spans="1:7" ht="15.75">
      <c r="A1010" s="17"/>
      <c r="B1010" s="18"/>
      <c r="C1010" s="18"/>
      <c r="D1010" s="18"/>
      <c r="E1010" s="18"/>
      <c r="F1010" s="44"/>
      <c r="G1010" s="44"/>
    </row>
    <row r="1011" spans="1:7" ht="15.75">
      <c r="A1011" s="17"/>
      <c r="B1011" s="18"/>
      <c r="C1011" s="18"/>
      <c r="D1011" s="18"/>
      <c r="E1011" s="18"/>
      <c r="F1011" s="44"/>
      <c r="G1011" s="44"/>
    </row>
    <row r="1012" spans="1:7" ht="15.75">
      <c r="A1012" s="17"/>
      <c r="B1012" s="18"/>
      <c r="C1012" s="18"/>
      <c r="D1012" s="18"/>
      <c r="E1012" s="18"/>
      <c r="F1012" s="44"/>
      <c r="G1012" s="44"/>
    </row>
    <row r="1013" spans="1:7" ht="15.75">
      <c r="A1013" s="17"/>
      <c r="B1013" s="18"/>
      <c r="C1013" s="18"/>
      <c r="D1013" s="18"/>
      <c r="E1013" s="18"/>
      <c r="F1013" s="44"/>
      <c r="G1013" s="44"/>
    </row>
    <row r="1014" spans="1:7" ht="15.75">
      <c r="A1014" s="17"/>
      <c r="B1014" s="18"/>
      <c r="C1014" s="18"/>
      <c r="D1014" s="18"/>
      <c r="E1014" s="18"/>
      <c r="F1014" s="44"/>
      <c r="G1014" s="44"/>
    </row>
    <row r="1015" spans="1:7" ht="15.75">
      <c r="A1015" s="17"/>
      <c r="B1015" s="18"/>
      <c r="C1015" s="18"/>
      <c r="D1015" s="18"/>
      <c r="E1015" s="18"/>
      <c r="F1015" s="44"/>
      <c r="G1015" s="44"/>
    </row>
    <row r="1016" spans="1:7" ht="15.75">
      <c r="A1016" s="17"/>
      <c r="B1016" s="18"/>
      <c r="C1016" s="18"/>
      <c r="D1016" s="18"/>
      <c r="E1016" s="18"/>
      <c r="F1016" s="44"/>
      <c r="G1016" s="44"/>
    </row>
    <row r="1017" spans="1:7" ht="15.75">
      <c r="A1017" s="17"/>
      <c r="B1017" s="18"/>
      <c r="C1017" s="18"/>
      <c r="D1017" s="18"/>
      <c r="E1017" s="18"/>
      <c r="F1017" s="44"/>
      <c r="G1017" s="44"/>
    </row>
    <row r="1018" spans="1:7" ht="15.75">
      <c r="A1018" s="17"/>
      <c r="B1018" s="18"/>
      <c r="C1018" s="18"/>
      <c r="D1018" s="18"/>
      <c r="E1018" s="18"/>
      <c r="F1018" s="44"/>
      <c r="G1018" s="44"/>
    </row>
    <row r="1019" spans="1:7" ht="15.75">
      <c r="A1019" s="17"/>
      <c r="B1019" s="18"/>
      <c r="C1019" s="18"/>
      <c r="D1019" s="18"/>
      <c r="E1019" s="18"/>
      <c r="F1019" s="44"/>
      <c r="G1019" s="44"/>
    </row>
    <row r="1020" spans="1:7" ht="15.75">
      <c r="A1020" s="17"/>
      <c r="B1020" s="18"/>
      <c r="C1020" s="18"/>
      <c r="D1020" s="18"/>
      <c r="E1020" s="18"/>
      <c r="F1020" s="44"/>
      <c r="G1020" s="44"/>
    </row>
    <row r="1021" spans="1:7" ht="15.75">
      <c r="A1021" s="17"/>
      <c r="B1021" s="18"/>
      <c r="C1021" s="18"/>
      <c r="D1021" s="18"/>
      <c r="E1021" s="18"/>
      <c r="F1021" s="44"/>
      <c r="G1021" s="44"/>
    </row>
    <row r="1022" spans="1:7" ht="15.75">
      <c r="A1022" s="17"/>
      <c r="B1022" s="18"/>
      <c r="C1022" s="18"/>
      <c r="D1022" s="18"/>
      <c r="E1022" s="18"/>
      <c r="F1022" s="44"/>
      <c r="G1022" s="44"/>
    </row>
    <row r="1023" spans="1:7" ht="15.75">
      <c r="A1023" s="17"/>
      <c r="B1023" s="18"/>
      <c r="C1023" s="18"/>
      <c r="D1023" s="18"/>
      <c r="E1023" s="18"/>
      <c r="F1023" s="44"/>
      <c r="G1023" s="44"/>
    </row>
    <row r="1024" spans="1:7" ht="15.75">
      <c r="A1024" s="17"/>
      <c r="B1024" s="18"/>
      <c r="C1024" s="18"/>
      <c r="D1024" s="18"/>
      <c r="E1024" s="18"/>
      <c r="F1024" s="44"/>
      <c r="G1024" s="44"/>
    </row>
    <row r="1025" spans="1:7" ht="15.75">
      <c r="A1025" s="17"/>
      <c r="B1025" s="18"/>
      <c r="C1025" s="18"/>
      <c r="D1025" s="18"/>
      <c r="E1025" s="18"/>
      <c r="F1025" s="44"/>
      <c r="G1025" s="44"/>
    </row>
    <row r="1026" spans="1:7" ht="15.75">
      <c r="A1026" s="17"/>
      <c r="B1026" s="18"/>
      <c r="C1026" s="18"/>
      <c r="D1026" s="18"/>
      <c r="E1026" s="18"/>
      <c r="F1026" s="44"/>
      <c r="G1026" s="44"/>
    </row>
    <row r="1027" spans="1:7" ht="15.75">
      <c r="A1027" s="17"/>
      <c r="B1027" s="18"/>
      <c r="C1027" s="18"/>
      <c r="D1027" s="18"/>
      <c r="E1027" s="18"/>
      <c r="F1027" s="44"/>
      <c r="G1027" s="44"/>
    </row>
    <row r="1028" spans="1:7" ht="15.75">
      <c r="A1028" s="17"/>
      <c r="B1028" s="18"/>
      <c r="C1028" s="18"/>
      <c r="D1028" s="18"/>
      <c r="E1028" s="18"/>
      <c r="F1028" s="44"/>
      <c r="G1028" s="44"/>
    </row>
    <row r="1029" spans="1:7" ht="15.75">
      <c r="A1029" s="17"/>
      <c r="B1029" s="18"/>
      <c r="C1029" s="18"/>
      <c r="D1029" s="18"/>
      <c r="E1029" s="18"/>
      <c r="F1029" s="44"/>
      <c r="G1029" s="44"/>
    </row>
    <row r="1030" spans="1:7" ht="15.75">
      <c r="A1030" s="17"/>
      <c r="B1030" s="18"/>
      <c r="C1030" s="18"/>
      <c r="D1030" s="18"/>
      <c r="E1030" s="18"/>
      <c r="F1030" s="44"/>
      <c r="G1030" s="44"/>
    </row>
    <row r="1031" spans="1:7" ht="15.75">
      <c r="A1031" s="17"/>
      <c r="B1031" s="18"/>
      <c r="C1031" s="18"/>
      <c r="D1031" s="18"/>
      <c r="E1031" s="18"/>
      <c r="F1031" s="44"/>
      <c r="G1031" s="44"/>
    </row>
    <row r="1032" spans="1:7" ht="15.75">
      <c r="A1032" s="17"/>
      <c r="B1032" s="18"/>
      <c r="C1032" s="18"/>
      <c r="D1032" s="18"/>
      <c r="E1032" s="18"/>
      <c r="F1032" s="44"/>
      <c r="G1032" s="44"/>
    </row>
    <row r="1033" spans="1:7" ht="15.75">
      <c r="A1033" s="17"/>
      <c r="B1033" s="18"/>
      <c r="C1033" s="18"/>
      <c r="D1033" s="18"/>
      <c r="E1033" s="18"/>
      <c r="F1033" s="44"/>
      <c r="G1033" s="44"/>
    </row>
    <row r="1034" spans="1:7" ht="15.75">
      <c r="A1034" s="17"/>
      <c r="B1034" s="18"/>
      <c r="C1034" s="18"/>
      <c r="D1034" s="18"/>
      <c r="E1034" s="18"/>
      <c r="F1034" s="44"/>
      <c r="G1034" s="44"/>
    </row>
    <row r="1035" spans="1:7" ht="15.75">
      <c r="A1035" s="17"/>
      <c r="B1035" s="18"/>
      <c r="C1035" s="18"/>
      <c r="D1035" s="18"/>
      <c r="E1035" s="18"/>
      <c r="F1035" s="44"/>
      <c r="G1035" s="44"/>
    </row>
    <row r="1036" spans="1:7" ht="15.75">
      <c r="A1036" s="17"/>
      <c r="B1036" s="18"/>
      <c r="C1036" s="18"/>
      <c r="D1036" s="18"/>
      <c r="E1036" s="18"/>
      <c r="F1036" s="44"/>
      <c r="G1036" s="44"/>
    </row>
    <row r="1037" spans="1:7" ht="15.75">
      <c r="A1037" s="17"/>
      <c r="B1037" s="18"/>
      <c r="C1037" s="18"/>
      <c r="D1037" s="18"/>
      <c r="E1037" s="18"/>
      <c r="F1037" s="44"/>
      <c r="G1037" s="44"/>
    </row>
    <row r="1038" spans="1:7" ht="15.75">
      <c r="A1038" s="17"/>
      <c r="B1038" s="18"/>
      <c r="C1038" s="18"/>
      <c r="D1038" s="18"/>
      <c r="E1038" s="18"/>
      <c r="F1038" s="44"/>
      <c r="G1038" s="44"/>
    </row>
    <row r="1039" spans="1:7" ht="15.75">
      <c r="A1039" s="17"/>
      <c r="B1039" s="18"/>
      <c r="C1039" s="18"/>
      <c r="D1039" s="18"/>
      <c r="E1039" s="18"/>
      <c r="F1039" s="44"/>
      <c r="G1039" s="44"/>
    </row>
    <row r="1040" spans="1:7" ht="15.75">
      <c r="A1040" s="17"/>
      <c r="B1040" s="18"/>
      <c r="C1040" s="18"/>
      <c r="D1040" s="18"/>
      <c r="E1040" s="18"/>
      <c r="F1040" s="44"/>
      <c r="G1040" s="44"/>
    </row>
    <row r="1041" spans="1:7" ht="15.75">
      <c r="A1041" s="17"/>
      <c r="B1041" s="18"/>
      <c r="C1041" s="18"/>
      <c r="D1041" s="18"/>
      <c r="E1041" s="18"/>
      <c r="F1041" s="44"/>
      <c r="G1041" s="44"/>
    </row>
    <row r="1042" spans="1:7" ht="15.75">
      <c r="A1042" s="17"/>
      <c r="B1042" s="18"/>
      <c r="C1042" s="18"/>
      <c r="D1042" s="18"/>
      <c r="E1042" s="18"/>
      <c r="F1042" s="44"/>
      <c r="G1042" s="44"/>
    </row>
    <row r="1043" spans="1:7" ht="15.75">
      <c r="A1043" s="17"/>
      <c r="B1043" s="18"/>
      <c r="C1043" s="18"/>
      <c r="D1043" s="18"/>
      <c r="E1043" s="18"/>
      <c r="F1043" s="44"/>
      <c r="G1043" s="44"/>
    </row>
    <row r="1044" spans="1:7" ht="15.75">
      <c r="A1044" s="17"/>
      <c r="B1044" s="18"/>
      <c r="C1044" s="18"/>
      <c r="D1044" s="18"/>
      <c r="E1044" s="18"/>
      <c r="F1044" s="44"/>
      <c r="G1044" s="44"/>
    </row>
    <row r="1045" spans="1:7" ht="15.75">
      <c r="A1045" s="17"/>
      <c r="B1045" s="18"/>
      <c r="C1045" s="18"/>
      <c r="D1045" s="18"/>
      <c r="E1045" s="18"/>
      <c r="F1045" s="44"/>
      <c r="G1045" s="44"/>
    </row>
    <row r="1046" spans="1:7" ht="15.75">
      <c r="A1046" s="17"/>
      <c r="B1046" s="18"/>
      <c r="C1046" s="18"/>
      <c r="D1046" s="18"/>
      <c r="E1046" s="18"/>
      <c r="F1046" s="44"/>
      <c r="G1046" s="44"/>
    </row>
    <row r="1047" spans="1:7" ht="15.75">
      <c r="A1047" s="17"/>
      <c r="B1047" s="18"/>
      <c r="C1047" s="18"/>
      <c r="D1047" s="18"/>
      <c r="E1047" s="18"/>
      <c r="F1047" s="44"/>
      <c r="G1047" s="44"/>
    </row>
    <row r="1048" spans="1:7" ht="15.75">
      <c r="A1048" s="17"/>
      <c r="B1048" s="18"/>
      <c r="C1048" s="18"/>
      <c r="D1048" s="18"/>
      <c r="E1048" s="18"/>
      <c r="F1048" s="44"/>
      <c r="G1048" s="44"/>
    </row>
    <row r="1049" spans="1:7" ht="15.75">
      <c r="A1049" s="17"/>
      <c r="B1049" s="18"/>
      <c r="C1049" s="18"/>
      <c r="D1049" s="18"/>
      <c r="E1049" s="18"/>
      <c r="F1049" s="44"/>
      <c r="G1049" s="44"/>
    </row>
    <row r="1050" spans="1:7" ht="15.75">
      <c r="A1050" s="17"/>
      <c r="B1050" s="18"/>
      <c r="C1050" s="18"/>
      <c r="D1050" s="18"/>
      <c r="E1050" s="18"/>
      <c r="F1050" s="44"/>
      <c r="G1050" s="44"/>
    </row>
    <row r="1051" spans="1:7" ht="15.75">
      <c r="A1051" s="17"/>
      <c r="B1051" s="18"/>
      <c r="C1051" s="18"/>
      <c r="D1051" s="18"/>
      <c r="E1051" s="18"/>
      <c r="F1051" s="44"/>
      <c r="G1051" s="44"/>
    </row>
    <row r="1052" spans="1:7" ht="15.75">
      <c r="A1052" s="17"/>
      <c r="B1052" s="18"/>
      <c r="C1052" s="18"/>
      <c r="D1052" s="18"/>
      <c r="E1052" s="18"/>
      <c r="F1052" s="44"/>
      <c r="G1052" s="44"/>
    </row>
    <row r="1053" spans="1:7" ht="15.75">
      <c r="A1053" s="17"/>
      <c r="B1053" s="18"/>
      <c r="C1053" s="18"/>
      <c r="D1053" s="18"/>
      <c r="E1053" s="18"/>
      <c r="F1053" s="44"/>
      <c r="G1053" s="44"/>
    </row>
    <row r="1054" spans="1:7" ht="15.75">
      <c r="A1054" s="17"/>
      <c r="B1054" s="18"/>
      <c r="C1054" s="18"/>
      <c r="D1054" s="18"/>
      <c r="E1054" s="18"/>
      <c r="F1054" s="44"/>
      <c r="G1054" s="44"/>
    </row>
    <row r="1055" spans="1:7" ht="15.75">
      <c r="A1055" s="17"/>
      <c r="B1055" s="18"/>
      <c r="C1055" s="18"/>
      <c r="D1055" s="18"/>
      <c r="E1055" s="18"/>
      <c r="F1055" s="44"/>
      <c r="G1055" s="44"/>
    </row>
    <row r="1056" spans="1:7" ht="15.75">
      <c r="A1056" s="17"/>
      <c r="B1056" s="18"/>
      <c r="C1056" s="18"/>
      <c r="D1056" s="18"/>
      <c r="E1056" s="18"/>
      <c r="F1056" s="44"/>
      <c r="G1056" s="44"/>
    </row>
    <row r="1057" spans="1:7" ht="15.75">
      <c r="A1057" s="17"/>
      <c r="B1057" s="18"/>
      <c r="C1057" s="18"/>
      <c r="D1057" s="18"/>
      <c r="E1057" s="18"/>
      <c r="F1057" s="44"/>
      <c r="G1057" s="44"/>
    </row>
    <row r="1058" spans="1:7" ht="15.75">
      <c r="A1058" s="17"/>
      <c r="B1058" s="18"/>
      <c r="C1058" s="18"/>
      <c r="D1058" s="18"/>
      <c r="E1058" s="18"/>
      <c r="F1058" s="44"/>
      <c r="G1058" s="44"/>
    </row>
    <row r="1059" spans="1:7" ht="15.75">
      <c r="A1059" s="17"/>
      <c r="B1059" s="18"/>
      <c r="C1059" s="18"/>
      <c r="D1059" s="18"/>
      <c r="E1059" s="18"/>
      <c r="F1059" s="44"/>
      <c r="G1059" s="44"/>
    </row>
    <row r="1060" spans="1:7" ht="15.75">
      <c r="A1060" s="17"/>
      <c r="B1060" s="18"/>
      <c r="C1060" s="18"/>
      <c r="D1060" s="18"/>
      <c r="E1060" s="18"/>
      <c r="F1060" s="44"/>
      <c r="G1060" s="44"/>
    </row>
    <row r="1061" spans="1:7" ht="15.75">
      <c r="A1061" s="17"/>
      <c r="B1061" s="18"/>
      <c r="C1061" s="18"/>
      <c r="D1061" s="18"/>
      <c r="E1061" s="18"/>
      <c r="F1061" s="44"/>
      <c r="G1061" s="44"/>
    </row>
    <row r="1062" spans="1:7" ht="15.75">
      <c r="A1062" s="17"/>
      <c r="B1062" s="18"/>
      <c r="C1062" s="18"/>
      <c r="D1062" s="18"/>
      <c r="E1062" s="18"/>
      <c r="F1062" s="44"/>
      <c r="G1062" s="44"/>
    </row>
    <row r="1063" spans="1:7" ht="15.75">
      <c r="A1063" s="17"/>
      <c r="B1063" s="18"/>
      <c r="C1063" s="18"/>
      <c r="D1063" s="18"/>
      <c r="E1063" s="18"/>
      <c r="F1063" s="44"/>
      <c r="G1063" s="44"/>
    </row>
    <row r="1064" spans="1:7" ht="15.75">
      <c r="A1064" s="17"/>
      <c r="B1064" s="18"/>
      <c r="C1064" s="18"/>
      <c r="D1064" s="18"/>
      <c r="E1064" s="18"/>
      <c r="F1064" s="44"/>
      <c r="G1064" s="44"/>
    </row>
    <row r="1065" spans="1:7" ht="15.75">
      <c r="A1065" s="17"/>
      <c r="B1065" s="18"/>
      <c r="C1065" s="18"/>
      <c r="D1065" s="18"/>
      <c r="E1065" s="18"/>
      <c r="F1065" s="44"/>
      <c r="G1065" s="44"/>
    </row>
    <row r="1066" spans="1:7" ht="15.75">
      <c r="A1066" s="17"/>
      <c r="B1066" s="18"/>
      <c r="C1066" s="18"/>
      <c r="D1066" s="18"/>
      <c r="E1066" s="18"/>
      <c r="F1066" s="44"/>
      <c r="G1066" s="44"/>
    </row>
    <row r="1067" spans="1:7" ht="15.75">
      <c r="A1067" s="17"/>
      <c r="B1067" s="18"/>
      <c r="C1067" s="18"/>
      <c r="D1067" s="18"/>
      <c r="E1067" s="18"/>
      <c r="F1067" s="44"/>
      <c r="G1067" s="44"/>
    </row>
    <row r="1068" spans="1:7" ht="15.75">
      <c r="A1068" s="17"/>
      <c r="B1068" s="18"/>
      <c r="C1068" s="18"/>
      <c r="D1068" s="18"/>
      <c r="E1068" s="18"/>
      <c r="F1068" s="44"/>
      <c r="G1068" s="44"/>
    </row>
    <row r="1069" spans="1:7" ht="15.75">
      <c r="A1069" s="17"/>
      <c r="B1069" s="18"/>
      <c r="C1069" s="18"/>
      <c r="D1069" s="18"/>
      <c r="E1069" s="18"/>
      <c r="F1069" s="44"/>
      <c r="G1069" s="44"/>
    </row>
    <row r="1070" spans="1:7" ht="15.75">
      <c r="A1070" s="17"/>
      <c r="B1070" s="18"/>
      <c r="C1070" s="18"/>
      <c r="D1070" s="18"/>
      <c r="E1070" s="18"/>
      <c r="F1070" s="44"/>
      <c r="G1070" s="44"/>
    </row>
    <row r="1071" spans="1:7" ht="15.75">
      <c r="A1071" s="17"/>
      <c r="B1071" s="18"/>
      <c r="C1071" s="18"/>
      <c r="D1071" s="18"/>
      <c r="E1071" s="18"/>
      <c r="F1071" s="44"/>
      <c r="G1071" s="44"/>
    </row>
    <row r="1072" spans="1:7" ht="15.75">
      <c r="A1072" s="17"/>
      <c r="B1072" s="18"/>
      <c r="C1072" s="18"/>
      <c r="D1072" s="18"/>
      <c r="E1072" s="18"/>
      <c r="F1072" s="44"/>
      <c r="G1072" s="44"/>
    </row>
    <row r="1073" spans="1:7" ht="15.75">
      <c r="A1073" s="17"/>
      <c r="B1073" s="18"/>
      <c r="C1073" s="18"/>
      <c r="D1073" s="18"/>
      <c r="E1073" s="18"/>
      <c r="F1073" s="44"/>
      <c r="G1073" s="44"/>
    </row>
    <row r="1074" spans="1:7" ht="15.75">
      <c r="A1074" s="17"/>
      <c r="B1074" s="18"/>
      <c r="C1074" s="18"/>
      <c r="D1074" s="18"/>
      <c r="E1074" s="18"/>
      <c r="F1074" s="44"/>
      <c r="G1074" s="44"/>
    </row>
    <row r="1075" spans="1:7" ht="15.75">
      <c r="A1075" s="17"/>
      <c r="B1075" s="18"/>
      <c r="C1075" s="18"/>
      <c r="D1075" s="18"/>
      <c r="E1075" s="18"/>
      <c r="F1075" s="44"/>
      <c r="G1075" s="44"/>
    </row>
    <row r="1076" spans="1:7" ht="15.75">
      <c r="A1076" s="17"/>
      <c r="B1076" s="18"/>
      <c r="C1076" s="18"/>
      <c r="D1076" s="18"/>
      <c r="E1076" s="18"/>
      <c r="F1076" s="44"/>
      <c r="G1076" s="44"/>
    </row>
    <row r="1077" spans="1:7" ht="15.75">
      <c r="A1077" s="17"/>
      <c r="B1077" s="18"/>
      <c r="C1077" s="18"/>
      <c r="D1077" s="18"/>
      <c r="E1077" s="18"/>
      <c r="F1077" s="44"/>
      <c r="G1077" s="44"/>
    </row>
    <row r="1078" spans="1:7" ht="15.75">
      <c r="A1078" s="17"/>
      <c r="B1078" s="18"/>
      <c r="C1078" s="18"/>
      <c r="D1078" s="18"/>
      <c r="E1078" s="18"/>
      <c r="F1078" s="44"/>
      <c r="G1078" s="44"/>
    </row>
    <row r="1079" spans="1:7" ht="15.75">
      <c r="A1079" s="17"/>
      <c r="B1079" s="18"/>
      <c r="C1079" s="18"/>
      <c r="D1079" s="18"/>
      <c r="E1079" s="18"/>
      <c r="F1079" s="44"/>
      <c r="G1079" s="44"/>
    </row>
    <row r="1080" spans="1:7" ht="15.75">
      <c r="A1080" s="17"/>
      <c r="B1080" s="18"/>
      <c r="C1080" s="18"/>
      <c r="D1080" s="18"/>
      <c r="E1080" s="18"/>
      <c r="F1080" s="44"/>
      <c r="G1080" s="44"/>
    </row>
    <row r="1081" spans="1:7" ht="15.75">
      <c r="A1081" s="17"/>
      <c r="B1081" s="18"/>
      <c r="C1081" s="18"/>
      <c r="D1081" s="18"/>
      <c r="E1081" s="18"/>
      <c r="F1081" s="44"/>
      <c r="G1081" s="44"/>
    </row>
    <row r="1082" spans="1:7" ht="15.75">
      <c r="A1082" s="17"/>
      <c r="B1082" s="18"/>
      <c r="C1082" s="18"/>
      <c r="D1082" s="18"/>
      <c r="E1082" s="18"/>
      <c r="F1082" s="44"/>
      <c r="G1082" s="44"/>
    </row>
    <row r="1083" spans="1:7" ht="15.75">
      <c r="A1083" s="17"/>
      <c r="B1083" s="18"/>
      <c r="C1083" s="18"/>
      <c r="D1083" s="18"/>
      <c r="E1083" s="18"/>
      <c r="F1083" s="44"/>
      <c r="G1083" s="44"/>
    </row>
    <row r="1084" spans="1:7" ht="15.75">
      <c r="A1084" s="17"/>
      <c r="B1084" s="18"/>
      <c r="C1084" s="18"/>
      <c r="D1084" s="18"/>
      <c r="E1084" s="18"/>
      <c r="F1084" s="44"/>
      <c r="G1084" s="44"/>
    </row>
    <row r="1085" spans="1:7" ht="15.75">
      <c r="A1085" s="17"/>
      <c r="B1085" s="18"/>
      <c r="C1085" s="18"/>
      <c r="D1085" s="18"/>
      <c r="E1085" s="18"/>
      <c r="F1085" s="44"/>
      <c r="G1085" s="44"/>
    </row>
    <row r="1086" spans="1:7" ht="15.75">
      <c r="A1086" s="17"/>
      <c r="B1086" s="18"/>
      <c r="C1086" s="18"/>
      <c r="D1086" s="18"/>
      <c r="E1086" s="18"/>
      <c r="F1086" s="44"/>
      <c r="G1086" s="44"/>
    </row>
    <row r="1087" spans="1:7" ht="15.75">
      <c r="A1087" s="17"/>
      <c r="B1087" s="18"/>
      <c r="C1087" s="18"/>
      <c r="D1087" s="18"/>
      <c r="E1087" s="18"/>
      <c r="F1087" s="44"/>
      <c r="G1087" s="44"/>
    </row>
    <row r="1088" spans="1:7" ht="15.75">
      <c r="A1088" s="17"/>
      <c r="B1088" s="18"/>
      <c r="C1088" s="18"/>
      <c r="D1088" s="18"/>
      <c r="E1088" s="18"/>
      <c r="F1088" s="44"/>
      <c r="G1088" s="44"/>
    </row>
    <row r="1089" spans="1:7" ht="15.75">
      <c r="A1089" s="17"/>
      <c r="B1089" s="18"/>
      <c r="C1089" s="18"/>
      <c r="D1089" s="18"/>
      <c r="E1089" s="18"/>
      <c r="F1089" s="44"/>
      <c r="G1089" s="44"/>
    </row>
    <row r="1090" spans="1:7" ht="15.75">
      <c r="A1090" s="17"/>
      <c r="B1090" s="18"/>
      <c r="C1090" s="18"/>
      <c r="D1090" s="18"/>
      <c r="E1090" s="18"/>
      <c r="F1090" s="44"/>
      <c r="G1090" s="44"/>
    </row>
    <row r="1091" spans="1:7" ht="15.75">
      <c r="A1091" s="17"/>
      <c r="B1091" s="18"/>
      <c r="C1091" s="18"/>
      <c r="D1091" s="18"/>
      <c r="E1091" s="18"/>
      <c r="F1091" s="44"/>
      <c r="G1091" s="44"/>
    </row>
    <row r="1092" spans="1:7" ht="15.75">
      <c r="A1092" s="17"/>
      <c r="B1092" s="18"/>
      <c r="C1092" s="18"/>
      <c r="D1092" s="18"/>
      <c r="E1092" s="18"/>
      <c r="F1092" s="44"/>
      <c r="G1092" s="44"/>
    </row>
    <row r="1093" spans="1:7" ht="15.75">
      <c r="A1093" s="17"/>
      <c r="B1093" s="18"/>
      <c r="C1093" s="18"/>
      <c r="D1093" s="18"/>
      <c r="E1093" s="18"/>
      <c r="F1093" s="44"/>
      <c r="G1093" s="44"/>
    </row>
    <row r="1094" spans="1:7" ht="15.75">
      <c r="A1094" s="17"/>
      <c r="B1094" s="18"/>
      <c r="C1094" s="18"/>
      <c r="D1094" s="18"/>
      <c r="E1094" s="18"/>
      <c r="F1094" s="44"/>
      <c r="G1094" s="44"/>
    </row>
    <row r="1095" spans="1:7" ht="15.75">
      <c r="A1095" s="17"/>
      <c r="B1095" s="18"/>
      <c r="C1095" s="18"/>
      <c r="D1095" s="18"/>
      <c r="E1095" s="18"/>
      <c r="F1095" s="44"/>
      <c r="G1095" s="44"/>
    </row>
    <row r="1096" spans="1:7" ht="15.75">
      <c r="A1096" s="17"/>
      <c r="B1096" s="18"/>
      <c r="C1096" s="18"/>
      <c r="D1096" s="18"/>
      <c r="E1096" s="18"/>
      <c r="F1096" s="44"/>
      <c r="G1096" s="44"/>
    </row>
    <row r="1097" spans="1:7" ht="15.75">
      <c r="A1097" s="17"/>
      <c r="B1097" s="18"/>
      <c r="C1097" s="18"/>
      <c r="D1097" s="18"/>
      <c r="E1097" s="18"/>
      <c r="F1097" s="44"/>
      <c r="G1097" s="44"/>
    </row>
    <row r="1098" spans="1:7" ht="15.75">
      <c r="A1098" s="17"/>
      <c r="B1098" s="18"/>
      <c r="C1098" s="18"/>
      <c r="D1098" s="18"/>
      <c r="E1098" s="18"/>
      <c r="F1098" s="44"/>
      <c r="G1098" s="44"/>
    </row>
    <row r="1099" spans="1:7" ht="15.75">
      <c r="A1099" s="17"/>
      <c r="B1099" s="18"/>
      <c r="C1099" s="18"/>
      <c r="D1099" s="18"/>
      <c r="E1099" s="18"/>
      <c r="F1099" s="44"/>
      <c r="G1099" s="44"/>
    </row>
    <row r="1100" spans="1:7" ht="15.75">
      <c r="A1100" s="17"/>
      <c r="B1100" s="18"/>
      <c r="C1100" s="18"/>
      <c r="D1100" s="18"/>
      <c r="E1100" s="18"/>
      <c r="F1100" s="44"/>
      <c r="G1100" s="44"/>
    </row>
    <row r="1101" spans="1:7" ht="15.75">
      <c r="A1101" s="17"/>
      <c r="B1101" s="18"/>
      <c r="C1101" s="18"/>
      <c r="D1101" s="18"/>
      <c r="E1101" s="18"/>
      <c r="F1101" s="44"/>
      <c r="G1101" s="44"/>
    </row>
    <row r="1102" spans="1:7" ht="15.75">
      <c r="A1102" s="17"/>
      <c r="B1102" s="18"/>
      <c r="C1102" s="18"/>
      <c r="D1102" s="18"/>
      <c r="E1102" s="18"/>
      <c r="F1102" s="44"/>
      <c r="G1102" s="44"/>
    </row>
    <row r="1103" spans="1:7" ht="15.75">
      <c r="A1103" s="17"/>
      <c r="B1103" s="18"/>
      <c r="C1103" s="18"/>
      <c r="D1103" s="18"/>
      <c r="E1103" s="18"/>
      <c r="F1103" s="44"/>
      <c r="G1103" s="44"/>
    </row>
    <row r="1104" spans="1:7" ht="15.75">
      <c r="A1104" s="17"/>
      <c r="B1104" s="18"/>
      <c r="C1104" s="18"/>
      <c r="D1104" s="18"/>
      <c r="E1104" s="18"/>
      <c r="F1104" s="44"/>
      <c r="G1104" s="44"/>
    </row>
    <row r="1105" spans="1:7" ht="15.75">
      <c r="A1105" s="17"/>
      <c r="B1105" s="18"/>
      <c r="C1105" s="18"/>
      <c r="D1105" s="18"/>
      <c r="E1105" s="18"/>
      <c r="F1105" s="44"/>
      <c r="G1105" s="44"/>
    </row>
    <row r="1106" spans="1:7" ht="15.75">
      <c r="A1106" s="17"/>
      <c r="B1106" s="18"/>
      <c r="C1106" s="18"/>
      <c r="D1106" s="18"/>
      <c r="E1106" s="18"/>
      <c r="F1106" s="44"/>
      <c r="G1106" s="44"/>
    </row>
    <row r="1107" spans="2:5" ht="15.75">
      <c r="B1107" s="19"/>
      <c r="C1107" s="19"/>
      <c r="D1107" s="19"/>
      <c r="E1107" s="19"/>
    </row>
    <row r="1108" spans="2:5" ht="15.75">
      <c r="B1108" s="19"/>
      <c r="C1108" s="19"/>
      <c r="D1108" s="19"/>
      <c r="E1108" s="19"/>
    </row>
    <row r="1109" spans="2:5" ht="15.75">
      <c r="B1109" s="19"/>
      <c r="C1109" s="19"/>
      <c r="D1109" s="19"/>
      <c r="E1109" s="19"/>
    </row>
    <row r="1110" spans="2:5" ht="15.75">
      <c r="B1110" s="19"/>
      <c r="C1110" s="19"/>
      <c r="D1110" s="19"/>
      <c r="E1110" s="19"/>
    </row>
    <row r="1111" spans="2:5" ht="15.75">
      <c r="B1111" s="19"/>
      <c r="C1111" s="19"/>
      <c r="D1111" s="19"/>
      <c r="E1111" s="19"/>
    </row>
    <row r="1112" spans="2:5" ht="15.75">
      <c r="B1112" s="19"/>
      <c r="C1112" s="19"/>
      <c r="D1112" s="19"/>
      <c r="E1112" s="19"/>
    </row>
    <row r="1113" spans="2:5" ht="15.75">
      <c r="B1113" s="19"/>
      <c r="C1113" s="19"/>
      <c r="D1113" s="19"/>
      <c r="E1113" s="19"/>
    </row>
    <row r="1114" spans="2:5" ht="15.75">
      <c r="B1114" s="19"/>
      <c r="C1114" s="19"/>
      <c r="D1114" s="19"/>
      <c r="E1114" s="19"/>
    </row>
    <row r="1115" spans="2:5" ht="15.75">
      <c r="B1115" s="19"/>
      <c r="C1115" s="19"/>
      <c r="D1115" s="19"/>
      <c r="E1115" s="19"/>
    </row>
    <row r="1116" spans="2:5" ht="15.75">
      <c r="B1116" s="19"/>
      <c r="C1116" s="19"/>
      <c r="D1116" s="19"/>
      <c r="E1116" s="19"/>
    </row>
    <row r="1117" spans="2:5" ht="15.75">
      <c r="B1117" s="19"/>
      <c r="C1117" s="19"/>
      <c r="D1117" s="19"/>
      <c r="E1117" s="19"/>
    </row>
    <row r="1118" spans="2:5" ht="15.75">
      <c r="B1118" s="19"/>
      <c r="C1118" s="19"/>
      <c r="D1118" s="19"/>
      <c r="E1118" s="19"/>
    </row>
    <row r="1119" spans="2:5" ht="15.75">
      <c r="B1119" s="19"/>
      <c r="C1119" s="19"/>
      <c r="D1119" s="19"/>
      <c r="E1119" s="19"/>
    </row>
    <row r="1120" spans="2:5" ht="15.75">
      <c r="B1120" s="19"/>
      <c r="C1120" s="19"/>
      <c r="D1120" s="19"/>
      <c r="E1120" s="19"/>
    </row>
    <row r="1121" spans="2:5" ht="15.75">
      <c r="B1121" s="19"/>
      <c r="C1121" s="19"/>
      <c r="D1121" s="19"/>
      <c r="E1121" s="19"/>
    </row>
    <row r="1122" spans="2:5" ht="15.75">
      <c r="B1122" s="19"/>
      <c r="C1122" s="19"/>
      <c r="D1122" s="19"/>
      <c r="E1122" s="19"/>
    </row>
    <row r="1123" spans="2:5" ht="15.75">
      <c r="B1123" s="19"/>
      <c r="C1123" s="19"/>
      <c r="D1123" s="19"/>
      <c r="E1123" s="19"/>
    </row>
    <row r="1124" spans="2:5" ht="15.75">
      <c r="B1124" s="19"/>
      <c r="C1124" s="19"/>
      <c r="D1124" s="19"/>
      <c r="E1124" s="19"/>
    </row>
    <row r="1125" spans="2:5" ht="15.75">
      <c r="B1125" s="19"/>
      <c r="C1125" s="19"/>
      <c r="D1125" s="19"/>
      <c r="E1125" s="19"/>
    </row>
    <row r="1126" spans="2:5" ht="15.75">
      <c r="B1126" s="19"/>
      <c r="C1126" s="19"/>
      <c r="D1126" s="19"/>
      <c r="E1126" s="19"/>
    </row>
    <row r="1127" spans="2:5" ht="15.75">
      <c r="B1127" s="19"/>
      <c r="C1127" s="19"/>
      <c r="D1127" s="19"/>
      <c r="E1127" s="19"/>
    </row>
    <row r="1128" spans="2:5" ht="15.75">
      <c r="B1128" s="19"/>
      <c r="C1128" s="19"/>
      <c r="D1128" s="19"/>
      <c r="E1128" s="19"/>
    </row>
    <row r="1129" spans="2:5" ht="15.75">
      <c r="B1129" s="19"/>
      <c r="C1129" s="19"/>
      <c r="D1129" s="19"/>
      <c r="E1129" s="19"/>
    </row>
    <row r="1130" spans="2:5" ht="15.75">
      <c r="B1130" s="19"/>
      <c r="C1130" s="19"/>
      <c r="D1130" s="19"/>
      <c r="E1130" s="19"/>
    </row>
    <row r="1131" spans="2:5" ht="15.75">
      <c r="B1131" s="19"/>
      <c r="C1131" s="19"/>
      <c r="D1131" s="19"/>
      <c r="E1131" s="19"/>
    </row>
    <row r="1132" spans="2:5" ht="15.75">
      <c r="B1132" s="19"/>
      <c r="C1132" s="19"/>
      <c r="D1132" s="19"/>
      <c r="E1132" s="19"/>
    </row>
    <row r="1133" spans="2:5" ht="15.75">
      <c r="B1133" s="19"/>
      <c r="C1133" s="19"/>
      <c r="D1133" s="19"/>
      <c r="E1133" s="19"/>
    </row>
    <row r="1134" spans="2:5" ht="15.75">
      <c r="B1134" s="19"/>
      <c r="C1134" s="19"/>
      <c r="D1134" s="19"/>
      <c r="E1134" s="19"/>
    </row>
    <row r="1135" spans="2:5" ht="15.75">
      <c r="B1135" s="19"/>
      <c r="C1135" s="19"/>
      <c r="D1135" s="19"/>
      <c r="E1135" s="19"/>
    </row>
    <row r="1136" spans="2:5" ht="15.75">
      <c r="B1136" s="19"/>
      <c r="C1136" s="19"/>
      <c r="D1136" s="19"/>
      <c r="E1136" s="19"/>
    </row>
    <row r="1137" spans="2:5" ht="15.75">
      <c r="B1137" s="19"/>
      <c r="C1137" s="19"/>
      <c r="D1137" s="19"/>
      <c r="E1137" s="19"/>
    </row>
    <row r="1138" spans="2:5" ht="15.75">
      <c r="B1138" s="19"/>
      <c r="C1138" s="19"/>
      <c r="D1138" s="19"/>
      <c r="E1138" s="19"/>
    </row>
    <row r="1139" spans="2:5" ht="15.75">
      <c r="B1139" s="19"/>
      <c r="C1139" s="19"/>
      <c r="D1139" s="19"/>
      <c r="E1139" s="19"/>
    </row>
    <row r="1140" spans="2:5" ht="15.75">
      <c r="B1140" s="19"/>
      <c r="C1140" s="19"/>
      <c r="D1140" s="19"/>
      <c r="E1140" s="19"/>
    </row>
    <row r="1141" spans="2:5" ht="15.75">
      <c r="B1141" s="19"/>
      <c r="C1141" s="19"/>
      <c r="D1141" s="19"/>
      <c r="E1141" s="19"/>
    </row>
    <row r="1142" spans="2:5" ht="15.75">
      <c r="B1142" s="19"/>
      <c r="C1142" s="19"/>
      <c r="D1142" s="19"/>
      <c r="E1142" s="19"/>
    </row>
    <row r="1143" spans="2:5" ht="15.75">
      <c r="B1143" s="19"/>
      <c r="C1143" s="19"/>
      <c r="D1143" s="19"/>
      <c r="E1143" s="19"/>
    </row>
    <row r="1144" spans="2:5" ht="15.75">
      <c r="B1144" s="19"/>
      <c r="C1144" s="19"/>
      <c r="D1144" s="19"/>
      <c r="E1144" s="19"/>
    </row>
    <row r="1145" spans="2:5" ht="15.75">
      <c r="B1145" s="19"/>
      <c r="C1145" s="19"/>
      <c r="D1145" s="19"/>
      <c r="E1145" s="19"/>
    </row>
    <row r="1146" spans="2:5" ht="15.75">
      <c r="B1146" s="19"/>
      <c r="C1146" s="19"/>
      <c r="D1146" s="19"/>
      <c r="E1146" s="19"/>
    </row>
    <row r="1147" spans="2:5" ht="15.75">
      <c r="B1147" s="19"/>
      <c r="C1147" s="19"/>
      <c r="D1147" s="19"/>
      <c r="E1147" s="19"/>
    </row>
    <row r="1148" spans="2:5" ht="15.75">
      <c r="B1148" s="19"/>
      <c r="C1148" s="19"/>
      <c r="D1148" s="19"/>
      <c r="E1148" s="19"/>
    </row>
    <row r="1149" spans="2:5" ht="15.75">
      <c r="B1149" s="19"/>
      <c r="C1149" s="19"/>
      <c r="D1149" s="19"/>
      <c r="E1149" s="19"/>
    </row>
    <row r="1150" spans="2:5" ht="15.75">
      <c r="B1150" s="19"/>
      <c r="C1150" s="19"/>
      <c r="D1150" s="19"/>
      <c r="E1150" s="19"/>
    </row>
    <row r="1151" spans="2:5" ht="15.75">
      <c r="B1151" s="19"/>
      <c r="C1151" s="19"/>
      <c r="D1151" s="19"/>
      <c r="E1151" s="19"/>
    </row>
    <row r="1152" spans="2:5" ht="15.75">
      <c r="B1152" s="19"/>
      <c r="C1152" s="19"/>
      <c r="D1152" s="19"/>
      <c r="E1152" s="19"/>
    </row>
    <row r="1153" spans="2:5" ht="15.75">
      <c r="B1153" s="19"/>
      <c r="C1153" s="19"/>
      <c r="D1153" s="19"/>
      <c r="E1153" s="19"/>
    </row>
    <row r="1154" spans="2:5" ht="15.75">
      <c r="B1154" s="19"/>
      <c r="C1154" s="19"/>
      <c r="D1154" s="19"/>
      <c r="E1154" s="19"/>
    </row>
    <row r="1155" spans="2:5" ht="15.75">
      <c r="B1155" s="19"/>
      <c r="C1155" s="19"/>
      <c r="D1155" s="19"/>
      <c r="E1155" s="19"/>
    </row>
    <row r="1156" spans="2:5" ht="15.75">
      <c r="B1156" s="19"/>
      <c r="C1156" s="19"/>
      <c r="D1156" s="19"/>
      <c r="E1156" s="19"/>
    </row>
    <row r="1157" spans="2:5" ht="15.75">
      <c r="B1157" s="19"/>
      <c r="C1157" s="19"/>
      <c r="D1157" s="19"/>
      <c r="E1157" s="19"/>
    </row>
    <row r="1158" spans="2:5" ht="15.75">
      <c r="B1158" s="19"/>
      <c r="C1158" s="19"/>
      <c r="D1158" s="19"/>
      <c r="E1158" s="19"/>
    </row>
    <row r="1159" spans="2:5" ht="15.75">
      <c r="B1159" s="19"/>
      <c r="C1159" s="19"/>
      <c r="D1159" s="19"/>
      <c r="E1159" s="19"/>
    </row>
    <row r="1160" spans="2:5" ht="15.75">
      <c r="B1160" s="19"/>
      <c r="C1160" s="19"/>
      <c r="D1160" s="19"/>
      <c r="E1160" s="19"/>
    </row>
    <row r="1161" spans="2:5" ht="15.75">
      <c r="B1161" s="19"/>
      <c r="C1161" s="19"/>
      <c r="D1161" s="19"/>
      <c r="E1161" s="19"/>
    </row>
    <row r="1162" spans="2:5" ht="15.75">
      <c r="B1162" s="19"/>
      <c r="C1162" s="19"/>
      <c r="D1162" s="19"/>
      <c r="E1162" s="19"/>
    </row>
    <row r="1163" spans="2:5" ht="15.75">
      <c r="B1163" s="19"/>
      <c r="C1163" s="19"/>
      <c r="D1163" s="19"/>
      <c r="E1163" s="19"/>
    </row>
    <row r="1164" spans="2:5" ht="15.75">
      <c r="B1164" s="19"/>
      <c r="C1164" s="19"/>
      <c r="D1164" s="19"/>
      <c r="E1164" s="19"/>
    </row>
    <row r="1165" spans="2:5" ht="15.75">
      <c r="B1165" s="19"/>
      <c r="C1165" s="19"/>
      <c r="D1165" s="19"/>
      <c r="E1165" s="19"/>
    </row>
    <row r="1166" spans="2:5" ht="15.75">
      <c r="B1166" s="19"/>
      <c r="C1166" s="19"/>
      <c r="D1166" s="19"/>
      <c r="E1166" s="19"/>
    </row>
    <row r="1167" spans="2:5" ht="15.75">
      <c r="B1167" s="19"/>
      <c r="C1167" s="19"/>
      <c r="D1167" s="19"/>
      <c r="E1167" s="19"/>
    </row>
    <row r="1168" spans="2:5" ht="15.75">
      <c r="B1168" s="19"/>
      <c r="C1168" s="19"/>
      <c r="D1168" s="19"/>
      <c r="E1168" s="19"/>
    </row>
    <row r="1169" spans="2:5" ht="15.75">
      <c r="B1169" s="19"/>
      <c r="C1169" s="19"/>
      <c r="D1169" s="19"/>
      <c r="E1169" s="19"/>
    </row>
    <row r="1170" spans="2:5" ht="15.75">
      <c r="B1170" s="19"/>
      <c r="C1170" s="19"/>
      <c r="D1170" s="19"/>
      <c r="E1170" s="19"/>
    </row>
    <row r="1171" spans="2:5" ht="15.75">
      <c r="B1171" s="19"/>
      <c r="C1171" s="19"/>
      <c r="D1171" s="19"/>
      <c r="E1171" s="19"/>
    </row>
    <row r="1172" spans="2:5" ht="15.75">
      <c r="B1172" s="19"/>
      <c r="C1172" s="19"/>
      <c r="D1172" s="19"/>
      <c r="E1172" s="19"/>
    </row>
    <row r="1173" spans="2:5" ht="15.75">
      <c r="B1173" s="19"/>
      <c r="C1173" s="19"/>
      <c r="D1173" s="19"/>
      <c r="E1173" s="19"/>
    </row>
  </sheetData>
  <sheetProtection/>
  <mergeCells count="9">
    <mergeCell ref="D926:E926"/>
    <mergeCell ref="A6:G6"/>
    <mergeCell ref="D1:E1"/>
    <mergeCell ref="F1:G1"/>
    <mergeCell ref="D2:G2"/>
    <mergeCell ref="D3:E3"/>
    <mergeCell ref="F3:G3"/>
    <mergeCell ref="D4:G4"/>
    <mergeCell ref="D5:G5"/>
  </mergeCells>
  <printOptions horizontalCentered="1"/>
  <pageMargins left="0.7874015748031497" right="0.5905511811023623" top="0.35" bottom="0.17" header="0.5118110236220472" footer="0.23"/>
  <pageSetup fitToHeight="50" horizontalDpi="600" verticalDpi="600" orientation="portrait" paperSize="9" scale="75" r:id="rId1"/>
  <headerFooter alignWithMargins="0">
    <oddFooter>&amp;CСтраница &amp;P&amp;R&amp;A</oddFooter>
  </headerFooter>
  <rowBreaks count="16" manualBreakCount="16">
    <brk id="25" max="255" man="1"/>
    <brk id="118" max="255" man="1"/>
    <brk id="135" max="255" man="1"/>
    <brk id="176" max="255" man="1"/>
    <brk id="255" max="255" man="1"/>
    <brk id="376" max="255" man="1"/>
    <brk id="401" max="255" man="1"/>
    <brk id="453" max="255" man="1"/>
    <brk id="478" max="255" man="1"/>
    <brk id="498" max="255" man="1"/>
    <brk id="519" max="255" man="1"/>
    <brk id="616" max="255" man="1"/>
    <brk id="630" max="255" man="1"/>
    <brk id="771" max="255" man="1"/>
    <brk id="790" max="255" man="1"/>
    <brk id="913" max="255" man="1"/>
  </rowBreaks>
</worksheet>
</file>

<file path=xl/worksheets/sheet8.xml><?xml version="1.0" encoding="utf-8"?>
<worksheet xmlns="http://schemas.openxmlformats.org/spreadsheetml/2006/main" xmlns:r="http://schemas.openxmlformats.org/officeDocument/2006/relationships">
  <sheetPr>
    <tabColor indexed="10"/>
    <pageSetUpPr fitToPage="1"/>
  </sheetPr>
  <dimension ref="A1:K71"/>
  <sheetViews>
    <sheetView zoomScalePageLayoutView="0" workbookViewId="0" topLeftCell="A1">
      <selection activeCell="B5" sqref="B5:F5"/>
    </sheetView>
  </sheetViews>
  <sheetFormatPr defaultColWidth="9.00390625" defaultRowHeight="12.75"/>
  <cols>
    <col min="1" max="1" width="11.375" style="22" customWidth="1"/>
    <col min="2" max="2" width="33.25390625" style="107" customWidth="1"/>
    <col min="3" max="3" width="19.125" style="12" customWidth="1"/>
    <col min="4" max="4" width="21.625" style="12" customWidth="1"/>
    <col min="5" max="5" width="21.625" style="12" hidden="1" customWidth="1"/>
    <col min="6" max="6" width="20.875" style="12" customWidth="1"/>
    <col min="7" max="7" width="19.75390625" style="26" customWidth="1"/>
    <col min="8" max="8" width="18.75390625" style="12" customWidth="1"/>
    <col min="9" max="9" width="9.125" style="12" customWidth="1"/>
    <col min="10" max="10" width="24.625" style="12" customWidth="1"/>
    <col min="11" max="11" width="16.125" style="12" customWidth="1"/>
    <col min="12" max="16384" width="9.125" style="12" customWidth="1"/>
  </cols>
  <sheetData>
    <row r="1" spans="2:6" ht="15.75">
      <c r="B1" s="213"/>
      <c r="C1" s="213"/>
      <c r="D1" s="213" t="s">
        <v>110</v>
      </c>
      <c r="E1" s="213"/>
      <c r="F1" s="213"/>
    </row>
    <row r="2" spans="2:6" ht="15.75">
      <c r="B2" s="213" t="s">
        <v>400</v>
      </c>
      <c r="C2" s="213"/>
      <c r="D2" s="213"/>
      <c r="E2" s="213"/>
      <c r="F2" s="213"/>
    </row>
    <row r="3" spans="2:6" ht="15.75">
      <c r="B3" s="213"/>
      <c r="C3" s="213"/>
      <c r="D3" s="213" t="s">
        <v>177</v>
      </c>
      <c r="E3" s="213"/>
      <c r="F3" s="213"/>
    </row>
    <row r="4" spans="2:6" ht="15.75">
      <c r="B4" s="213" t="s">
        <v>583</v>
      </c>
      <c r="C4" s="213"/>
      <c r="D4" s="213"/>
      <c r="E4" s="213"/>
      <c r="F4" s="213"/>
    </row>
    <row r="5" spans="2:6" ht="15.75">
      <c r="B5" s="240" t="s">
        <v>384</v>
      </c>
      <c r="C5" s="240"/>
      <c r="D5" s="240"/>
      <c r="E5" s="240"/>
      <c r="F5" s="240"/>
    </row>
    <row r="6" spans="1:6" ht="54" customHeight="1">
      <c r="A6" s="224" t="s">
        <v>539</v>
      </c>
      <c r="B6" s="225"/>
      <c r="C6" s="225"/>
      <c r="D6" s="225"/>
      <c r="E6" s="225"/>
      <c r="F6" s="225"/>
    </row>
    <row r="7" ht="15.75">
      <c r="F7" s="41" t="s">
        <v>440</v>
      </c>
    </row>
    <row r="8" spans="1:6" ht="31.5" customHeight="1">
      <c r="A8" s="238" t="s">
        <v>111</v>
      </c>
      <c r="B8" s="243" t="s">
        <v>407</v>
      </c>
      <c r="C8" s="235" t="s">
        <v>408</v>
      </c>
      <c r="D8" s="236"/>
      <c r="E8" s="236"/>
      <c r="F8" s="237"/>
    </row>
    <row r="9" spans="1:6" ht="15.75">
      <c r="A9" s="239"/>
      <c r="B9" s="244"/>
      <c r="C9" s="15">
        <v>2015</v>
      </c>
      <c r="D9" s="15">
        <v>2016</v>
      </c>
      <c r="E9" s="106"/>
      <c r="F9" s="106">
        <v>2017</v>
      </c>
    </row>
    <row r="10" spans="1:6" ht="15.75">
      <c r="A10" s="15">
        <v>1</v>
      </c>
      <c r="B10" s="15">
        <v>2</v>
      </c>
      <c r="C10" s="15">
        <v>3</v>
      </c>
      <c r="D10" s="15">
        <v>4</v>
      </c>
      <c r="E10" s="15"/>
      <c r="F10" s="15">
        <v>5</v>
      </c>
    </row>
    <row r="11" spans="1:10" s="43" customFormat="1" ht="54" customHeight="1">
      <c r="A11" s="245" t="s">
        <v>362</v>
      </c>
      <c r="B11" s="246"/>
      <c r="C11" s="46">
        <f>C12+C13</f>
        <v>1568255682.6200001</v>
      </c>
      <c r="D11" s="46">
        <f>D12+D13</f>
        <v>1370825966.88</v>
      </c>
      <c r="E11" s="46"/>
      <c r="F11" s="46">
        <f>F12+F13</f>
        <v>1452162497.58</v>
      </c>
      <c r="G11" s="26"/>
      <c r="H11" s="26"/>
      <c r="J11" s="126"/>
    </row>
    <row r="12" spans="1:8" s="43" customFormat="1" ht="54" customHeight="1">
      <c r="A12" s="102">
        <v>915</v>
      </c>
      <c r="B12" s="55" t="s">
        <v>403</v>
      </c>
      <c r="C12" s="109">
        <f>прил7!G405+прил7!G411</f>
        <v>289636223.24</v>
      </c>
      <c r="D12" s="109">
        <v>0</v>
      </c>
      <c r="E12" s="109"/>
      <c r="F12" s="109">
        <v>34981690.3</v>
      </c>
      <c r="G12" s="26"/>
      <c r="H12" s="26"/>
    </row>
    <row r="13" spans="1:8" s="43" customFormat="1" ht="47.25">
      <c r="A13" s="15">
        <v>918</v>
      </c>
      <c r="B13" s="110" t="s">
        <v>150</v>
      </c>
      <c r="C13" s="109">
        <f>прил7!G510+прил7!G532+прил7!G554+прил7!G561+прил7!G593+прил7!G478+прил7!G614</f>
        <v>1278619459.38</v>
      </c>
      <c r="D13" s="109">
        <v>1370825966.88</v>
      </c>
      <c r="E13" s="109"/>
      <c r="F13" s="109">
        <v>1417180807.28</v>
      </c>
      <c r="G13" s="26"/>
      <c r="H13" s="26"/>
    </row>
    <row r="14" spans="1:10" s="43" customFormat="1" ht="70.5" customHeight="1">
      <c r="A14" s="233" t="s">
        <v>365</v>
      </c>
      <c r="B14" s="234"/>
      <c r="C14" s="111">
        <f>C15+C16</f>
        <v>1270000</v>
      </c>
      <c r="D14" s="111">
        <f>D15+D16</f>
        <v>970000</v>
      </c>
      <c r="E14" s="111">
        <f>E15+E16</f>
        <v>0</v>
      </c>
      <c r="F14" s="111">
        <f>F15+F16</f>
        <v>970000</v>
      </c>
      <c r="G14" s="26"/>
      <c r="H14" s="26"/>
      <c r="J14" s="126"/>
    </row>
    <row r="15" spans="1:8" s="43" customFormat="1" ht="94.5">
      <c r="A15" s="15">
        <v>914</v>
      </c>
      <c r="B15" s="110" t="s">
        <v>402</v>
      </c>
      <c r="C15" s="109">
        <f>прил7!G91</f>
        <v>970000</v>
      </c>
      <c r="D15" s="109">
        <v>970000</v>
      </c>
      <c r="E15" s="109"/>
      <c r="F15" s="109">
        <v>970000</v>
      </c>
      <c r="G15" s="26"/>
      <c r="H15" s="26"/>
    </row>
    <row r="16" spans="1:8" s="43" customFormat="1" ht="63">
      <c r="A16" s="102">
        <v>915</v>
      </c>
      <c r="B16" s="55" t="s">
        <v>403</v>
      </c>
      <c r="C16" s="109">
        <f>прил7!G225</f>
        <v>300000</v>
      </c>
      <c r="D16" s="109">
        <v>0</v>
      </c>
      <c r="E16" s="109"/>
      <c r="F16" s="109">
        <v>0</v>
      </c>
      <c r="G16" s="26"/>
      <c r="H16" s="26"/>
    </row>
    <row r="17" spans="1:10" s="43" customFormat="1" ht="75" customHeight="1">
      <c r="A17" s="233" t="s">
        <v>366</v>
      </c>
      <c r="B17" s="234"/>
      <c r="C17" s="111">
        <f>C21+C20+C18+C19</f>
        <v>21752150</v>
      </c>
      <c r="D17" s="111">
        <f>D21+D20+D18+D19</f>
        <v>18728850</v>
      </c>
      <c r="E17" s="111"/>
      <c r="F17" s="111">
        <f>F21+F20+F18+F19</f>
        <v>18801080</v>
      </c>
      <c r="G17" s="26"/>
      <c r="H17" s="26"/>
      <c r="J17" s="126"/>
    </row>
    <row r="18" spans="1:8" s="43" customFormat="1" ht="96.75" customHeight="1">
      <c r="A18" s="15">
        <v>914</v>
      </c>
      <c r="B18" s="110" t="s">
        <v>402</v>
      </c>
      <c r="C18" s="109">
        <f>прил7!G96</f>
        <v>5000</v>
      </c>
      <c r="D18" s="109">
        <v>0</v>
      </c>
      <c r="E18" s="109"/>
      <c r="F18" s="109">
        <v>0</v>
      </c>
      <c r="G18" s="26"/>
      <c r="H18" s="26"/>
    </row>
    <row r="19" spans="1:8" s="43" customFormat="1" ht="57" customHeight="1">
      <c r="A19" s="102">
        <v>915</v>
      </c>
      <c r="B19" s="55" t="s">
        <v>403</v>
      </c>
      <c r="C19" s="109">
        <f>прил7!G440+прил7!G441</f>
        <v>3000000</v>
      </c>
      <c r="D19" s="109">
        <v>0</v>
      </c>
      <c r="E19" s="109"/>
      <c r="F19" s="109">
        <v>0</v>
      </c>
      <c r="G19" s="26"/>
      <c r="H19" s="26"/>
    </row>
    <row r="20" spans="1:8" s="16" customFormat="1" ht="47.25" hidden="1">
      <c r="A20" s="15">
        <v>918</v>
      </c>
      <c r="B20" s="110" t="s">
        <v>150</v>
      </c>
      <c r="C20" s="109">
        <f>прил7!G578</f>
        <v>0</v>
      </c>
      <c r="D20" s="109">
        <v>0</v>
      </c>
      <c r="E20" s="109"/>
      <c r="F20" s="109">
        <v>0</v>
      </c>
      <c r="G20" s="48"/>
      <c r="H20" s="26"/>
    </row>
    <row r="21" spans="1:8" ht="63">
      <c r="A21" s="15">
        <v>919</v>
      </c>
      <c r="B21" s="110" t="s">
        <v>446</v>
      </c>
      <c r="C21" s="109">
        <f>прил7!G776+прил7!G771+прил7!G711+прил7!G680</f>
        <v>18747150</v>
      </c>
      <c r="D21" s="109">
        <v>18728850</v>
      </c>
      <c r="E21" s="109"/>
      <c r="F21" s="109">
        <v>18801080</v>
      </c>
      <c r="H21" s="26"/>
    </row>
    <row r="22" spans="1:10" ht="72.75" customHeight="1">
      <c r="A22" s="211" t="s">
        <v>367</v>
      </c>
      <c r="B22" s="212"/>
      <c r="C22" s="111">
        <f>C23+C24</f>
        <v>263173916</v>
      </c>
      <c r="D22" s="111">
        <f>D23+D24</f>
        <v>233620850</v>
      </c>
      <c r="E22" s="111"/>
      <c r="F22" s="111">
        <f>F23+F24</f>
        <v>244069642</v>
      </c>
      <c r="G22" s="198"/>
      <c r="H22" s="26"/>
      <c r="J22" s="26"/>
    </row>
    <row r="23" spans="1:8" ht="63">
      <c r="A23" s="102">
        <v>915</v>
      </c>
      <c r="B23" s="55" t="s">
        <v>403</v>
      </c>
      <c r="C23" s="109">
        <f>прил7!G420</f>
        <v>1000000</v>
      </c>
      <c r="D23" s="109">
        <v>0</v>
      </c>
      <c r="E23" s="109" t="e">
        <f>#REF!</f>
        <v>#REF!</v>
      </c>
      <c r="F23" s="109">
        <v>0</v>
      </c>
      <c r="G23" s="198"/>
      <c r="H23" s="26"/>
    </row>
    <row r="24" spans="1:8" ht="63">
      <c r="A24" s="15">
        <v>919</v>
      </c>
      <c r="B24" s="110" t="s">
        <v>446</v>
      </c>
      <c r="C24" s="109">
        <f>прил7!G663+прил7!G715+прил7!G758</f>
        <v>262173916</v>
      </c>
      <c r="D24" s="109">
        <v>233620850</v>
      </c>
      <c r="E24" s="109"/>
      <c r="F24" s="109">
        <v>244069642</v>
      </c>
      <c r="G24" s="198"/>
      <c r="H24" s="26"/>
    </row>
    <row r="25" spans="1:10" ht="83.25" customHeight="1">
      <c r="A25" s="211" t="s">
        <v>372</v>
      </c>
      <c r="B25" s="212"/>
      <c r="C25" s="111">
        <f>C26+C27</f>
        <v>153881117.55</v>
      </c>
      <c r="D25" s="111">
        <f>D26+D27</f>
        <v>107521905.5</v>
      </c>
      <c r="E25" s="111"/>
      <c r="F25" s="111">
        <f>F26+F27</f>
        <v>99075827</v>
      </c>
      <c r="H25" s="26"/>
      <c r="J25" s="26"/>
    </row>
    <row r="26" spans="1:8" ht="94.5">
      <c r="A26" s="15">
        <v>914</v>
      </c>
      <c r="B26" s="110" t="s">
        <v>402</v>
      </c>
      <c r="C26" s="109">
        <f>прил7!G159</f>
        <v>31787630</v>
      </c>
      <c r="D26" s="109">
        <v>30232600</v>
      </c>
      <c r="E26" s="109"/>
      <c r="F26" s="109">
        <v>28755330</v>
      </c>
      <c r="H26" s="26"/>
    </row>
    <row r="27" spans="1:8" ht="63">
      <c r="A27" s="102">
        <v>915</v>
      </c>
      <c r="B27" s="55" t="s">
        <v>403</v>
      </c>
      <c r="C27" s="109">
        <f>прил7!G328+прил7!G346+прил7!G358+прил7!G379+прил7!G426</f>
        <v>122093487.55</v>
      </c>
      <c r="D27" s="109">
        <v>77289305.5</v>
      </c>
      <c r="E27" s="109"/>
      <c r="F27" s="109">
        <v>70320497</v>
      </c>
      <c r="H27" s="26"/>
    </row>
    <row r="28" spans="1:10" ht="63" customHeight="1">
      <c r="A28" s="233" t="s">
        <v>368</v>
      </c>
      <c r="B28" s="234"/>
      <c r="C28" s="111">
        <f>C29+C30+C31+C32</f>
        <v>51218398</v>
      </c>
      <c r="D28" s="111">
        <f>D29+D30+D31+D32</f>
        <v>39518010</v>
      </c>
      <c r="E28" s="111"/>
      <c r="F28" s="111">
        <f>F29+F30+F31+F32</f>
        <v>40352030</v>
      </c>
      <c r="H28" s="26"/>
      <c r="J28" s="26"/>
    </row>
    <row r="29" spans="1:8" ht="94.5">
      <c r="A29" s="15">
        <v>914</v>
      </c>
      <c r="B29" s="110" t="s">
        <v>402</v>
      </c>
      <c r="C29" s="109">
        <f>прил7!G143</f>
        <v>38701430</v>
      </c>
      <c r="D29" s="109">
        <v>39518010</v>
      </c>
      <c r="E29" s="109"/>
      <c r="F29" s="109">
        <v>40352030</v>
      </c>
      <c r="H29" s="26"/>
    </row>
    <row r="30" spans="1:8" ht="57" customHeight="1">
      <c r="A30" s="102">
        <v>915</v>
      </c>
      <c r="B30" s="55" t="s">
        <v>403</v>
      </c>
      <c r="C30" s="109">
        <f>прил7!G226+прил7!G293+прил7!G290</f>
        <v>12326218</v>
      </c>
      <c r="D30" s="109">
        <v>0</v>
      </c>
      <c r="E30" s="109"/>
      <c r="F30" s="109">
        <v>0</v>
      </c>
      <c r="H30" s="26"/>
    </row>
    <row r="31" spans="1:8" ht="47.25">
      <c r="A31" s="15">
        <v>918</v>
      </c>
      <c r="B31" s="110" t="s">
        <v>150</v>
      </c>
      <c r="C31" s="109">
        <f>прил7!G527+прил7!G549</f>
        <v>190750</v>
      </c>
      <c r="D31" s="109">
        <v>0</v>
      </c>
      <c r="E31" s="109"/>
      <c r="F31" s="109">
        <v>0</v>
      </c>
      <c r="H31" s="26"/>
    </row>
    <row r="32" spans="1:8" ht="63" hidden="1">
      <c r="A32" s="15">
        <v>919</v>
      </c>
      <c r="B32" s="110" t="s">
        <v>446</v>
      </c>
      <c r="C32" s="109">
        <f>прил7!G693+прил7!G747</f>
        <v>0</v>
      </c>
      <c r="D32" s="109">
        <v>0</v>
      </c>
      <c r="E32" s="109"/>
      <c r="F32" s="109">
        <v>0</v>
      </c>
      <c r="H32" s="26"/>
    </row>
    <row r="33" spans="1:10" ht="54.75" customHeight="1">
      <c r="A33" s="211" t="s">
        <v>374</v>
      </c>
      <c r="B33" s="212"/>
      <c r="C33" s="111">
        <f>C34</f>
        <v>17200000</v>
      </c>
      <c r="D33" s="111">
        <f>D34</f>
        <v>0</v>
      </c>
      <c r="E33" s="111"/>
      <c r="F33" s="111">
        <f>F34</f>
        <v>10000000</v>
      </c>
      <c r="H33" s="26"/>
      <c r="J33" s="26"/>
    </row>
    <row r="34" spans="1:8" ht="63">
      <c r="A34" s="102">
        <v>915</v>
      </c>
      <c r="B34" s="55" t="s">
        <v>403</v>
      </c>
      <c r="C34" s="109">
        <f>прил7!G400+прил7!G395</f>
        <v>17200000</v>
      </c>
      <c r="D34" s="109">
        <v>0</v>
      </c>
      <c r="E34" s="109"/>
      <c r="F34" s="109">
        <v>10000000</v>
      </c>
      <c r="H34" s="26"/>
    </row>
    <row r="35" spans="1:8" ht="60" customHeight="1">
      <c r="A35" s="211" t="s">
        <v>373</v>
      </c>
      <c r="B35" s="212"/>
      <c r="C35" s="111">
        <f>C36</f>
        <v>96527120</v>
      </c>
      <c r="D35" s="111">
        <f>D36</f>
        <v>92082210</v>
      </c>
      <c r="E35" s="111"/>
      <c r="F35" s="111">
        <f>F36</f>
        <v>87481040</v>
      </c>
      <c r="H35" s="26"/>
    </row>
    <row r="36" spans="1:8" ht="63">
      <c r="A36" s="102">
        <v>915</v>
      </c>
      <c r="B36" s="55" t="s">
        <v>403</v>
      </c>
      <c r="C36" s="109">
        <f>прил7!G297</f>
        <v>96527120</v>
      </c>
      <c r="D36" s="109">
        <v>92082210</v>
      </c>
      <c r="E36" s="109"/>
      <c r="F36" s="109">
        <v>87481040</v>
      </c>
      <c r="H36" s="26"/>
    </row>
    <row r="37" spans="1:8" s="16" customFormat="1" ht="49.5" customHeight="1">
      <c r="A37" s="211" t="s">
        <v>369</v>
      </c>
      <c r="B37" s="212"/>
      <c r="C37" s="111">
        <f>C38+C39+C40</f>
        <v>801010</v>
      </c>
      <c r="D37" s="111">
        <f>D38+D39+D40</f>
        <v>1214540</v>
      </c>
      <c r="E37" s="111"/>
      <c r="F37" s="111">
        <f>F38+F39+F40</f>
        <v>1153810</v>
      </c>
      <c r="G37" s="26"/>
      <c r="H37" s="26"/>
    </row>
    <row r="38" spans="1:8" ht="63">
      <c r="A38" s="102">
        <v>915</v>
      </c>
      <c r="B38" s="55" t="s">
        <v>403</v>
      </c>
      <c r="C38" s="109">
        <f>прил7!G312+прил7!G336+прил7!G235</f>
        <v>801010</v>
      </c>
      <c r="D38" s="109">
        <v>1214540</v>
      </c>
      <c r="E38" s="109"/>
      <c r="F38" s="109">
        <v>1153810</v>
      </c>
      <c r="H38" s="26"/>
    </row>
    <row r="39" spans="1:8" ht="47.25" hidden="1">
      <c r="A39" s="15">
        <v>918</v>
      </c>
      <c r="B39" s="110" t="s">
        <v>150</v>
      </c>
      <c r="C39" s="109">
        <f>прил7!G586</f>
        <v>0</v>
      </c>
      <c r="D39" s="109"/>
      <c r="E39" s="109"/>
      <c r="F39" s="109"/>
      <c r="H39" s="26"/>
    </row>
    <row r="40" spans="1:8" ht="63" hidden="1">
      <c r="A40" s="15">
        <v>919</v>
      </c>
      <c r="B40" s="110" t="s">
        <v>446</v>
      </c>
      <c r="C40" s="109">
        <f>прил7!G674+прил7!G697+прил7!G751</f>
        <v>0</v>
      </c>
      <c r="D40" s="109"/>
      <c r="E40" s="109"/>
      <c r="F40" s="109"/>
      <c r="H40" s="26"/>
    </row>
    <row r="41" spans="1:8" ht="71.25" customHeight="1">
      <c r="A41" s="211" t="s">
        <v>370</v>
      </c>
      <c r="B41" s="212"/>
      <c r="C41" s="111">
        <f>C42</f>
        <v>200000</v>
      </c>
      <c r="D41" s="111">
        <f>D42</f>
        <v>190000</v>
      </c>
      <c r="E41" s="111"/>
      <c r="F41" s="111">
        <f>F42</f>
        <v>180500</v>
      </c>
      <c r="H41" s="26"/>
    </row>
    <row r="42" spans="1:8" ht="63">
      <c r="A42" s="102">
        <v>915</v>
      </c>
      <c r="B42" s="55" t="s">
        <v>403</v>
      </c>
      <c r="C42" s="109">
        <f>прил7!G236</f>
        <v>200000</v>
      </c>
      <c r="D42" s="109">
        <v>190000</v>
      </c>
      <c r="E42" s="109"/>
      <c r="F42" s="109">
        <v>180500</v>
      </c>
      <c r="H42" s="26"/>
    </row>
    <row r="43" spans="1:8" ht="54" customHeight="1">
      <c r="A43" s="211" t="s">
        <v>371</v>
      </c>
      <c r="B43" s="212"/>
      <c r="C43" s="111">
        <f>SUM(C44:C50)</f>
        <v>51019889.3</v>
      </c>
      <c r="D43" s="111">
        <f>SUM(D44:D50)</f>
        <v>46635690.3</v>
      </c>
      <c r="E43" s="111"/>
      <c r="F43" s="111">
        <f>SUM(F44:F50)</f>
        <v>46517950.769999996</v>
      </c>
      <c r="H43" s="26"/>
    </row>
    <row r="44" spans="1:8" ht="94.5">
      <c r="A44" s="15">
        <v>913</v>
      </c>
      <c r="B44" s="110" t="s">
        <v>401</v>
      </c>
      <c r="C44" s="109">
        <f>прил7!G49</f>
        <v>200040</v>
      </c>
      <c r="D44" s="109">
        <v>190040</v>
      </c>
      <c r="E44" s="109"/>
      <c r="F44" s="109">
        <v>180540</v>
      </c>
      <c r="H44" s="26"/>
    </row>
    <row r="45" spans="1:8" ht="94.5">
      <c r="A45" s="15">
        <v>914</v>
      </c>
      <c r="B45" s="110" t="s">
        <v>402</v>
      </c>
      <c r="C45" s="109">
        <f>прил7!G100+прил7!G166+прил7!G200</f>
        <v>36681200</v>
      </c>
      <c r="D45" s="109">
        <v>34880750</v>
      </c>
      <c r="E45" s="109"/>
      <c r="F45" s="109">
        <v>35309500</v>
      </c>
      <c r="H45" s="26"/>
    </row>
    <row r="46" spans="1:8" ht="63">
      <c r="A46" s="102">
        <v>915</v>
      </c>
      <c r="B46" s="55" t="s">
        <v>403</v>
      </c>
      <c r="C46" s="109">
        <f>прил7!G307+прил7!G240</f>
        <v>4690060</v>
      </c>
      <c r="D46" s="109">
        <v>2184120</v>
      </c>
      <c r="E46" s="109"/>
      <c r="F46" s="109">
        <v>2074910</v>
      </c>
      <c r="H46" s="26"/>
    </row>
    <row r="47" spans="1:8" ht="47.25">
      <c r="A47" s="102">
        <v>916</v>
      </c>
      <c r="B47" s="55" t="s">
        <v>399</v>
      </c>
      <c r="C47" s="109">
        <f>прил7!G463</f>
        <v>801670</v>
      </c>
      <c r="D47" s="109">
        <v>1194710</v>
      </c>
      <c r="E47" s="109"/>
      <c r="F47" s="109">
        <v>1176230</v>
      </c>
      <c r="H47" s="26"/>
    </row>
    <row r="48" spans="1:8" ht="47.25">
      <c r="A48" s="15">
        <v>918</v>
      </c>
      <c r="B48" s="110" t="s">
        <v>150</v>
      </c>
      <c r="C48" s="109">
        <f>прил7!G502</f>
        <v>6651779.3</v>
      </c>
      <c r="D48" s="109">
        <v>6319190.3</v>
      </c>
      <c r="E48" s="109"/>
      <c r="F48" s="109">
        <v>6003230.77</v>
      </c>
      <c r="H48" s="26"/>
    </row>
    <row r="49" spans="1:8" ht="63">
      <c r="A49" s="15">
        <v>919</v>
      </c>
      <c r="B49" s="110" t="s">
        <v>446</v>
      </c>
      <c r="C49" s="109">
        <f>прил7!G650</f>
        <v>1912280</v>
      </c>
      <c r="D49" s="109">
        <v>1816660</v>
      </c>
      <c r="E49" s="109"/>
      <c r="F49" s="109">
        <v>1725830</v>
      </c>
      <c r="H49" s="26"/>
    </row>
    <row r="50" spans="1:8" ht="31.5">
      <c r="A50" s="112">
        <v>924</v>
      </c>
      <c r="B50" s="110" t="s">
        <v>258</v>
      </c>
      <c r="C50" s="109">
        <f>прил7!G802</f>
        <v>82860</v>
      </c>
      <c r="D50" s="109">
        <v>50220</v>
      </c>
      <c r="E50" s="109"/>
      <c r="F50" s="109">
        <v>47710</v>
      </c>
      <c r="H50" s="26"/>
    </row>
    <row r="51" spans="1:10" s="16" customFormat="1" ht="102.75" customHeight="1">
      <c r="A51" s="209" t="s">
        <v>363</v>
      </c>
      <c r="B51" s="210"/>
      <c r="C51" s="111">
        <f>C52</f>
        <v>28165079.009999998</v>
      </c>
      <c r="D51" s="111">
        <f>D52</f>
        <v>48123012.72</v>
      </c>
      <c r="E51" s="111"/>
      <c r="F51" s="111">
        <f>F52</f>
        <v>58573952.72</v>
      </c>
      <c r="G51" s="26"/>
      <c r="H51" s="26"/>
      <c r="I51" s="12"/>
      <c r="J51" s="12"/>
    </row>
    <row r="52" spans="1:8" ht="47.25">
      <c r="A52" s="102">
        <v>916</v>
      </c>
      <c r="B52" s="55" t="s">
        <v>399</v>
      </c>
      <c r="C52" s="40">
        <f>прил7!G446+прил7!G470</f>
        <v>28165079.009999998</v>
      </c>
      <c r="D52" s="109">
        <v>48123012.72</v>
      </c>
      <c r="E52" s="109"/>
      <c r="F52" s="109">
        <v>58573952.72</v>
      </c>
      <c r="H52" s="26"/>
    </row>
    <row r="53" spans="1:11" ht="69.75" customHeight="1">
      <c r="A53" s="209" t="s">
        <v>364</v>
      </c>
      <c r="B53" s="210"/>
      <c r="C53" s="113">
        <f>SUM(C54:C60)</f>
        <v>223700987.96</v>
      </c>
      <c r="D53" s="113">
        <f>SUM(D54:D60)</f>
        <v>221797145.96</v>
      </c>
      <c r="E53" s="113"/>
      <c r="F53" s="113">
        <f>SUM(F54:F60)</f>
        <v>224144866.96</v>
      </c>
      <c r="H53" s="26"/>
      <c r="J53" s="26"/>
      <c r="K53" s="26"/>
    </row>
    <row r="54" spans="1:8" ht="99.75" customHeight="1">
      <c r="A54" s="15">
        <v>913</v>
      </c>
      <c r="B54" s="110" t="s">
        <v>401</v>
      </c>
      <c r="C54" s="109">
        <f>прил7!G39</f>
        <v>424000</v>
      </c>
      <c r="D54" s="109">
        <v>246000</v>
      </c>
      <c r="E54" s="109"/>
      <c r="F54" s="109">
        <v>246000</v>
      </c>
      <c r="H54" s="26"/>
    </row>
    <row r="55" spans="1:8" ht="94.5">
      <c r="A55" s="15">
        <v>914</v>
      </c>
      <c r="B55" s="110" t="s">
        <v>402</v>
      </c>
      <c r="C55" s="109">
        <f>прил7!G56+прил7!G104+прил7!G137+прил7!G180+прил7!G190</f>
        <v>77268552.37</v>
      </c>
      <c r="D55" s="109">
        <v>77401368.37</v>
      </c>
      <c r="E55" s="109"/>
      <c r="F55" s="109">
        <v>78280028.37</v>
      </c>
      <c r="H55" s="26"/>
    </row>
    <row r="56" spans="1:8" ht="63">
      <c r="A56" s="102">
        <v>915</v>
      </c>
      <c r="B56" s="55" t="s">
        <v>403</v>
      </c>
      <c r="C56" s="109">
        <f>прил7!G207+прил7!G252+прил7!G315+прил7!G390+прил7!G431</f>
        <v>137480784.32</v>
      </c>
      <c r="D56" s="109">
        <v>135570574.32</v>
      </c>
      <c r="E56" s="109"/>
      <c r="F56" s="109">
        <v>137121004.32</v>
      </c>
      <c r="H56" s="26"/>
    </row>
    <row r="57" spans="1:8" ht="47.25">
      <c r="A57" s="102">
        <v>916</v>
      </c>
      <c r="B57" s="55" t="s">
        <v>399</v>
      </c>
      <c r="C57" s="109">
        <f>прил7!G456</f>
        <v>93100</v>
      </c>
      <c r="D57" s="109">
        <v>73100</v>
      </c>
      <c r="E57" s="109"/>
      <c r="F57" s="109">
        <v>113050</v>
      </c>
      <c r="H57" s="26"/>
    </row>
    <row r="58" spans="1:8" ht="47.25">
      <c r="A58" s="102">
        <v>918</v>
      </c>
      <c r="B58" s="110" t="s">
        <v>150</v>
      </c>
      <c r="C58" s="109">
        <f>прил7!G490</f>
        <v>183200</v>
      </c>
      <c r="D58" s="109">
        <v>277200</v>
      </c>
      <c r="E58" s="109"/>
      <c r="F58" s="109">
        <v>153000</v>
      </c>
      <c r="H58" s="26"/>
    </row>
    <row r="59" spans="1:8" ht="63">
      <c r="A59" s="15">
        <v>919</v>
      </c>
      <c r="B59" s="110" t="s">
        <v>446</v>
      </c>
      <c r="C59" s="109">
        <f>прил7!G634+прил7!G644</f>
        <v>8160251.27</v>
      </c>
      <c r="D59" s="109">
        <v>8137803.27</v>
      </c>
      <c r="E59" s="109"/>
      <c r="F59" s="109">
        <v>8140684.27</v>
      </c>
      <c r="H59" s="26"/>
    </row>
    <row r="60" spans="1:8" ht="31.5">
      <c r="A60" s="102">
        <v>924</v>
      </c>
      <c r="B60" s="110" t="s">
        <v>258</v>
      </c>
      <c r="C60" s="109">
        <f>прил7!G796</f>
        <v>91100</v>
      </c>
      <c r="D60" s="109">
        <v>91100</v>
      </c>
      <c r="E60" s="109"/>
      <c r="F60" s="109">
        <v>91100</v>
      </c>
      <c r="H60" s="26"/>
    </row>
    <row r="61" spans="1:8" s="16" customFormat="1" ht="15.75">
      <c r="A61" s="241" t="s">
        <v>506</v>
      </c>
      <c r="B61" s="242"/>
      <c r="C61" s="113">
        <f>C11+C14+C17+C22+C25+C28+C33+C35+C37+C41+C43+C51+C53</f>
        <v>2477165350.4400005</v>
      </c>
      <c r="D61" s="113">
        <f>D11+D14+D17+D22+D25+D28+D33+D35+D37+D41+D43+D51+D53</f>
        <v>2181228181.36</v>
      </c>
      <c r="E61" s="113"/>
      <c r="F61" s="113">
        <f>F11+F14+F17+F22+F25+F28+F33+F35+F37+F41+F43+F51+F53</f>
        <v>2283483197.0299997</v>
      </c>
      <c r="G61" s="48"/>
      <c r="H61" s="26"/>
    </row>
    <row r="62" spans="2:8" ht="21.75" customHeight="1">
      <c r="B62" s="108"/>
      <c r="C62" s="19"/>
      <c r="D62" s="19"/>
      <c r="E62" s="19"/>
      <c r="F62" s="19"/>
      <c r="H62" s="26"/>
    </row>
    <row r="63" spans="2:8" ht="15.75" hidden="1">
      <c r="B63" s="108"/>
      <c r="C63" s="132"/>
      <c r="D63" s="132"/>
      <c r="E63" s="132"/>
      <c r="F63" s="132"/>
      <c r="H63" s="26"/>
    </row>
    <row r="64" spans="2:8" ht="15.75">
      <c r="B64" s="108"/>
      <c r="C64" s="132"/>
      <c r="D64" s="132"/>
      <c r="E64" s="132"/>
      <c r="F64" s="132"/>
      <c r="H64" s="26"/>
    </row>
    <row r="65" spans="2:8" ht="15.75">
      <c r="B65" s="108"/>
      <c r="C65" s="132"/>
      <c r="D65" s="132"/>
      <c r="E65" s="132"/>
      <c r="F65" s="132"/>
      <c r="H65" s="26"/>
    </row>
    <row r="66" spans="2:6" ht="15.75">
      <c r="B66" s="108"/>
      <c r="C66" s="132"/>
      <c r="D66" s="132"/>
      <c r="E66" s="132"/>
      <c r="F66" s="132"/>
    </row>
    <row r="67" spans="2:6" ht="15.75">
      <c r="B67" s="108"/>
      <c r="C67" s="19"/>
      <c r="D67" s="19"/>
      <c r="E67" s="19"/>
      <c r="F67" s="19"/>
    </row>
    <row r="68" spans="2:6" ht="15.75">
      <c r="B68" s="108"/>
      <c r="C68" s="132"/>
      <c r="D68" s="132"/>
      <c r="E68" s="132"/>
      <c r="F68" s="132"/>
    </row>
    <row r="69" spans="2:6" ht="15.75">
      <c r="B69" s="108"/>
      <c r="C69" s="19"/>
      <c r="D69" s="19"/>
      <c r="E69" s="19"/>
      <c r="F69" s="19"/>
    </row>
    <row r="70" spans="2:6" ht="15.75">
      <c r="B70" s="108"/>
      <c r="C70" s="19"/>
      <c r="D70" s="19"/>
      <c r="E70" s="19"/>
      <c r="F70" s="19"/>
    </row>
    <row r="71" spans="2:6" ht="15.75">
      <c r="B71" s="108"/>
      <c r="C71" s="19"/>
      <c r="D71" s="19"/>
      <c r="E71" s="19"/>
      <c r="F71" s="19"/>
    </row>
  </sheetData>
  <sheetProtection/>
  <mergeCells count="25">
    <mergeCell ref="A41:B41"/>
    <mergeCell ref="B8:B9"/>
    <mergeCell ref="A11:B11"/>
    <mergeCell ref="A14:B14"/>
    <mergeCell ref="A17:B17"/>
    <mergeCell ref="A61:B61"/>
    <mergeCell ref="A43:B43"/>
    <mergeCell ref="B3:C3"/>
    <mergeCell ref="D3:F3"/>
    <mergeCell ref="A22:B22"/>
    <mergeCell ref="A25:B25"/>
    <mergeCell ref="A53:B53"/>
    <mergeCell ref="A33:B33"/>
    <mergeCell ref="A35:B35"/>
    <mergeCell ref="A37:B37"/>
    <mergeCell ref="B1:C1"/>
    <mergeCell ref="A51:B51"/>
    <mergeCell ref="D1:F1"/>
    <mergeCell ref="A28:B28"/>
    <mergeCell ref="B2:F2"/>
    <mergeCell ref="A6:F6"/>
    <mergeCell ref="C8:F8"/>
    <mergeCell ref="A8:A9"/>
    <mergeCell ref="B4:F4"/>
    <mergeCell ref="B5:F5"/>
  </mergeCells>
  <printOptions horizontalCentered="1"/>
  <pageMargins left="0.7874015748031497" right="0.3937007874015748" top="0.33" bottom="0.42" header="0.28" footer="0.17"/>
  <pageSetup fitToHeight="4" fitToWidth="1" horizontalDpi="600" verticalDpi="600" orientation="portrait" paperSize="9" scale="86"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2015-02-18T12:32:15Z</cp:lastPrinted>
  <dcterms:created xsi:type="dcterms:W3CDTF">2003-08-14T15:25:08Z</dcterms:created>
  <dcterms:modified xsi:type="dcterms:W3CDTF">2015-03-12T09:06:57Z</dcterms:modified>
  <cp:category/>
  <cp:version/>
  <cp:contentType/>
  <cp:contentStatus/>
</cp:coreProperties>
</file>