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861" yWindow="405" windowWidth="19320" windowHeight="12405" tabRatio="886" activeTab="0"/>
  </bookViews>
  <sheets>
    <sheet name="Таблица 2" sheetId="1" r:id="rId1"/>
    <sheet name="Таблица 3 (2)" sheetId="2" r:id="rId2"/>
  </sheets>
  <externalReferences>
    <externalReference r:id="rId5"/>
  </externalReferences>
  <definedNames>
    <definedName name="_xlnm.Print_Titles" localSheetId="1">'Таблица 3 (2)'!$4:$7</definedName>
  </definedNames>
  <calcPr fullCalcOnLoad="1"/>
</workbook>
</file>

<file path=xl/sharedStrings.xml><?xml version="1.0" encoding="utf-8"?>
<sst xmlns="http://schemas.openxmlformats.org/spreadsheetml/2006/main" count="351" uniqueCount="92">
  <si>
    <t>ОБ</t>
  </si>
  <si>
    <t>ФБ</t>
  </si>
  <si>
    <t>МБ</t>
  </si>
  <si>
    <t>ВБС</t>
  </si>
  <si>
    <t>Всего</t>
  </si>
  <si>
    <t>1.2.</t>
  </si>
  <si>
    <t>1.1.</t>
  </si>
  <si>
    <t>1.3.</t>
  </si>
  <si>
    <t>Задача 1. Сокращение потребления энергоресурсов</t>
  </si>
  <si>
    <t>1.4.</t>
  </si>
  <si>
    <t>1.5.</t>
  </si>
  <si>
    <t>1.6.</t>
  </si>
  <si>
    <t>УМС</t>
  </si>
  <si>
    <t>УО</t>
  </si>
  <si>
    <t>УК</t>
  </si>
  <si>
    <t>1.7.</t>
  </si>
  <si>
    <t>Цель Программы: Стимулирование ресурсосбережения и повышение энергетической эффективности</t>
  </si>
  <si>
    <t>№  п/п</t>
  </si>
  <si>
    <t>Показатели результативности выполнения программных мероприятий</t>
  </si>
  <si>
    <t>Наименование, ед.измерения</t>
  </si>
  <si>
    <t>2014 год</t>
  </si>
  <si>
    <t>МКУ "СГХ"</t>
  </si>
  <si>
    <t>уреждения, подведомственные управлению образования</t>
  </si>
  <si>
    <t>уреждения, подведомственные управлению культуры</t>
  </si>
  <si>
    <t>МКУ "ОКС"</t>
  </si>
  <si>
    <t>МКУ "СГХ", УМС</t>
  </si>
  <si>
    <t>Итого</t>
  </si>
  <si>
    <t>Источник финансирования</t>
  </si>
  <si>
    <t>Всего, руб.коп.</t>
  </si>
  <si>
    <t>в том числе по годам реализации, руб.коп.</t>
  </si>
  <si>
    <t>в том числе за счет средств:</t>
  </si>
  <si>
    <t>местного бюджета</t>
  </si>
  <si>
    <t>внебюджетных средств</t>
  </si>
  <si>
    <t>в том числе по Заказчикам:</t>
  </si>
  <si>
    <t>Управление муниципальной собственностью администрации ЗАТО Александровск</t>
  </si>
  <si>
    <t>в том числе инвестиции в основной капитал</t>
  </si>
  <si>
    <t>Цель, задачи, основные мероприятия</t>
  </si>
  <si>
    <t>Срок выполнения (квартал, год)</t>
  </si>
  <si>
    <t>2015 год</t>
  </si>
  <si>
    <t>2017 год</t>
  </si>
  <si>
    <t>2018 год</t>
  </si>
  <si>
    <t>2019 год</t>
  </si>
  <si>
    <t>2020 год</t>
  </si>
  <si>
    <t>Объемы финансирования, руб.коп.</t>
  </si>
  <si>
    <t>Исполнитель, перечень организаций, участвующих в реализации основных мероприятий</t>
  </si>
  <si>
    <t>1.8.</t>
  </si>
  <si>
    <t>ВСЕГО по Программе:</t>
  </si>
  <si>
    <t>Итого по задаче 1:</t>
  </si>
  <si>
    <t>Количество учреждений, ед.</t>
  </si>
  <si>
    <t>Количество установленных тепловых пунктов с автоматическим погодным регулированием, ед.</t>
  </si>
  <si>
    <t>Количество специалистов, прошедших обучениев области энергосбережения и повышения энергетической эффективности, чел.</t>
  </si>
  <si>
    <t>Количество объектов, в которых проведен энергоаудит, ед.</t>
  </si>
  <si>
    <t>Количество помещений (квартир, кабинетов), ед.</t>
  </si>
  <si>
    <t>Управление образования администрации ЗАТО Александровск</t>
  </si>
  <si>
    <t>Управление культуры, спорта и молодежной политики администрации ЗАТО Александровск</t>
  </si>
  <si>
    <t>Таблица № 2</t>
  </si>
  <si>
    <t>Всего по Программе:</t>
  </si>
  <si>
    <t>Количество установленных ОПУ, ед.</t>
  </si>
  <si>
    <t>-</t>
  </si>
  <si>
    <t xml:space="preserve">
Установка датчиков движения (звука) в цепях освещения, приобретение и замена ламп накаливания на энергосберегающие лампы</t>
  </si>
  <si>
    <t xml:space="preserve">
Утепление фасадов, замена деревянных оконных блоков на энергоэффективные стеклопакеты в ПФХ переплеты, теплоизоляция стен и кровли</t>
  </si>
  <si>
    <t xml:space="preserve">
Установка блочного теплового пункта с автоматическим погодным регулированием</t>
  </si>
  <si>
    <t xml:space="preserve">
Приобретение, установка, ремонт и замена приборов учета тепла, воды и электроэнергии    </t>
  </si>
  <si>
    <t>Организация обучения специалистов в области энергосбережения и повышения энергетической эффективности</t>
  </si>
  <si>
    <t>Проведение энергетического аудита, включая диагностику оптимальной структуры потребления энергетических ресурсов в учреждениях, сбор и анализ информации об энергопотреблении учреждений, разработка проектной документации учета потребления тепловой энергии по зданиям ДОФ</t>
  </si>
  <si>
    <t xml:space="preserve">Восстановление эксплуатационных характеристик помещений, в целях сбережения энергоресурсов                                                              </t>
  </si>
  <si>
    <t>Таблица № 3</t>
  </si>
  <si>
    <t>4. Обоснование ресурсного обеспечения Программы</t>
  </si>
  <si>
    <t>3. Перечень основных мероприятий Программы</t>
  </si>
  <si>
    <t xml:space="preserve">учреждения подведомственные УО, УКСиМП, УМС администрации ЗАТО Александровск                                     </t>
  </si>
  <si>
    <t>учреждения подведомственные  УКСиМП</t>
  </si>
  <si>
    <t xml:space="preserve"> учреждения подведомственныеУМС администрации ЗАТО Александровск                                     </t>
  </si>
  <si>
    <t>областного бюджета</t>
  </si>
  <si>
    <t>федерального бюджета</t>
  </si>
  <si>
    <t xml:space="preserve">2016 год </t>
  </si>
  <si>
    <t xml:space="preserve">2014                2018-2020 </t>
  </si>
  <si>
    <t xml:space="preserve">2014 - 2020 </t>
  </si>
  <si>
    <t>учреждения подведомственные УО, УКСиМП</t>
  </si>
  <si>
    <t>учреждения подведомственные  управлению образования</t>
  </si>
  <si>
    <t>учреждения подведомственные  УКСиМП, управлению образования</t>
  </si>
  <si>
    <t xml:space="preserve">2014                2018-2019 </t>
  </si>
  <si>
    <t xml:space="preserve">
Модернизация и обслуживание сетей теплоснабжения                                                                                                            (замена системы отопления на полипропиленновые трубы, замена радиаторов, установка терморегуляторов на отопительные приборы, установка системы приточно-вытяжных установок с рециркуляцией тепла, промывка и опрессовка системы теплоснабжения)</t>
  </si>
  <si>
    <t>Администрация ЗАТО Александровск</t>
  </si>
  <si>
    <t xml:space="preserve">учреждения подведомственные УО, УКСиМП   , администрации ЗАТО Александровск           </t>
  </si>
  <si>
    <t>1.9.</t>
  </si>
  <si>
    <t>УКСиМП</t>
  </si>
  <si>
    <t>учреждения, подведомственные УКСиМП</t>
  </si>
  <si>
    <t>Ремонт кровли здания ДОФ г. Гаджиево</t>
  </si>
  <si>
    <t>2014-2020</t>
  </si>
  <si>
    <t>администрация</t>
  </si>
  <si>
    <t>Приложение №1  к постановлению администрации  ЗАТО Александровск   от « 09 » января 2017 г.  № 4</t>
  </si>
  <si>
    <t>Приложение №2  к постановлению администрации  ЗАТО Александровск    от « 09 » января 2017 г.   № 4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</si>
</sst>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2" applyNumberFormat="0" applyAlignment="0" applyProtection="0"/>
    <xf numFmtId="0" fontId="32" fillId="24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19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5" borderId="7" applyNumberFormat="0" applyAlignment="0" applyProtection="0"/>
    <xf numFmtId="0" fontId="6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4" fontId="3" fillId="0" borderId="0" xfId="0" applyNumberFormat="1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8" fillId="30" borderId="10" xfId="0" applyFont="1" applyFill="1" applyBorder="1" applyAlignment="1">
      <alignment vertical="center"/>
    </xf>
    <xf numFmtId="4" fontId="8" fillId="3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4" fontId="10" fillId="4" borderId="10" xfId="0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 wrapText="1"/>
    </xf>
    <xf numFmtId="2" fontId="7" fillId="0" borderId="10" xfId="0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4" fontId="1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vertical="center" wrapText="1"/>
    </xf>
    <xf numFmtId="0" fontId="12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vertical="center"/>
    </xf>
    <xf numFmtId="0" fontId="13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9" fillId="0" borderId="10" xfId="0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4" fontId="11" fillId="0" borderId="10" xfId="0" applyNumberFormat="1" applyFont="1" applyFill="1" applyBorder="1" applyAlignment="1">
      <alignment vertical="center"/>
    </xf>
    <xf numFmtId="4" fontId="8" fillId="31" borderId="1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4" fontId="1" fillId="0" borderId="0" xfId="0" applyNumberFormat="1" applyFont="1" applyAlignment="1">
      <alignment/>
    </xf>
    <xf numFmtId="4" fontId="2" fillId="0" borderId="0" xfId="0" applyNumberFormat="1" applyFont="1" applyFill="1" applyAlignment="1">
      <alignment vertical="center"/>
    </xf>
    <xf numFmtId="4" fontId="1" fillId="0" borderId="0" xfId="0" applyNumberFormat="1" applyFont="1" applyAlignment="1">
      <alignment/>
    </xf>
    <xf numFmtId="0" fontId="13" fillId="0" borderId="12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3" fillId="0" borderId="12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2" fillId="0" borderId="0" xfId="0" applyNumberFormat="1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right" wrapText="1"/>
    </xf>
    <xf numFmtId="0" fontId="12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left" vertical="center" wrapText="1"/>
    </xf>
    <xf numFmtId="2" fontId="8" fillId="0" borderId="16" xfId="0" applyNumberFormat="1" applyFont="1" applyFill="1" applyBorder="1" applyAlignment="1">
      <alignment horizontal="left" vertical="center" wrapText="1"/>
    </xf>
    <xf numFmtId="2" fontId="8" fillId="0" borderId="18" xfId="0" applyNumberFormat="1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left" vertical="center"/>
    </xf>
    <xf numFmtId="2" fontId="8" fillId="0" borderId="16" xfId="0" applyNumberFormat="1" applyFont="1" applyFill="1" applyBorder="1" applyAlignment="1">
      <alignment horizontal="left" vertical="center"/>
    </xf>
    <xf numFmtId="2" fontId="8" fillId="0" borderId="18" xfId="0" applyNumberFormat="1" applyFont="1" applyFill="1" applyBorder="1" applyAlignment="1">
      <alignment horizontal="left" vertical="center"/>
    </xf>
    <xf numFmtId="4" fontId="9" fillId="0" borderId="15" xfId="0" applyNumberFormat="1" applyFont="1" applyFill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4" fontId="9" fillId="0" borderId="18" xfId="0" applyNumberFormat="1" applyFont="1" applyFill="1" applyBorder="1" applyAlignment="1">
      <alignment horizontal="center" vertical="center"/>
    </xf>
    <xf numFmtId="4" fontId="8" fillId="0" borderId="15" xfId="0" applyNumberFormat="1" applyFont="1" applyFill="1" applyBorder="1" applyAlignment="1">
      <alignment horizontal="center" vertical="center"/>
    </xf>
    <xf numFmtId="4" fontId="8" fillId="0" borderId="16" xfId="0" applyNumberFormat="1" applyFont="1" applyFill="1" applyBorder="1" applyAlignment="1">
      <alignment horizontal="center" vertical="center"/>
    </xf>
    <xf numFmtId="4" fontId="8" fillId="0" borderId="18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2" fontId="11" fillId="0" borderId="15" xfId="0" applyNumberFormat="1" applyFont="1" applyFill="1" applyBorder="1" applyAlignment="1">
      <alignment horizontal="left" vertical="center" wrapText="1"/>
    </xf>
    <xf numFmtId="2" fontId="11" fillId="0" borderId="16" xfId="0" applyNumberFormat="1" applyFont="1" applyFill="1" applyBorder="1" applyAlignment="1">
      <alignment horizontal="left" vertical="center" wrapText="1"/>
    </xf>
    <xf numFmtId="2" fontId="11" fillId="0" borderId="18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2" fontId="8" fillId="0" borderId="18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left" vertical="center" wrapText="1"/>
    </xf>
    <xf numFmtId="0" fontId="8" fillId="0" borderId="16" xfId="0" applyNumberFormat="1" applyFont="1" applyFill="1" applyBorder="1" applyAlignment="1">
      <alignment horizontal="left" vertical="center" wrapText="1"/>
    </xf>
    <xf numFmtId="0" fontId="8" fillId="0" borderId="18" xfId="0" applyNumberFormat="1" applyFont="1" applyFill="1" applyBorder="1" applyAlignment="1">
      <alignment horizontal="left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 wrapText="1"/>
    </xf>
    <xf numFmtId="0" fontId="0" fillId="0" borderId="0" xfId="0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1;&#1077;&#1085;&#1072;\&#1055;&#1088;&#1086;&#1075;&#1088;&#1072;&#1084;&#1084;&#1099;\&#1048;&#1079;&#1084;&#1077;&#1085;&#1077;&#1085;&#1080;&#1103;%20&#1074;%20&#1087;&#1088;&#1086;&#1075;&#1088;&#1072;&#1084;&#1084;&#1099;\2014%20&#1075;&#1086;&#1076;\&#1054;&#1093;&#1088;&#1072;&#1085;&#1072;%20&#1086;&#1082;&#1088;&#1091;&#1078;&#1072;&#1102;&#1097;&#1077;&#1081;%20&#1089;&#1088;&#1077;&#1076;&#1099;\&#1056;&#1057;&#1044;%20&#1086;&#1090;%2013.11.2014%20&#8470;%2074%20&#1076;&#1086;%2020-&#1093;&#1075;&#1075;\&#1055;&#1088;&#1080;&#1083;&#1086;&#1078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. 1"/>
      <sheetName val="Пр.2."/>
      <sheetName val="Пр.3"/>
    </sheetNames>
    <sheetDataSet>
      <sheetData sheetId="2">
        <row r="45">
          <cell r="F45">
            <v>0</v>
          </cell>
        </row>
        <row r="46">
          <cell r="F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zoomScaleSheetLayoutView="115" zoomScalePageLayoutView="0" workbookViewId="0" topLeftCell="A1">
      <selection activeCell="G1" sqref="G1:I1"/>
    </sheetView>
  </sheetViews>
  <sheetFormatPr defaultColWidth="34.28125" defaultRowHeight="15"/>
  <cols>
    <col min="1" max="1" width="37.28125" style="20" customWidth="1"/>
    <col min="2" max="2" width="14.7109375" style="20" bestFit="1" customWidth="1"/>
    <col min="3" max="3" width="14.28125" style="20" bestFit="1" customWidth="1"/>
    <col min="4" max="6" width="13.140625" style="20" bestFit="1" customWidth="1"/>
    <col min="7" max="7" width="14.28125" style="20" bestFit="1" customWidth="1"/>
    <col min="8" max="9" width="13.140625" style="20" bestFit="1" customWidth="1"/>
    <col min="10" max="16384" width="34.28125" style="20" customWidth="1"/>
  </cols>
  <sheetData>
    <row r="1" spans="7:9" s="40" customFormat="1" ht="48" customHeight="1">
      <c r="G1" s="58" t="s">
        <v>90</v>
      </c>
      <c r="H1" s="59"/>
      <c r="I1" s="59"/>
    </row>
    <row r="2" spans="1:10" ht="15">
      <c r="A2" s="22"/>
      <c r="B2" s="22"/>
      <c r="C2" s="22"/>
      <c r="D2" s="22"/>
      <c r="E2" s="1"/>
      <c r="G2" s="60" t="s">
        <v>55</v>
      </c>
      <c r="H2" s="60"/>
      <c r="I2" s="60"/>
      <c r="J2" s="23"/>
    </row>
    <row r="4" spans="1:9" s="21" customFormat="1" ht="36.75" customHeight="1">
      <c r="A4" s="61" t="s">
        <v>67</v>
      </c>
      <c r="B4" s="61"/>
      <c r="C4" s="61"/>
      <c r="D4" s="61"/>
      <c r="E4" s="61"/>
      <c r="F4" s="61"/>
      <c r="G4" s="61"/>
      <c r="H4" s="61"/>
      <c r="I4" s="61"/>
    </row>
    <row r="6" spans="1:9" ht="30" customHeight="1">
      <c r="A6" s="62" t="s">
        <v>27</v>
      </c>
      <c r="B6" s="64" t="s">
        <v>28</v>
      </c>
      <c r="C6" s="66" t="s">
        <v>29</v>
      </c>
      <c r="D6" s="66"/>
      <c r="E6" s="66"/>
      <c r="F6" s="66"/>
      <c r="G6" s="66"/>
      <c r="H6" s="66"/>
      <c r="I6" s="66"/>
    </row>
    <row r="7" spans="1:9" ht="16.5" customHeight="1">
      <c r="A7" s="63"/>
      <c r="B7" s="65"/>
      <c r="C7" s="26" t="s">
        <v>20</v>
      </c>
      <c r="D7" s="26" t="s">
        <v>38</v>
      </c>
      <c r="E7" s="26" t="s">
        <v>74</v>
      </c>
      <c r="F7" s="26" t="s">
        <v>39</v>
      </c>
      <c r="G7" s="26" t="s">
        <v>40</v>
      </c>
      <c r="H7" s="26" t="s">
        <v>41</v>
      </c>
      <c r="I7" s="27" t="s">
        <v>42</v>
      </c>
    </row>
    <row r="8" spans="1:9" ht="16.5" customHeight="1">
      <c r="A8" s="24">
        <v>1</v>
      </c>
      <c r="B8" s="25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7">
        <v>9</v>
      </c>
    </row>
    <row r="9" spans="1:9" s="21" customFormat="1" ht="19.5" customHeight="1">
      <c r="A9" s="28" t="s">
        <v>56</v>
      </c>
      <c r="B9" s="29">
        <f>B11+B12+B13+B14</f>
        <v>95228307.03</v>
      </c>
      <c r="C9" s="29">
        <f aca="true" t="shared" si="0" ref="C9:I9">C11+C12+C13+C14</f>
        <v>23224975.560000002</v>
      </c>
      <c r="D9" s="29">
        <f t="shared" si="0"/>
        <v>899008.15</v>
      </c>
      <c r="E9" s="29">
        <f>E11+E12+E13+E14</f>
        <v>2930053.32</v>
      </c>
      <c r="F9" s="29">
        <f t="shared" si="0"/>
        <v>1153810</v>
      </c>
      <c r="G9" s="29">
        <f t="shared" si="0"/>
        <v>51991700</v>
      </c>
      <c r="H9" s="29">
        <f t="shared" si="0"/>
        <v>7152470</v>
      </c>
      <c r="I9" s="29">
        <f t="shared" si="0"/>
        <v>7876290</v>
      </c>
    </row>
    <row r="10" spans="1:10" s="30" customFormat="1" ht="16.5" customHeight="1">
      <c r="A10" s="52" t="s">
        <v>30</v>
      </c>
      <c r="B10" s="53"/>
      <c r="C10" s="53"/>
      <c r="D10" s="53"/>
      <c r="E10" s="53"/>
      <c r="F10" s="53"/>
      <c r="G10" s="53"/>
      <c r="H10" s="53"/>
      <c r="I10" s="54"/>
      <c r="J10" s="49"/>
    </row>
    <row r="11" spans="1:9" ht="16.5" customHeight="1">
      <c r="A11" s="31" t="s">
        <v>31</v>
      </c>
      <c r="B11" s="32">
        <f>C11+D11+E11+F11+G11+H11+I11</f>
        <v>88765807.35</v>
      </c>
      <c r="C11" s="33">
        <f>C25+C32+C39</f>
        <v>17562475.880000003</v>
      </c>
      <c r="D11" s="33">
        <f>D25+D32+D39</f>
        <v>899008.15</v>
      </c>
      <c r="E11" s="33">
        <f>E25+E32+E39+E18</f>
        <v>2130053.32</v>
      </c>
      <c r="F11" s="33">
        <f>F25+F32+F39+F18</f>
        <v>1153810</v>
      </c>
      <c r="G11" s="33">
        <f>G25+G32+G39+G18</f>
        <v>51991700</v>
      </c>
      <c r="H11" s="33">
        <f>H25+H32+H39+H18</f>
        <v>7152470</v>
      </c>
      <c r="I11" s="33">
        <f>I25+I32+I39+I18</f>
        <v>7876290</v>
      </c>
    </row>
    <row r="12" spans="1:9" ht="16.5" customHeight="1">
      <c r="A12" s="31" t="s">
        <v>72</v>
      </c>
      <c r="B12" s="32">
        <f>C12+D12+E12+F12+G12+H12+I12</f>
        <v>6462499.68</v>
      </c>
      <c r="C12" s="33">
        <f aca="true" t="shared" si="1" ref="C12:I14">C26+C33+C40</f>
        <v>5662499.68</v>
      </c>
      <c r="D12" s="33">
        <f t="shared" si="1"/>
        <v>0</v>
      </c>
      <c r="E12" s="33">
        <f t="shared" si="1"/>
        <v>800000</v>
      </c>
      <c r="F12" s="33">
        <f t="shared" si="1"/>
        <v>0</v>
      </c>
      <c r="G12" s="33">
        <f t="shared" si="1"/>
        <v>0</v>
      </c>
      <c r="H12" s="33">
        <f t="shared" si="1"/>
        <v>0</v>
      </c>
      <c r="I12" s="33">
        <f t="shared" si="1"/>
        <v>0</v>
      </c>
    </row>
    <row r="13" spans="1:9" ht="16.5" customHeight="1">
      <c r="A13" s="31" t="s">
        <v>73</v>
      </c>
      <c r="B13" s="32">
        <f>C13+D13+E13+F13+G13+H13+I13</f>
        <v>0</v>
      </c>
      <c r="C13" s="33">
        <f t="shared" si="1"/>
        <v>0</v>
      </c>
      <c r="D13" s="33">
        <f t="shared" si="1"/>
        <v>0</v>
      </c>
      <c r="E13" s="33">
        <f t="shared" si="1"/>
        <v>0</v>
      </c>
      <c r="F13" s="33">
        <f t="shared" si="1"/>
        <v>0</v>
      </c>
      <c r="G13" s="33">
        <f t="shared" si="1"/>
        <v>0</v>
      </c>
      <c r="H13" s="33">
        <f t="shared" si="1"/>
        <v>0</v>
      </c>
      <c r="I13" s="33">
        <f t="shared" si="1"/>
        <v>0</v>
      </c>
    </row>
    <row r="14" spans="1:9" ht="16.5" customHeight="1">
      <c r="A14" s="31" t="s">
        <v>32</v>
      </c>
      <c r="B14" s="32">
        <f>C14+D14+E14+F14+G14+H14+I14</f>
        <v>0</v>
      </c>
      <c r="C14" s="33">
        <f t="shared" si="1"/>
        <v>0</v>
      </c>
      <c r="D14" s="33">
        <f t="shared" si="1"/>
        <v>0</v>
      </c>
      <c r="E14" s="33">
        <f t="shared" si="1"/>
        <v>0</v>
      </c>
      <c r="F14" s="33">
        <f t="shared" si="1"/>
        <v>0</v>
      </c>
      <c r="G14" s="33">
        <f t="shared" si="1"/>
        <v>0</v>
      </c>
      <c r="H14" s="33">
        <f t="shared" si="1"/>
        <v>0</v>
      </c>
      <c r="I14" s="33">
        <f t="shared" si="1"/>
        <v>0</v>
      </c>
    </row>
    <row r="15" spans="1:9" s="30" customFormat="1" ht="16.5" customHeight="1">
      <c r="A15" s="55" t="s">
        <v>33</v>
      </c>
      <c r="B15" s="56"/>
      <c r="C15" s="56"/>
      <c r="D15" s="56"/>
      <c r="E15" s="56"/>
      <c r="F15" s="56"/>
      <c r="G15" s="56"/>
      <c r="H15" s="56"/>
      <c r="I15" s="57"/>
    </row>
    <row r="16" spans="1:9" s="30" customFormat="1" ht="39.75" customHeight="1">
      <c r="A16" s="34" t="s">
        <v>82</v>
      </c>
      <c r="B16" s="29">
        <f>B18+B19+B20+B21</f>
        <v>175000</v>
      </c>
      <c r="C16" s="29">
        <f aca="true" t="shared" si="2" ref="C16:I16">C18+C19+C20+C21</f>
        <v>0</v>
      </c>
      <c r="D16" s="29">
        <f t="shared" si="2"/>
        <v>0</v>
      </c>
      <c r="E16" s="29">
        <f t="shared" si="2"/>
        <v>175000</v>
      </c>
      <c r="F16" s="29">
        <f t="shared" si="2"/>
        <v>0</v>
      </c>
      <c r="G16" s="29">
        <f t="shared" si="2"/>
        <v>0</v>
      </c>
      <c r="H16" s="29">
        <f t="shared" si="2"/>
        <v>0</v>
      </c>
      <c r="I16" s="29">
        <f t="shared" si="2"/>
        <v>0</v>
      </c>
    </row>
    <row r="17" spans="1:9" s="30" customFormat="1" ht="16.5" customHeight="1">
      <c r="A17" s="52" t="s">
        <v>30</v>
      </c>
      <c r="B17" s="53"/>
      <c r="C17" s="53"/>
      <c r="D17" s="53"/>
      <c r="E17" s="53"/>
      <c r="F17" s="53"/>
      <c r="G17" s="53"/>
      <c r="H17" s="53"/>
      <c r="I17" s="54"/>
    </row>
    <row r="18" spans="1:9" s="30" customFormat="1" ht="16.5" customHeight="1">
      <c r="A18" s="31" t="s">
        <v>31</v>
      </c>
      <c r="B18" s="32">
        <f>C18+D18+E18+F18+G18+H18+I18</f>
        <v>175000</v>
      </c>
      <c r="C18" s="33">
        <v>0</v>
      </c>
      <c r="D18" s="33">
        <v>0</v>
      </c>
      <c r="E18" s="33">
        <f>'Таблица 3 (2)'!H170</f>
        <v>175000</v>
      </c>
      <c r="F18" s="33">
        <f>'Таблица 3 (2)'!I170</f>
        <v>0</v>
      </c>
      <c r="G18" s="33">
        <f>'Таблица 3 (2)'!J170</f>
        <v>0</v>
      </c>
      <c r="H18" s="33">
        <f>'Таблица 3 (2)'!K170</f>
        <v>0</v>
      </c>
      <c r="I18" s="33">
        <f>'Таблица 3 (2)'!L170</f>
        <v>0</v>
      </c>
    </row>
    <row r="19" spans="1:9" s="30" customFormat="1" ht="16.5" customHeight="1">
      <c r="A19" s="31" t="s">
        <v>72</v>
      </c>
      <c r="B19" s="32">
        <f>C19+D19+E19+F19+G19+H19+I19</f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</row>
    <row r="20" spans="1:9" s="30" customFormat="1" ht="16.5" customHeight="1">
      <c r="A20" s="31" t="s">
        <v>73</v>
      </c>
      <c r="B20" s="32">
        <f>C20+D20+E20+F20+G20+H20+I20</f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</row>
    <row r="21" spans="1:9" s="30" customFormat="1" ht="16.5" customHeight="1">
      <c r="A21" s="31" t="s">
        <v>32</v>
      </c>
      <c r="B21" s="32">
        <f>C21+D21+E21+F21+G21+H21+I21</f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</row>
    <row r="22" spans="1:9" s="30" customFormat="1" ht="16.5" customHeight="1">
      <c r="A22" s="36" t="s">
        <v>35</v>
      </c>
      <c r="B22" s="32">
        <f>C22+D22+E22+F22+G22+H22+I22</f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</row>
    <row r="23" spans="1:9" s="21" customFormat="1" ht="39.75" customHeight="1">
      <c r="A23" s="34" t="s">
        <v>34</v>
      </c>
      <c r="B23" s="29">
        <f>B25+B26+B27+B28</f>
        <v>17660204.66</v>
      </c>
      <c r="C23" s="29">
        <f aca="true" t="shared" si="3" ref="C23:I23">C25+C26+C27+C28</f>
        <v>11451719.64</v>
      </c>
      <c r="D23" s="29">
        <f t="shared" si="3"/>
        <v>851380.15</v>
      </c>
      <c r="E23" s="29">
        <f t="shared" si="3"/>
        <v>741864.87</v>
      </c>
      <c r="F23" s="29">
        <f t="shared" si="3"/>
        <v>1153810</v>
      </c>
      <c r="G23" s="29">
        <f t="shared" si="3"/>
        <v>1153810</v>
      </c>
      <c r="H23" s="29">
        <f t="shared" si="3"/>
        <v>1153810</v>
      </c>
      <c r="I23" s="29">
        <f t="shared" si="3"/>
        <v>1153810</v>
      </c>
    </row>
    <row r="24" spans="1:9" s="30" customFormat="1" ht="16.5" customHeight="1">
      <c r="A24" s="52" t="s">
        <v>30</v>
      </c>
      <c r="B24" s="53"/>
      <c r="C24" s="53"/>
      <c r="D24" s="53"/>
      <c r="E24" s="53"/>
      <c r="F24" s="53"/>
      <c r="G24" s="53"/>
      <c r="H24" s="53"/>
      <c r="I24" s="54"/>
    </row>
    <row r="25" spans="1:9" ht="16.5" customHeight="1">
      <c r="A25" s="31" t="s">
        <v>31</v>
      </c>
      <c r="B25" s="35">
        <f>C25+D25+E25+F25+G25+H25+I25</f>
        <v>11997704.98</v>
      </c>
      <c r="C25" s="33">
        <v>5789219.96</v>
      </c>
      <c r="D25" s="33">
        <v>851380.15</v>
      </c>
      <c r="E25" s="33">
        <f>'Таблица 3 (2)'!H140</f>
        <v>741864.87</v>
      </c>
      <c r="F25" s="33">
        <f>'Таблица 3 (2)'!I171</f>
        <v>1153810</v>
      </c>
      <c r="G25" s="33">
        <v>1153810</v>
      </c>
      <c r="H25" s="33">
        <v>1153810</v>
      </c>
      <c r="I25" s="33">
        <f>'Таблица 3 (2)'!L171</f>
        <v>1153810</v>
      </c>
    </row>
    <row r="26" spans="1:9" ht="16.5" customHeight="1">
      <c r="A26" s="31" t="s">
        <v>72</v>
      </c>
      <c r="B26" s="35">
        <f>C26+D26+E26+F26+G26+H26+I26</f>
        <v>5662499.68</v>
      </c>
      <c r="C26" s="33">
        <v>5662499.68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</row>
    <row r="27" spans="1:9" ht="16.5" customHeight="1">
      <c r="A27" s="31" t="s">
        <v>73</v>
      </c>
      <c r="B27" s="35">
        <f>C27+D27+E27+F27+G27+H27+I27</f>
        <v>0</v>
      </c>
      <c r="C27" s="33">
        <f>'[1]Пр.3'!F45</f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</row>
    <row r="28" spans="1:9" ht="16.5" customHeight="1">
      <c r="A28" s="31" t="s">
        <v>32</v>
      </c>
      <c r="B28" s="35">
        <f>C28+D28+E28+F28+G28+H28+I28</f>
        <v>0</v>
      </c>
      <c r="C28" s="33">
        <f>'[1]Пр.3'!F46</f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</row>
    <row r="29" spans="1:9" ht="30">
      <c r="A29" s="36" t="s">
        <v>35</v>
      </c>
      <c r="B29" s="35">
        <f>C29+D29+E29+F29+G29+H29+I29</f>
        <v>7264608.91</v>
      </c>
      <c r="C29" s="33">
        <v>7264608.91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</row>
    <row r="30" spans="1:10" s="21" customFormat="1" ht="42.75" customHeight="1">
      <c r="A30" s="34" t="s">
        <v>53</v>
      </c>
      <c r="B30" s="29">
        <f>B32+B33+B34+B35</f>
        <v>70172619.77</v>
      </c>
      <c r="C30" s="29">
        <f aca="true" t="shared" si="4" ref="C30:I30">C32+C33+C34+C35</f>
        <v>6613589.77</v>
      </c>
      <c r="D30" s="29">
        <f t="shared" si="4"/>
        <v>0</v>
      </c>
      <c r="E30" s="29">
        <f t="shared" si="4"/>
        <v>0</v>
      </c>
      <c r="F30" s="29">
        <f t="shared" si="4"/>
        <v>0</v>
      </c>
      <c r="G30" s="29">
        <f t="shared" si="4"/>
        <v>50837890</v>
      </c>
      <c r="H30" s="29">
        <f t="shared" si="4"/>
        <v>5998660</v>
      </c>
      <c r="I30" s="29">
        <f t="shared" si="4"/>
        <v>6722480</v>
      </c>
      <c r="J30" s="51"/>
    </row>
    <row r="31" spans="1:9" s="30" customFormat="1" ht="16.5" customHeight="1">
      <c r="A31" s="52" t="s">
        <v>30</v>
      </c>
      <c r="B31" s="53"/>
      <c r="C31" s="53"/>
      <c r="D31" s="53"/>
      <c r="E31" s="53"/>
      <c r="F31" s="53"/>
      <c r="G31" s="53"/>
      <c r="H31" s="53"/>
      <c r="I31" s="54"/>
    </row>
    <row r="32" spans="1:9" ht="16.5" customHeight="1">
      <c r="A32" s="31" t="s">
        <v>31</v>
      </c>
      <c r="B32" s="35">
        <f>SUM(C32:I32)</f>
        <v>70172619.77</v>
      </c>
      <c r="C32" s="33">
        <v>6613589.77</v>
      </c>
      <c r="D32" s="33">
        <v>0</v>
      </c>
      <c r="E32" s="33">
        <v>0</v>
      </c>
      <c r="F32" s="33">
        <v>0</v>
      </c>
      <c r="G32" s="33">
        <v>50837890</v>
      </c>
      <c r="H32" s="33">
        <v>5998660</v>
      </c>
      <c r="I32" s="33">
        <v>6722480</v>
      </c>
    </row>
    <row r="33" spans="1:9" ht="16.5" customHeight="1">
      <c r="A33" s="31" t="s">
        <v>72</v>
      </c>
      <c r="B33" s="35">
        <f>C33+D33+E33+F33+G33+H33+I33</f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</row>
    <row r="34" spans="1:9" ht="16.5" customHeight="1">
      <c r="A34" s="31" t="s">
        <v>73</v>
      </c>
      <c r="B34" s="35">
        <f>C34+D34+E34+F34+G34+H34+I34</f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</row>
    <row r="35" spans="1:9" ht="16.5" customHeight="1">
      <c r="A35" s="31" t="s">
        <v>32</v>
      </c>
      <c r="B35" s="35">
        <f>C35+D35+E35+F35+G35+H35+I35</f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</row>
    <row r="36" spans="1:9" ht="30">
      <c r="A36" s="36" t="s">
        <v>35</v>
      </c>
      <c r="B36" s="35">
        <v>689427.14</v>
      </c>
      <c r="C36" s="33">
        <v>689427.14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</row>
    <row r="37" spans="1:9" s="21" customFormat="1" ht="39.75" customHeight="1">
      <c r="A37" s="34" t="s">
        <v>54</v>
      </c>
      <c r="B37" s="29">
        <f>B39+B40+B41+B42</f>
        <v>7220482.600000001</v>
      </c>
      <c r="C37" s="29">
        <f aca="true" t="shared" si="5" ref="C37:I37">C39+C40+C41+C42</f>
        <v>5159666.15</v>
      </c>
      <c r="D37" s="29">
        <f t="shared" si="5"/>
        <v>47628</v>
      </c>
      <c r="E37" s="29">
        <f t="shared" si="5"/>
        <v>2013188.45</v>
      </c>
      <c r="F37" s="29">
        <f t="shared" si="5"/>
        <v>0</v>
      </c>
      <c r="G37" s="29">
        <f t="shared" si="5"/>
        <v>0</v>
      </c>
      <c r="H37" s="29">
        <f t="shared" si="5"/>
        <v>0</v>
      </c>
      <c r="I37" s="29">
        <f t="shared" si="5"/>
        <v>0</v>
      </c>
    </row>
    <row r="38" spans="1:9" s="30" customFormat="1" ht="16.5" customHeight="1">
      <c r="A38" s="52" t="s">
        <v>30</v>
      </c>
      <c r="B38" s="53"/>
      <c r="C38" s="53"/>
      <c r="D38" s="53"/>
      <c r="E38" s="53"/>
      <c r="F38" s="53"/>
      <c r="G38" s="53"/>
      <c r="H38" s="53"/>
      <c r="I38" s="54"/>
    </row>
    <row r="39" spans="1:9" ht="16.5" customHeight="1">
      <c r="A39" s="31" t="s">
        <v>31</v>
      </c>
      <c r="B39" s="35">
        <f>SUM(C39:I39)</f>
        <v>6420482.600000001</v>
      </c>
      <c r="C39" s="33">
        <v>5159666.15</v>
      </c>
      <c r="D39" s="33">
        <v>47628</v>
      </c>
      <c r="E39" s="33">
        <f>35000+1184109-5920.55</f>
        <v>1213188.45</v>
      </c>
      <c r="F39" s="33">
        <f>'Таблица 3 (2)'!I173</f>
        <v>0</v>
      </c>
      <c r="G39" s="33">
        <f>'Таблица 3 (2)'!J173</f>
        <v>0</v>
      </c>
      <c r="H39" s="33">
        <f>'Таблица 3 (2)'!K173</f>
        <v>0</v>
      </c>
      <c r="I39" s="33">
        <f>'Таблица 3 (2)'!L173</f>
        <v>0</v>
      </c>
    </row>
    <row r="40" spans="1:9" ht="16.5" customHeight="1">
      <c r="A40" s="31" t="s">
        <v>72</v>
      </c>
      <c r="B40" s="35">
        <f>C40+D40+E40+F40+G40+H40+I40</f>
        <v>800000</v>
      </c>
      <c r="C40" s="33">
        <v>0</v>
      </c>
      <c r="D40" s="33">
        <v>0</v>
      </c>
      <c r="E40" s="33">
        <f>'Таблица 3 (2)'!H151</f>
        <v>800000</v>
      </c>
      <c r="F40" s="33">
        <f>'Таблица 3 (2)'!I151</f>
        <v>0</v>
      </c>
      <c r="G40" s="33">
        <f>'Таблица 3 (2)'!J151</f>
        <v>0</v>
      </c>
      <c r="H40" s="33">
        <f>'Таблица 3 (2)'!K151</f>
        <v>0</v>
      </c>
      <c r="I40" s="33">
        <f>'Таблица 3 (2)'!L151</f>
        <v>0</v>
      </c>
    </row>
    <row r="41" spans="1:9" ht="16.5" customHeight="1">
      <c r="A41" s="31" t="s">
        <v>73</v>
      </c>
      <c r="B41" s="35">
        <f>C41+D41+E41+F41+G41+H41+I41</f>
        <v>0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</row>
    <row r="42" spans="1:9" ht="16.5" customHeight="1">
      <c r="A42" s="31" t="s">
        <v>32</v>
      </c>
      <c r="B42" s="35">
        <f>C42+D42+E42+F42+G42+H42+I42</f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</row>
    <row r="43" spans="1:9" ht="30">
      <c r="A43" s="36" t="s">
        <v>35</v>
      </c>
      <c r="B43" s="35">
        <f>C43+D43+E43+F43+G43+H43+I43</f>
        <v>689427.14</v>
      </c>
      <c r="C43" s="33">
        <v>689427.14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</row>
    <row r="45" ht="15">
      <c r="C45" s="39"/>
    </row>
  </sheetData>
  <sheetProtection/>
  <mergeCells count="12">
    <mergeCell ref="A17:I17"/>
    <mergeCell ref="C6:I6"/>
    <mergeCell ref="A31:I31"/>
    <mergeCell ref="A38:I38"/>
    <mergeCell ref="A10:I10"/>
    <mergeCell ref="A15:I15"/>
    <mergeCell ref="A24:I24"/>
    <mergeCell ref="G1:I1"/>
    <mergeCell ref="G2:I2"/>
    <mergeCell ref="A4:I4"/>
    <mergeCell ref="A6:A7"/>
    <mergeCell ref="B6:B7"/>
  </mergeCells>
  <printOptions horizontalCentered="1"/>
  <pageMargins left="0.7086614173228347" right="0.7086614173228347" top="0.31496062992125984" bottom="0.15748031496062992" header="0.31496062992125984" footer="0.31496062992125984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5"/>
  <sheetViews>
    <sheetView view="pageBreakPreview" zoomScale="115" zoomScaleSheetLayoutView="115" zoomScalePageLayoutView="0" workbookViewId="0" topLeftCell="N1">
      <selection activeCell="S1" sqref="S1:U1"/>
    </sheetView>
  </sheetViews>
  <sheetFormatPr defaultColWidth="9.140625" defaultRowHeight="15"/>
  <cols>
    <col min="1" max="1" width="6.00390625" style="5" customWidth="1"/>
    <col min="2" max="2" width="48.421875" style="5" customWidth="1"/>
    <col min="3" max="3" width="13.28125" style="5" customWidth="1"/>
    <col min="4" max="4" width="10.00390625" style="5" customWidth="1"/>
    <col min="5" max="6" width="12.8515625" style="5" bestFit="1" customWidth="1"/>
    <col min="7" max="9" width="11.8515625" style="5" bestFit="1" customWidth="1"/>
    <col min="10" max="10" width="12.8515625" style="5" bestFit="1" customWidth="1"/>
    <col min="11" max="11" width="11.8515625" style="5" bestFit="1" customWidth="1"/>
    <col min="12" max="12" width="15.00390625" style="5" customWidth="1"/>
    <col min="13" max="13" width="25.00390625" style="5" customWidth="1"/>
    <col min="14" max="14" width="6.140625" style="5" customWidth="1"/>
    <col min="15" max="20" width="5.7109375" style="5" bestFit="1" customWidth="1"/>
    <col min="21" max="21" width="36.7109375" style="5" customWidth="1"/>
    <col min="22" max="16384" width="9.140625" style="5" customWidth="1"/>
  </cols>
  <sheetData>
    <row r="1" spans="3:21" ht="37.5" customHeight="1"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S1" s="119" t="s">
        <v>91</v>
      </c>
      <c r="T1" s="120"/>
      <c r="U1" s="120"/>
    </row>
    <row r="2" s="2" customFormat="1" ht="27" customHeight="1">
      <c r="U2" s="19" t="s">
        <v>66</v>
      </c>
    </row>
    <row r="3" spans="1:21" s="2" customFormat="1" ht="47.25" customHeight="1">
      <c r="A3" s="95" t="s">
        <v>68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</row>
    <row r="4" spans="1:21" ht="31.5" customHeight="1">
      <c r="A4" s="112" t="s">
        <v>17</v>
      </c>
      <c r="B4" s="96" t="s">
        <v>36</v>
      </c>
      <c r="C4" s="96" t="s">
        <v>37</v>
      </c>
      <c r="D4" s="96" t="s">
        <v>27</v>
      </c>
      <c r="E4" s="96" t="s">
        <v>43</v>
      </c>
      <c r="F4" s="96"/>
      <c r="G4" s="96"/>
      <c r="H4" s="96"/>
      <c r="I4" s="96"/>
      <c r="J4" s="96"/>
      <c r="K4" s="96"/>
      <c r="L4" s="96"/>
      <c r="M4" s="112" t="s">
        <v>18</v>
      </c>
      <c r="N4" s="112"/>
      <c r="O4" s="112"/>
      <c r="P4" s="112"/>
      <c r="Q4" s="112"/>
      <c r="R4" s="112"/>
      <c r="S4" s="112"/>
      <c r="T4" s="112"/>
      <c r="U4" s="110" t="s">
        <v>44</v>
      </c>
    </row>
    <row r="5" spans="1:21" ht="21" customHeight="1">
      <c r="A5" s="112"/>
      <c r="B5" s="96"/>
      <c r="C5" s="96"/>
      <c r="D5" s="96"/>
      <c r="E5" s="38" t="s">
        <v>4</v>
      </c>
      <c r="F5" s="4">
        <v>2014</v>
      </c>
      <c r="G5" s="4">
        <v>2015</v>
      </c>
      <c r="H5" s="4">
        <v>2016</v>
      </c>
      <c r="I5" s="4">
        <v>2017</v>
      </c>
      <c r="J5" s="4">
        <v>2018</v>
      </c>
      <c r="K5" s="4">
        <v>2019</v>
      </c>
      <c r="L5" s="4">
        <v>2020</v>
      </c>
      <c r="M5" s="3" t="s">
        <v>19</v>
      </c>
      <c r="N5" s="4">
        <v>2014</v>
      </c>
      <c r="O5" s="4">
        <v>2015</v>
      </c>
      <c r="P5" s="4">
        <v>2016</v>
      </c>
      <c r="Q5" s="4">
        <v>2017</v>
      </c>
      <c r="R5" s="4">
        <v>2018</v>
      </c>
      <c r="S5" s="4">
        <v>2019</v>
      </c>
      <c r="T5" s="4">
        <v>2020</v>
      </c>
      <c r="U5" s="111"/>
    </row>
    <row r="6" spans="1:21" ht="12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  <c r="R6" s="6">
        <v>18</v>
      </c>
      <c r="S6" s="6">
        <v>19</v>
      </c>
      <c r="T6" s="6">
        <v>20</v>
      </c>
      <c r="U6" s="6">
        <v>21</v>
      </c>
    </row>
    <row r="7" spans="1:21" ht="12.75">
      <c r="A7" s="6"/>
      <c r="B7" s="107" t="s">
        <v>16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9"/>
    </row>
    <row r="8" spans="1:21" ht="12.75">
      <c r="A8" s="37">
        <v>1</v>
      </c>
      <c r="B8" s="107" t="s">
        <v>8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9"/>
    </row>
    <row r="9" spans="1:21" ht="16.5" customHeight="1">
      <c r="A9" s="91" t="s">
        <v>6</v>
      </c>
      <c r="B9" s="103" t="s">
        <v>59</v>
      </c>
      <c r="C9" s="73" t="s">
        <v>75</v>
      </c>
      <c r="D9" s="7" t="s">
        <v>4</v>
      </c>
      <c r="E9" s="8">
        <f aca="true" t="shared" si="0" ref="E9:L9">E10+E11+E12+E13</f>
        <v>6268390.609999999</v>
      </c>
      <c r="F9" s="8">
        <f t="shared" si="0"/>
        <v>1352900.6099999999</v>
      </c>
      <c r="G9" s="8">
        <f t="shared" si="0"/>
        <v>0</v>
      </c>
      <c r="H9" s="8">
        <f t="shared" si="0"/>
        <v>0</v>
      </c>
      <c r="I9" s="8">
        <f t="shared" si="0"/>
        <v>0</v>
      </c>
      <c r="J9" s="8">
        <f t="shared" si="0"/>
        <v>1864730</v>
      </c>
      <c r="K9" s="8">
        <f t="shared" si="0"/>
        <v>268030</v>
      </c>
      <c r="L9" s="8">
        <f t="shared" si="0"/>
        <v>2782730</v>
      </c>
      <c r="M9" s="70" t="s">
        <v>48</v>
      </c>
      <c r="N9" s="82">
        <f>N14+N19+N24</f>
        <v>44</v>
      </c>
      <c r="O9" s="82" t="s">
        <v>58</v>
      </c>
      <c r="P9" s="82" t="s">
        <v>58</v>
      </c>
      <c r="Q9" s="82" t="s">
        <v>58</v>
      </c>
      <c r="R9" s="82">
        <f>R14+R19+R24</f>
        <v>35</v>
      </c>
      <c r="S9" s="82">
        <f>S14+S19+S24</f>
        <v>35</v>
      </c>
      <c r="T9" s="82">
        <f>T14+T19+T24</f>
        <v>35</v>
      </c>
      <c r="U9" s="70" t="s">
        <v>77</v>
      </c>
    </row>
    <row r="10" spans="1:21" ht="12.75">
      <c r="A10" s="91"/>
      <c r="B10" s="103"/>
      <c r="C10" s="74"/>
      <c r="D10" s="9" t="s">
        <v>2</v>
      </c>
      <c r="E10" s="10">
        <f aca="true" t="shared" si="1" ref="E10:E28">F10+G10+H10+I10+J10+K10+L10</f>
        <v>6268390.609999999</v>
      </c>
      <c r="F10" s="10">
        <f aca="true" t="shared" si="2" ref="F10:L13">F15+F20+F25</f>
        <v>1352900.6099999999</v>
      </c>
      <c r="G10" s="10">
        <f t="shared" si="2"/>
        <v>0</v>
      </c>
      <c r="H10" s="10">
        <f t="shared" si="2"/>
        <v>0</v>
      </c>
      <c r="I10" s="10">
        <f t="shared" si="2"/>
        <v>0</v>
      </c>
      <c r="J10" s="10">
        <v>1864730</v>
      </c>
      <c r="K10" s="10">
        <v>268030</v>
      </c>
      <c r="L10" s="10">
        <f t="shared" si="2"/>
        <v>2782730</v>
      </c>
      <c r="M10" s="71"/>
      <c r="N10" s="83"/>
      <c r="O10" s="83"/>
      <c r="P10" s="83"/>
      <c r="Q10" s="83"/>
      <c r="R10" s="83"/>
      <c r="S10" s="83"/>
      <c r="T10" s="83"/>
      <c r="U10" s="71"/>
    </row>
    <row r="11" spans="1:21" ht="12.75">
      <c r="A11" s="91"/>
      <c r="B11" s="103"/>
      <c r="C11" s="74"/>
      <c r="D11" s="9" t="s">
        <v>0</v>
      </c>
      <c r="E11" s="10">
        <f t="shared" si="1"/>
        <v>0</v>
      </c>
      <c r="F11" s="10">
        <f t="shared" si="2"/>
        <v>0</v>
      </c>
      <c r="G11" s="10">
        <f t="shared" si="2"/>
        <v>0</v>
      </c>
      <c r="H11" s="10">
        <f t="shared" si="2"/>
        <v>0</v>
      </c>
      <c r="I11" s="10">
        <f t="shared" si="2"/>
        <v>0</v>
      </c>
      <c r="J11" s="10">
        <f t="shared" si="2"/>
        <v>0</v>
      </c>
      <c r="K11" s="10">
        <f t="shared" si="2"/>
        <v>0</v>
      </c>
      <c r="L11" s="10">
        <f t="shared" si="2"/>
        <v>0</v>
      </c>
      <c r="M11" s="71"/>
      <c r="N11" s="83"/>
      <c r="O11" s="83"/>
      <c r="P11" s="83"/>
      <c r="Q11" s="83"/>
      <c r="R11" s="83"/>
      <c r="S11" s="83"/>
      <c r="T11" s="83"/>
      <c r="U11" s="71"/>
    </row>
    <row r="12" spans="1:21" ht="12.75">
      <c r="A12" s="91"/>
      <c r="B12" s="103"/>
      <c r="C12" s="74"/>
      <c r="D12" s="9" t="s">
        <v>1</v>
      </c>
      <c r="E12" s="10">
        <f t="shared" si="1"/>
        <v>0</v>
      </c>
      <c r="F12" s="10">
        <f t="shared" si="2"/>
        <v>0</v>
      </c>
      <c r="G12" s="10">
        <f t="shared" si="2"/>
        <v>0</v>
      </c>
      <c r="H12" s="10">
        <f t="shared" si="2"/>
        <v>0</v>
      </c>
      <c r="I12" s="10">
        <f t="shared" si="2"/>
        <v>0</v>
      </c>
      <c r="J12" s="10">
        <f t="shared" si="2"/>
        <v>0</v>
      </c>
      <c r="K12" s="10">
        <f t="shared" si="2"/>
        <v>0</v>
      </c>
      <c r="L12" s="10">
        <f t="shared" si="2"/>
        <v>0</v>
      </c>
      <c r="M12" s="71"/>
      <c r="N12" s="83"/>
      <c r="O12" s="83"/>
      <c r="P12" s="83"/>
      <c r="Q12" s="83"/>
      <c r="R12" s="83"/>
      <c r="S12" s="83"/>
      <c r="T12" s="83"/>
      <c r="U12" s="71"/>
    </row>
    <row r="13" spans="1:21" ht="18.75" customHeight="1">
      <c r="A13" s="91"/>
      <c r="B13" s="103"/>
      <c r="C13" s="75"/>
      <c r="D13" s="9" t="s">
        <v>3</v>
      </c>
      <c r="E13" s="10">
        <f t="shared" si="1"/>
        <v>0</v>
      </c>
      <c r="F13" s="10">
        <f t="shared" si="2"/>
        <v>0</v>
      </c>
      <c r="G13" s="10">
        <f t="shared" si="2"/>
        <v>0</v>
      </c>
      <c r="H13" s="10">
        <f t="shared" si="2"/>
        <v>0</v>
      </c>
      <c r="I13" s="10">
        <f t="shared" si="2"/>
        <v>0</v>
      </c>
      <c r="J13" s="10">
        <f t="shared" si="2"/>
        <v>0</v>
      </c>
      <c r="K13" s="10">
        <f t="shared" si="2"/>
        <v>0</v>
      </c>
      <c r="L13" s="10">
        <f t="shared" si="2"/>
        <v>0</v>
      </c>
      <c r="M13" s="72"/>
      <c r="N13" s="84"/>
      <c r="O13" s="84"/>
      <c r="P13" s="84"/>
      <c r="Q13" s="84"/>
      <c r="R13" s="84"/>
      <c r="S13" s="84"/>
      <c r="T13" s="84"/>
      <c r="U13" s="72"/>
    </row>
    <row r="14" spans="1:21" ht="12.75" hidden="1">
      <c r="A14" s="91"/>
      <c r="B14" s="91" t="s">
        <v>12</v>
      </c>
      <c r="C14" s="73"/>
      <c r="D14" s="9" t="s">
        <v>4</v>
      </c>
      <c r="E14" s="10">
        <f t="shared" si="1"/>
        <v>0</v>
      </c>
      <c r="F14" s="10">
        <f aca="true" t="shared" si="3" ref="F14:L14">F15+F16+F17+F18</f>
        <v>0</v>
      </c>
      <c r="G14" s="10">
        <f t="shared" si="3"/>
        <v>0</v>
      </c>
      <c r="H14" s="10">
        <f t="shared" si="3"/>
        <v>0</v>
      </c>
      <c r="I14" s="10">
        <f t="shared" si="3"/>
        <v>0</v>
      </c>
      <c r="J14" s="10">
        <f t="shared" si="3"/>
        <v>0</v>
      </c>
      <c r="K14" s="10">
        <f t="shared" si="3"/>
        <v>0</v>
      </c>
      <c r="L14" s="10">
        <f t="shared" si="3"/>
        <v>0</v>
      </c>
      <c r="M14" s="70" t="s">
        <v>48</v>
      </c>
      <c r="N14" s="82"/>
      <c r="O14" s="82"/>
      <c r="P14" s="82"/>
      <c r="Q14" s="82"/>
      <c r="R14" s="82"/>
      <c r="S14" s="82"/>
      <c r="T14" s="82"/>
      <c r="U14" s="85" t="s">
        <v>21</v>
      </c>
    </row>
    <row r="15" spans="1:21" ht="12.75" hidden="1">
      <c r="A15" s="91"/>
      <c r="B15" s="91"/>
      <c r="C15" s="74"/>
      <c r="D15" s="9" t="s">
        <v>2</v>
      </c>
      <c r="E15" s="10">
        <f t="shared" si="1"/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71"/>
      <c r="N15" s="83"/>
      <c r="O15" s="83"/>
      <c r="P15" s="83"/>
      <c r="Q15" s="83"/>
      <c r="R15" s="83"/>
      <c r="S15" s="83"/>
      <c r="T15" s="83"/>
      <c r="U15" s="86"/>
    </row>
    <row r="16" spans="1:21" ht="12.75" hidden="1">
      <c r="A16" s="91"/>
      <c r="B16" s="91"/>
      <c r="C16" s="74"/>
      <c r="D16" s="9" t="s">
        <v>0</v>
      </c>
      <c r="E16" s="10">
        <f t="shared" si="1"/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71"/>
      <c r="N16" s="83"/>
      <c r="O16" s="83"/>
      <c r="P16" s="83"/>
      <c r="Q16" s="83"/>
      <c r="R16" s="83"/>
      <c r="S16" s="83"/>
      <c r="T16" s="83"/>
      <c r="U16" s="86"/>
    </row>
    <row r="17" spans="1:21" ht="12.75" hidden="1">
      <c r="A17" s="91"/>
      <c r="B17" s="91"/>
      <c r="C17" s="74"/>
      <c r="D17" s="9" t="s">
        <v>1</v>
      </c>
      <c r="E17" s="10">
        <f t="shared" si="1"/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71"/>
      <c r="N17" s="83"/>
      <c r="O17" s="83"/>
      <c r="P17" s="83"/>
      <c r="Q17" s="83"/>
      <c r="R17" s="83"/>
      <c r="S17" s="83"/>
      <c r="T17" s="83"/>
      <c r="U17" s="86"/>
    </row>
    <row r="18" spans="1:21" ht="12.75" hidden="1">
      <c r="A18" s="91"/>
      <c r="B18" s="91"/>
      <c r="C18" s="75"/>
      <c r="D18" s="9" t="s">
        <v>3</v>
      </c>
      <c r="E18" s="10">
        <f t="shared" si="1"/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72"/>
      <c r="N18" s="84"/>
      <c r="O18" s="84"/>
      <c r="P18" s="84"/>
      <c r="Q18" s="84"/>
      <c r="R18" s="84"/>
      <c r="S18" s="84"/>
      <c r="T18" s="84"/>
      <c r="U18" s="87"/>
    </row>
    <row r="19" spans="1:21" ht="12.75" hidden="1">
      <c r="A19" s="91"/>
      <c r="B19" s="91" t="s">
        <v>13</v>
      </c>
      <c r="C19" s="73"/>
      <c r="D19" s="9" t="s">
        <v>4</v>
      </c>
      <c r="E19" s="10">
        <f t="shared" si="1"/>
        <v>5440073.4399999995</v>
      </c>
      <c r="F19" s="10">
        <f aca="true" t="shared" si="4" ref="F19:L19">F20+F21+F22+F23</f>
        <v>524583.44</v>
      </c>
      <c r="G19" s="10">
        <f t="shared" si="4"/>
        <v>0</v>
      </c>
      <c r="H19" s="10">
        <f t="shared" si="4"/>
        <v>0</v>
      </c>
      <c r="I19" s="10">
        <f t="shared" si="4"/>
        <v>0</v>
      </c>
      <c r="J19" s="10">
        <f t="shared" si="4"/>
        <v>1864730</v>
      </c>
      <c r="K19" s="10">
        <f t="shared" si="4"/>
        <v>268030</v>
      </c>
      <c r="L19" s="10">
        <f t="shared" si="4"/>
        <v>2782730</v>
      </c>
      <c r="M19" s="70" t="s">
        <v>48</v>
      </c>
      <c r="N19" s="82">
        <v>35</v>
      </c>
      <c r="O19" s="82"/>
      <c r="P19" s="82"/>
      <c r="Q19" s="82"/>
      <c r="R19" s="82">
        <v>35</v>
      </c>
      <c r="S19" s="82">
        <v>35</v>
      </c>
      <c r="T19" s="82">
        <v>35</v>
      </c>
      <c r="U19" s="104" t="s">
        <v>22</v>
      </c>
    </row>
    <row r="20" spans="1:21" ht="12.75" hidden="1">
      <c r="A20" s="91"/>
      <c r="B20" s="91"/>
      <c r="C20" s="74"/>
      <c r="D20" s="9" t="s">
        <v>2</v>
      </c>
      <c r="E20" s="10">
        <f t="shared" si="1"/>
        <v>5440073.4399999995</v>
      </c>
      <c r="F20" s="10">
        <v>524583.44</v>
      </c>
      <c r="G20" s="10">
        <v>0</v>
      </c>
      <c r="H20" s="10">
        <v>0</v>
      </c>
      <c r="I20" s="10">
        <v>0</v>
      </c>
      <c r="J20" s="10">
        <v>1864730</v>
      </c>
      <c r="K20" s="10">
        <v>268030</v>
      </c>
      <c r="L20" s="10">
        <v>2782730</v>
      </c>
      <c r="M20" s="71"/>
      <c r="N20" s="83"/>
      <c r="O20" s="83"/>
      <c r="P20" s="83"/>
      <c r="Q20" s="83"/>
      <c r="R20" s="83"/>
      <c r="S20" s="83"/>
      <c r="T20" s="83"/>
      <c r="U20" s="105"/>
    </row>
    <row r="21" spans="1:21" ht="12.75" hidden="1">
      <c r="A21" s="91"/>
      <c r="B21" s="91"/>
      <c r="C21" s="74"/>
      <c r="D21" s="9" t="s">
        <v>0</v>
      </c>
      <c r="E21" s="10">
        <f t="shared" si="1"/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71"/>
      <c r="N21" s="83"/>
      <c r="O21" s="83"/>
      <c r="P21" s="83"/>
      <c r="Q21" s="83"/>
      <c r="R21" s="83"/>
      <c r="S21" s="83"/>
      <c r="T21" s="83"/>
      <c r="U21" s="105"/>
    </row>
    <row r="22" spans="1:21" ht="12.75" hidden="1">
      <c r="A22" s="91"/>
      <c r="B22" s="91"/>
      <c r="C22" s="74"/>
      <c r="D22" s="9" t="s">
        <v>1</v>
      </c>
      <c r="E22" s="10">
        <f t="shared" si="1"/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71"/>
      <c r="N22" s="83"/>
      <c r="O22" s="83"/>
      <c r="P22" s="83"/>
      <c r="Q22" s="83"/>
      <c r="R22" s="83"/>
      <c r="S22" s="83"/>
      <c r="T22" s="83"/>
      <c r="U22" s="105"/>
    </row>
    <row r="23" spans="1:21" ht="12.75" hidden="1">
      <c r="A23" s="91"/>
      <c r="B23" s="91"/>
      <c r="C23" s="75"/>
      <c r="D23" s="9" t="s">
        <v>3</v>
      </c>
      <c r="E23" s="10">
        <f t="shared" si="1"/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72"/>
      <c r="N23" s="84"/>
      <c r="O23" s="84"/>
      <c r="P23" s="84"/>
      <c r="Q23" s="84"/>
      <c r="R23" s="84"/>
      <c r="S23" s="84"/>
      <c r="T23" s="84"/>
      <c r="U23" s="106"/>
    </row>
    <row r="24" spans="1:21" ht="12.75" hidden="1">
      <c r="A24" s="91"/>
      <c r="B24" s="91" t="s">
        <v>14</v>
      </c>
      <c r="C24" s="73"/>
      <c r="D24" s="9" t="s">
        <v>4</v>
      </c>
      <c r="E24" s="10">
        <f t="shared" si="1"/>
        <v>828317.17</v>
      </c>
      <c r="F24" s="10">
        <f aca="true" t="shared" si="5" ref="F24:L24">F25+F26+F27+F28</f>
        <v>828317.17</v>
      </c>
      <c r="G24" s="10">
        <f t="shared" si="5"/>
        <v>0</v>
      </c>
      <c r="H24" s="10">
        <f t="shared" si="5"/>
        <v>0</v>
      </c>
      <c r="I24" s="10">
        <f t="shared" si="5"/>
        <v>0</v>
      </c>
      <c r="J24" s="10">
        <f t="shared" si="5"/>
        <v>0</v>
      </c>
      <c r="K24" s="10">
        <f t="shared" si="5"/>
        <v>0</v>
      </c>
      <c r="L24" s="10">
        <f t="shared" si="5"/>
        <v>0</v>
      </c>
      <c r="M24" s="70" t="s">
        <v>48</v>
      </c>
      <c r="N24" s="82">
        <v>9</v>
      </c>
      <c r="O24" s="82"/>
      <c r="P24" s="82"/>
      <c r="Q24" s="82"/>
      <c r="R24" s="82"/>
      <c r="S24" s="82"/>
      <c r="T24" s="82"/>
      <c r="U24" s="104" t="s">
        <v>23</v>
      </c>
    </row>
    <row r="25" spans="1:21" ht="12.75" hidden="1">
      <c r="A25" s="91"/>
      <c r="B25" s="91"/>
      <c r="C25" s="74"/>
      <c r="D25" s="9" t="s">
        <v>2</v>
      </c>
      <c r="E25" s="10">
        <f t="shared" si="1"/>
        <v>828317.17</v>
      </c>
      <c r="F25" s="10">
        <v>828317.17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71"/>
      <c r="N25" s="83"/>
      <c r="O25" s="83"/>
      <c r="P25" s="83"/>
      <c r="Q25" s="83"/>
      <c r="R25" s="83"/>
      <c r="S25" s="83"/>
      <c r="T25" s="83"/>
      <c r="U25" s="105"/>
    </row>
    <row r="26" spans="1:21" ht="12.75" hidden="1">
      <c r="A26" s="91"/>
      <c r="B26" s="91"/>
      <c r="C26" s="74"/>
      <c r="D26" s="9" t="s">
        <v>0</v>
      </c>
      <c r="E26" s="10">
        <f t="shared" si="1"/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71"/>
      <c r="N26" s="83"/>
      <c r="O26" s="83"/>
      <c r="P26" s="83"/>
      <c r="Q26" s="83"/>
      <c r="R26" s="83"/>
      <c r="S26" s="83"/>
      <c r="T26" s="83"/>
      <c r="U26" s="105"/>
    </row>
    <row r="27" spans="1:21" ht="12.75" hidden="1">
      <c r="A27" s="91"/>
      <c r="B27" s="91"/>
      <c r="C27" s="74"/>
      <c r="D27" s="9" t="s">
        <v>1</v>
      </c>
      <c r="E27" s="10">
        <f t="shared" si="1"/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71"/>
      <c r="N27" s="83"/>
      <c r="O27" s="83"/>
      <c r="P27" s="83"/>
      <c r="Q27" s="83"/>
      <c r="R27" s="83"/>
      <c r="S27" s="83"/>
      <c r="T27" s="83"/>
      <c r="U27" s="105"/>
    </row>
    <row r="28" spans="1:21" ht="12.75" hidden="1">
      <c r="A28" s="91"/>
      <c r="B28" s="91"/>
      <c r="C28" s="75"/>
      <c r="D28" s="9" t="s">
        <v>3</v>
      </c>
      <c r="E28" s="10">
        <f t="shared" si="1"/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72"/>
      <c r="N28" s="84"/>
      <c r="O28" s="84"/>
      <c r="P28" s="84"/>
      <c r="Q28" s="84"/>
      <c r="R28" s="84"/>
      <c r="S28" s="84"/>
      <c r="T28" s="84"/>
      <c r="U28" s="106"/>
    </row>
    <row r="29" spans="1:21" ht="24" customHeight="1">
      <c r="A29" s="91" t="s">
        <v>5</v>
      </c>
      <c r="B29" s="103" t="s">
        <v>60</v>
      </c>
      <c r="C29" s="73" t="s">
        <v>75</v>
      </c>
      <c r="D29" s="7" t="s">
        <v>4</v>
      </c>
      <c r="E29" s="8">
        <f aca="true" t="shared" si="6" ref="E29:L29">E30+E31+E32+E33</f>
        <v>37426689.86</v>
      </c>
      <c r="F29" s="8">
        <f t="shared" si="6"/>
        <v>5421419.859999999</v>
      </c>
      <c r="G29" s="8">
        <f t="shared" si="6"/>
        <v>0</v>
      </c>
      <c r="H29" s="8">
        <f t="shared" si="6"/>
        <v>0</v>
      </c>
      <c r="I29" s="8">
        <f t="shared" si="6"/>
        <v>0</v>
      </c>
      <c r="J29" s="8">
        <f t="shared" si="6"/>
        <v>28158990</v>
      </c>
      <c r="K29" s="8">
        <f t="shared" si="6"/>
        <v>2077830</v>
      </c>
      <c r="L29" s="8">
        <f t="shared" si="6"/>
        <v>1768450</v>
      </c>
      <c r="M29" s="70" t="s">
        <v>48</v>
      </c>
      <c r="N29" s="82">
        <f>N34+N39+N44</f>
        <v>15</v>
      </c>
      <c r="O29" s="82" t="s">
        <v>58</v>
      </c>
      <c r="P29" s="82" t="s">
        <v>58</v>
      </c>
      <c r="Q29" s="82" t="s">
        <v>58</v>
      </c>
      <c r="R29" s="82">
        <f>R34+R39+R44</f>
        <v>22</v>
      </c>
      <c r="S29" s="82">
        <f>S34+S39+S44</f>
        <v>3</v>
      </c>
      <c r="T29" s="82">
        <f>T34+T39+T44</f>
        <v>2</v>
      </c>
      <c r="U29" s="70" t="s">
        <v>69</v>
      </c>
    </row>
    <row r="30" spans="1:21" ht="18" customHeight="1">
      <c r="A30" s="91"/>
      <c r="B30" s="103"/>
      <c r="C30" s="74"/>
      <c r="D30" s="9" t="s">
        <v>2</v>
      </c>
      <c r="E30" s="10">
        <f aca="true" t="shared" si="7" ref="E30:E48">F30+G30+H30+I30+J30+K30+L30</f>
        <v>37426689.86</v>
      </c>
      <c r="F30" s="10">
        <f aca="true" t="shared" si="8" ref="F30:L33">F35+F40+F45</f>
        <v>5421419.859999999</v>
      </c>
      <c r="G30" s="10">
        <f t="shared" si="8"/>
        <v>0</v>
      </c>
      <c r="H30" s="10">
        <f t="shared" si="8"/>
        <v>0</v>
      </c>
      <c r="I30" s="10">
        <f t="shared" si="8"/>
        <v>0</v>
      </c>
      <c r="J30" s="10">
        <v>28158990</v>
      </c>
      <c r="K30" s="10">
        <v>2077830</v>
      </c>
      <c r="L30" s="10">
        <f t="shared" si="8"/>
        <v>1768450</v>
      </c>
      <c r="M30" s="71"/>
      <c r="N30" s="83"/>
      <c r="O30" s="83"/>
      <c r="P30" s="83"/>
      <c r="Q30" s="83"/>
      <c r="R30" s="83"/>
      <c r="S30" s="83"/>
      <c r="T30" s="83"/>
      <c r="U30" s="71"/>
    </row>
    <row r="31" spans="1:21" ht="12.75">
      <c r="A31" s="91"/>
      <c r="B31" s="103"/>
      <c r="C31" s="74"/>
      <c r="D31" s="9" t="s">
        <v>0</v>
      </c>
      <c r="E31" s="10">
        <f t="shared" si="7"/>
        <v>0</v>
      </c>
      <c r="F31" s="10">
        <f t="shared" si="8"/>
        <v>0</v>
      </c>
      <c r="G31" s="10">
        <f t="shared" si="8"/>
        <v>0</v>
      </c>
      <c r="H31" s="10">
        <f t="shared" si="8"/>
        <v>0</v>
      </c>
      <c r="I31" s="10">
        <f t="shared" si="8"/>
        <v>0</v>
      </c>
      <c r="J31" s="10">
        <f t="shared" si="8"/>
        <v>0</v>
      </c>
      <c r="K31" s="10">
        <f t="shared" si="8"/>
        <v>0</v>
      </c>
      <c r="L31" s="10">
        <f t="shared" si="8"/>
        <v>0</v>
      </c>
      <c r="M31" s="71"/>
      <c r="N31" s="83"/>
      <c r="O31" s="83"/>
      <c r="P31" s="83"/>
      <c r="Q31" s="83"/>
      <c r="R31" s="83"/>
      <c r="S31" s="83"/>
      <c r="T31" s="83"/>
      <c r="U31" s="71"/>
    </row>
    <row r="32" spans="1:21" ht="12.75">
      <c r="A32" s="91"/>
      <c r="B32" s="103"/>
      <c r="C32" s="74"/>
      <c r="D32" s="9" t="s">
        <v>1</v>
      </c>
      <c r="E32" s="10">
        <f t="shared" si="7"/>
        <v>0</v>
      </c>
      <c r="F32" s="10">
        <f t="shared" si="8"/>
        <v>0</v>
      </c>
      <c r="G32" s="10">
        <f t="shared" si="8"/>
        <v>0</v>
      </c>
      <c r="H32" s="10">
        <f t="shared" si="8"/>
        <v>0</v>
      </c>
      <c r="I32" s="10">
        <f t="shared" si="8"/>
        <v>0</v>
      </c>
      <c r="J32" s="10">
        <f t="shared" si="8"/>
        <v>0</v>
      </c>
      <c r="K32" s="10">
        <f t="shared" si="8"/>
        <v>0</v>
      </c>
      <c r="L32" s="10">
        <f t="shared" si="8"/>
        <v>0</v>
      </c>
      <c r="M32" s="71"/>
      <c r="N32" s="83"/>
      <c r="O32" s="83"/>
      <c r="P32" s="83"/>
      <c r="Q32" s="83"/>
      <c r="R32" s="83"/>
      <c r="S32" s="83"/>
      <c r="T32" s="83"/>
      <c r="U32" s="71"/>
    </row>
    <row r="33" spans="1:21" ht="12.75">
      <c r="A33" s="91"/>
      <c r="B33" s="103"/>
      <c r="C33" s="75"/>
      <c r="D33" s="9" t="s">
        <v>3</v>
      </c>
      <c r="E33" s="10">
        <f t="shared" si="7"/>
        <v>0</v>
      </c>
      <c r="F33" s="10">
        <f t="shared" si="8"/>
        <v>0</v>
      </c>
      <c r="G33" s="10">
        <f t="shared" si="8"/>
        <v>0</v>
      </c>
      <c r="H33" s="10">
        <f t="shared" si="8"/>
        <v>0</v>
      </c>
      <c r="I33" s="10">
        <f t="shared" si="8"/>
        <v>0</v>
      </c>
      <c r="J33" s="10">
        <f t="shared" si="8"/>
        <v>0</v>
      </c>
      <c r="K33" s="10">
        <f t="shared" si="8"/>
        <v>0</v>
      </c>
      <c r="L33" s="10">
        <f t="shared" si="8"/>
        <v>0</v>
      </c>
      <c r="M33" s="72"/>
      <c r="N33" s="84"/>
      <c r="O33" s="84"/>
      <c r="P33" s="84"/>
      <c r="Q33" s="84"/>
      <c r="R33" s="84"/>
      <c r="S33" s="84"/>
      <c r="T33" s="84"/>
      <c r="U33" s="72"/>
    </row>
    <row r="34" spans="1:21" ht="12.75" hidden="1">
      <c r="A34" s="91"/>
      <c r="B34" s="91" t="s">
        <v>12</v>
      </c>
      <c r="C34" s="73"/>
      <c r="D34" s="9" t="s">
        <v>4</v>
      </c>
      <c r="E34" s="10">
        <f t="shared" si="7"/>
        <v>1233078.74</v>
      </c>
      <c r="F34" s="10">
        <f aca="true" t="shared" si="9" ref="F34:L34">F35+F36+F37+F38</f>
        <v>1233078.74</v>
      </c>
      <c r="G34" s="10">
        <f t="shared" si="9"/>
        <v>0</v>
      </c>
      <c r="H34" s="10">
        <f t="shared" si="9"/>
        <v>0</v>
      </c>
      <c r="I34" s="10">
        <f t="shared" si="9"/>
        <v>0</v>
      </c>
      <c r="J34" s="10">
        <f t="shared" si="9"/>
        <v>0</v>
      </c>
      <c r="K34" s="10">
        <f t="shared" si="9"/>
        <v>0</v>
      </c>
      <c r="L34" s="10">
        <f t="shared" si="9"/>
        <v>0</v>
      </c>
      <c r="M34" s="70" t="s">
        <v>48</v>
      </c>
      <c r="N34" s="82">
        <v>1</v>
      </c>
      <c r="O34" s="82"/>
      <c r="P34" s="82"/>
      <c r="Q34" s="82"/>
      <c r="R34" s="82"/>
      <c r="S34" s="82"/>
      <c r="T34" s="82"/>
      <c r="U34" s="85" t="s">
        <v>24</v>
      </c>
    </row>
    <row r="35" spans="1:21" ht="12.75" hidden="1">
      <c r="A35" s="91"/>
      <c r="B35" s="91"/>
      <c r="C35" s="74"/>
      <c r="D35" s="9" t="s">
        <v>2</v>
      </c>
      <c r="E35" s="10">
        <f t="shared" si="7"/>
        <v>1233078.74</v>
      </c>
      <c r="F35" s="10">
        <f>2550000-1316921.26</f>
        <v>1233078.74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71"/>
      <c r="N35" s="83"/>
      <c r="O35" s="83"/>
      <c r="P35" s="83"/>
      <c r="Q35" s="83"/>
      <c r="R35" s="83"/>
      <c r="S35" s="83"/>
      <c r="T35" s="83"/>
      <c r="U35" s="86"/>
    </row>
    <row r="36" spans="1:21" ht="12.75" hidden="1">
      <c r="A36" s="91"/>
      <c r="B36" s="91"/>
      <c r="C36" s="74"/>
      <c r="D36" s="9" t="s">
        <v>0</v>
      </c>
      <c r="E36" s="10">
        <f t="shared" si="7"/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71"/>
      <c r="N36" s="83"/>
      <c r="O36" s="83"/>
      <c r="P36" s="83"/>
      <c r="Q36" s="83"/>
      <c r="R36" s="83"/>
      <c r="S36" s="83"/>
      <c r="T36" s="83"/>
      <c r="U36" s="86"/>
    </row>
    <row r="37" spans="1:21" ht="12.75" hidden="1">
      <c r="A37" s="91"/>
      <c r="B37" s="91"/>
      <c r="C37" s="74"/>
      <c r="D37" s="9" t="s">
        <v>1</v>
      </c>
      <c r="E37" s="10">
        <f t="shared" si="7"/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71"/>
      <c r="N37" s="83"/>
      <c r="O37" s="83"/>
      <c r="P37" s="83"/>
      <c r="Q37" s="83"/>
      <c r="R37" s="83"/>
      <c r="S37" s="83"/>
      <c r="T37" s="83"/>
      <c r="U37" s="86"/>
    </row>
    <row r="38" spans="1:21" ht="12.75" hidden="1">
      <c r="A38" s="91"/>
      <c r="B38" s="91"/>
      <c r="C38" s="75"/>
      <c r="D38" s="9" t="s">
        <v>3</v>
      </c>
      <c r="E38" s="10">
        <f t="shared" si="7"/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72"/>
      <c r="N38" s="84"/>
      <c r="O38" s="84"/>
      <c r="P38" s="84"/>
      <c r="Q38" s="84"/>
      <c r="R38" s="84"/>
      <c r="S38" s="84"/>
      <c r="T38" s="84"/>
      <c r="U38" s="87"/>
    </row>
    <row r="39" spans="1:21" ht="12.75" hidden="1">
      <c r="A39" s="91"/>
      <c r="B39" s="91" t="s">
        <v>13</v>
      </c>
      <c r="C39" s="73"/>
      <c r="D39" s="9" t="s">
        <v>4</v>
      </c>
      <c r="E39" s="10">
        <f t="shared" si="7"/>
        <v>34145104.14</v>
      </c>
      <c r="F39" s="10">
        <f aca="true" t="shared" si="10" ref="F39:L39">F40+F41+F42+F43</f>
        <v>2139834.14</v>
      </c>
      <c r="G39" s="10">
        <f t="shared" si="10"/>
        <v>0</v>
      </c>
      <c r="H39" s="10">
        <f t="shared" si="10"/>
        <v>0</v>
      </c>
      <c r="I39" s="10">
        <f t="shared" si="10"/>
        <v>0</v>
      </c>
      <c r="J39" s="10">
        <f t="shared" si="10"/>
        <v>28158990</v>
      </c>
      <c r="K39" s="10">
        <f t="shared" si="10"/>
        <v>2077830</v>
      </c>
      <c r="L39" s="10">
        <f t="shared" si="10"/>
        <v>1768450</v>
      </c>
      <c r="M39" s="70" t="s">
        <v>48</v>
      </c>
      <c r="N39" s="82">
        <v>6</v>
      </c>
      <c r="O39" s="82"/>
      <c r="P39" s="82"/>
      <c r="Q39" s="82"/>
      <c r="R39" s="82">
        <v>22</v>
      </c>
      <c r="S39" s="82">
        <v>3</v>
      </c>
      <c r="T39" s="82">
        <v>2</v>
      </c>
      <c r="U39" s="104" t="s">
        <v>22</v>
      </c>
    </row>
    <row r="40" spans="1:21" ht="12.75" hidden="1">
      <c r="A40" s="91"/>
      <c r="B40" s="91"/>
      <c r="C40" s="74"/>
      <c r="D40" s="9" t="s">
        <v>2</v>
      </c>
      <c r="E40" s="10">
        <f t="shared" si="7"/>
        <v>34145104.14</v>
      </c>
      <c r="F40" s="10">
        <v>2139834.14</v>
      </c>
      <c r="G40" s="10">
        <v>0</v>
      </c>
      <c r="H40" s="10">
        <v>0</v>
      </c>
      <c r="I40" s="10">
        <v>0</v>
      </c>
      <c r="J40" s="10">
        <v>28158990</v>
      </c>
      <c r="K40" s="10">
        <v>2077830</v>
      </c>
      <c r="L40" s="10">
        <v>1768450</v>
      </c>
      <c r="M40" s="71"/>
      <c r="N40" s="83"/>
      <c r="O40" s="83"/>
      <c r="P40" s="83"/>
      <c r="Q40" s="83"/>
      <c r="R40" s="83"/>
      <c r="S40" s="83"/>
      <c r="T40" s="83"/>
      <c r="U40" s="105"/>
    </row>
    <row r="41" spans="1:21" ht="12.75" hidden="1">
      <c r="A41" s="91"/>
      <c r="B41" s="91"/>
      <c r="C41" s="74"/>
      <c r="D41" s="9" t="s">
        <v>0</v>
      </c>
      <c r="E41" s="10">
        <f t="shared" si="7"/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71"/>
      <c r="N41" s="83"/>
      <c r="O41" s="83"/>
      <c r="P41" s="83"/>
      <c r="Q41" s="83"/>
      <c r="R41" s="83"/>
      <c r="S41" s="83"/>
      <c r="T41" s="83"/>
      <c r="U41" s="105"/>
    </row>
    <row r="42" spans="1:21" ht="12.75" hidden="1">
      <c r="A42" s="91"/>
      <c r="B42" s="91"/>
      <c r="C42" s="74"/>
      <c r="D42" s="9" t="s">
        <v>1</v>
      </c>
      <c r="E42" s="10">
        <f t="shared" si="7"/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71"/>
      <c r="N42" s="83"/>
      <c r="O42" s="83"/>
      <c r="P42" s="83"/>
      <c r="Q42" s="83"/>
      <c r="R42" s="83"/>
      <c r="S42" s="83"/>
      <c r="T42" s="83"/>
      <c r="U42" s="105"/>
    </row>
    <row r="43" spans="1:21" ht="12.75" hidden="1">
      <c r="A43" s="91"/>
      <c r="B43" s="91"/>
      <c r="C43" s="75"/>
      <c r="D43" s="9" t="s">
        <v>3</v>
      </c>
      <c r="E43" s="10">
        <f t="shared" si="7"/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72"/>
      <c r="N43" s="84"/>
      <c r="O43" s="84"/>
      <c r="P43" s="84"/>
      <c r="Q43" s="84"/>
      <c r="R43" s="84"/>
      <c r="S43" s="84"/>
      <c r="T43" s="84"/>
      <c r="U43" s="106"/>
    </row>
    <row r="44" spans="1:21" ht="12.75" hidden="1">
      <c r="A44" s="91"/>
      <c r="B44" s="91" t="s">
        <v>14</v>
      </c>
      <c r="C44" s="73"/>
      <c r="D44" s="9" t="s">
        <v>4</v>
      </c>
      <c r="E44" s="10">
        <f t="shared" si="7"/>
        <v>2048506.98</v>
      </c>
      <c r="F44" s="10">
        <f aca="true" t="shared" si="11" ref="F44:L44">F45+F46+F47+F48</f>
        <v>2048506.98</v>
      </c>
      <c r="G44" s="10">
        <f t="shared" si="11"/>
        <v>0</v>
      </c>
      <c r="H44" s="10">
        <f t="shared" si="11"/>
        <v>0</v>
      </c>
      <c r="I44" s="10">
        <f t="shared" si="11"/>
        <v>0</v>
      </c>
      <c r="J44" s="10">
        <f t="shared" si="11"/>
        <v>0</v>
      </c>
      <c r="K44" s="10">
        <f t="shared" si="11"/>
        <v>0</v>
      </c>
      <c r="L44" s="10">
        <f t="shared" si="11"/>
        <v>0</v>
      </c>
      <c r="M44" s="70" t="s">
        <v>48</v>
      </c>
      <c r="N44" s="82">
        <v>8</v>
      </c>
      <c r="O44" s="82"/>
      <c r="P44" s="82"/>
      <c r="Q44" s="82"/>
      <c r="R44" s="82"/>
      <c r="S44" s="82"/>
      <c r="T44" s="82"/>
      <c r="U44" s="104" t="s">
        <v>23</v>
      </c>
    </row>
    <row r="45" spans="1:21" ht="12.75" hidden="1">
      <c r="A45" s="91"/>
      <c r="B45" s="91"/>
      <c r="C45" s="74"/>
      <c r="D45" s="9" t="s">
        <v>2</v>
      </c>
      <c r="E45" s="10">
        <f t="shared" si="7"/>
        <v>2048506.98</v>
      </c>
      <c r="F45" s="10">
        <v>2048506.98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71"/>
      <c r="N45" s="83"/>
      <c r="O45" s="83"/>
      <c r="P45" s="83"/>
      <c r="Q45" s="83"/>
      <c r="R45" s="83"/>
      <c r="S45" s="83"/>
      <c r="T45" s="83"/>
      <c r="U45" s="105"/>
    </row>
    <row r="46" spans="1:21" ht="12.75" hidden="1">
      <c r="A46" s="91"/>
      <c r="B46" s="91"/>
      <c r="C46" s="74"/>
      <c r="D46" s="9" t="s">
        <v>0</v>
      </c>
      <c r="E46" s="10">
        <f t="shared" si="7"/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71"/>
      <c r="N46" s="83"/>
      <c r="O46" s="83"/>
      <c r="P46" s="83"/>
      <c r="Q46" s="83"/>
      <c r="R46" s="83"/>
      <c r="S46" s="83"/>
      <c r="T46" s="83"/>
      <c r="U46" s="105"/>
    </row>
    <row r="47" spans="1:21" ht="12.75" hidden="1">
      <c r="A47" s="91"/>
      <c r="B47" s="91"/>
      <c r="C47" s="74"/>
      <c r="D47" s="9" t="s">
        <v>1</v>
      </c>
      <c r="E47" s="10">
        <f t="shared" si="7"/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71"/>
      <c r="N47" s="83"/>
      <c r="O47" s="83"/>
      <c r="P47" s="83"/>
      <c r="Q47" s="83"/>
      <c r="R47" s="83"/>
      <c r="S47" s="83"/>
      <c r="T47" s="83"/>
      <c r="U47" s="105"/>
    </row>
    <row r="48" spans="1:21" ht="12.75" hidden="1">
      <c r="A48" s="91"/>
      <c r="B48" s="91"/>
      <c r="C48" s="75"/>
      <c r="D48" s="9" t="s">
        <v>3</v>
      </c>
      <c r="E48" s="10">
        <f t="shared" si="7"/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72"/>
      <c r="N48" s="84"/>
      <c r="O48" s="84"/>
      <c r="P48" s="84"/>
      <c r="Q48" s="84"/>
      <c r="R48" s="84"/>
      <c r="S48" s="84"/>
      <c r="T48" s="84"/>
      <c r="U48" s="106"/>
    </row>
    <row r="49" spans="1:21" ht="15" customHeight="1">
      <c r="A49" s="116" t="s">
        <v>7</v>
      </c>
      <c r="B49" s="113" t="s">
        <v>61</v>
      </c>
      <c r="C49" s="73" t="s">
        <v>80</v>
      </c>
      <c r="D49" s="7" t="s">
        <v>4</v>
      </c>
      <c r="E49" s="8">
        <f aca="true" t="shared" si="12" ref="E49:L49">E50+E51+E52+E53</f>
        <v>5481600</v>
      </c>
      <c r="F49" s="8">
        <f t="shared" si="12"/>
        <v>620000</v>
      </c>
      <c r="G49" s="8">
        <f t="shared" si="12"/>
        <v>0</v>
      </c>
      <c r="H49" s="8">
        <f t="shared" si="12"/>
        <v>0</v>
      </c>
      <c r="I49" s="8">
        <f t="shared" si="12"/>
        <v>0</v>
      </c>
      <c r="J49" s="8">
        <f t="shared" si="12"/>
        <v>2467900</v>
      </c>
      <c r="K49" s="8">
        <f t="shared" si="12"/>
        <v>2393700</v>
      </c>
      <c r="L49" s="8">
        <f t="shared" si="12"/>
        <v>0</v>
      </c>
      <c r="M49" s="70" t="s">
        <v>49</v>
      </c>
      <c r="N49" s="82">
        <f>N54+N59+N64</f>
        <v>1</v>
      </c>
      <c r="O49" s="82" t="s">
        <v>58</v>
      </c>
      <c r="P49" s="82" t="s">
        <v>58</v>
      </c>
      <c r="Q49" s="82" t="s">
        <v>58</v>
      </c>
      <c r="R49" s="82">
        <f>R54+R59+R64</f>
        <v>2</v>
      </c>
      <c r="S49" s="82">
        <f>S54+S59+S64</f>
        <v>2</v>
      </c>
      <c r="T49" s="82" t="s">
        <v>58</v>
      </c>
      <c r="U49" s="70" t="s">
        <v>78</v>
      </c>
    </row>
    <row r="50" spans="1:21" ht="12.75">
      <c r="A50" s="117"/>
      <c r="B50" s="114"/>
      <c r="C50" s="74"/>
      <c r="D50" s="9" t="s">
        <v>2</v>
      </c>
      <c r="E50" s="10">
        <f aca="true" t="shared" si="13" ref="E50:E68">F50+G50+H50+I50+J50+K50+L50</f>
        <v>5481600</v>
      </c>
      <c r="F50" s="10">
        <f aca="true" t="shared" si="14" ref="F50:L53">F55+F60+F65</f>
        <v>620000</v>
      </c>
      <c r="G50" s="10">
        <f t="shared" si="14"/>
        <v>0</v>
      </c>
      <c r="H50" s="10">
        <f t="shared" si="14"/>
        <v>0</v>
      </c>
      <c r="I50" s="10">
        <f t="shared" si="14"/>
        <v>0</v>
      </c>
      <c r="J50" s="10">
        <v>2467900</v>
      </c>
      <c r="K50" s="10">
        <v>2393700</v>
      </c>
      <c r="L50" s="10">
        <f t="shared" si="14"/>
        <v>0</v>
      </c>
      <c r="M50" s="71"/>
      <c r="N50" s="83"/>
      <c r="O50" s="83"/>
      <c r="P50" s="83"/>
      <c r="Q50" s="83"/>
      <c r="R50" s="83"/>
      <c r="S50" s="83"/>
      <c r="T50" s="83"/>
      <c r="U50" s="71"/>
    </row>
    <row r="51" spans="1:21" ht="12.75">
      <c r="A51" s="117"/>
      <c r="B51" s="114"/>
      <c r="C51" s="74"/>
      <c r="D51" s="9" t="s">
        <v>0</v>
      </c>
      <c r="E51" s="10">
        <f t="shared" si="13"/>
        <v>0</v>
      </c>
      <c r="F51" s="10">
        <f t="shared" si="14"/>
        <v>0</v>
      </c>
      <c r="G51" s="10">
        <f t="shared" si="14"/>
        <v>0</v>
      </c>
      <c r="H51" s="10">
        <f t="shared" si="14"/>
        <v>0</v>
      </c>
      <c r="I51" s="10">
        <f t="shared" si="14"/>
        <v>0</v>
      </c>
      <c r="J51" s="10">
        <f t="shared" si="14"/>
        <v>0</v>
      </c>
      <c r="K51" s="10">
        <f t="shared" si="14"/>
        <v>0</v>
      </c>
      <c r="L51" s="10">
        <f t="shared" si="14"/>
        <v>0</v>
      </c>
      <c r="M51" s="71"/>
      <c r="N51" s="83"/>
      <c r="O51" s="83"/>
      <c r="P51" s="83"/>
      <c r="Q51" s="83"/>
      <c r="R51" s="83"/>
      <c r="S51" s="83"/>
      <c r="T51" s="83"/>
      <c r="U51" s="71"/>
    </row>
    <row r="52" spans="1:21" ht="12.75">
      <c r="A52" s="117"/>
      <c r="B52" s="114"/>
      <c r="C52" s="74"/>
      <c r="D52" s="9" t="s">
        <v>1</v>
      </c>
      <c r="E52" s="10">
        <f t="shared" si="13"/>
        <v>0</v>
      </c>
      <c r="F52" s="10">
        <f t="shared" si="14"/>
        <v>0</v>
      </c>
      <c r="G52" s="10">
        <f t="shared" si="14"/>
        <v>0</v>
      </c>
      <c r="H52" s="10">
        <f t="shared" si="14"/>
        <v>0</v>
      </c>
      <c r="I52" s="10">
        <f t="shared" si="14"/>
        <v>0</v>
      </c>
      <c r="J52" s="10">
        <f t="shared" si="14"/>
        <v>0</v>
      </c>
      <c r="K52" s="10">
        <f t="shared" si="14"/>
        <v>0</v>
      </c>
      <c r="L52" s="10">
        <f t="shared" si="14"/>
        <v>0</v>
      </c>
      <c r="M52" s="71"/>
      <c r="N52" s="83"/>
      <c r="O52" s="83"/>
      <c r="P52" s="83"/>
      <c r="Q52" s="83"/>
      <c r="R52" s="83"/>
      <c r="S52" s="83"/>
      <c r="T52" s="83"/>
      <c r="U52" s="71"/>
    </row>
    <row r="53" spans="1:21" ht="12.75">
      <c r="A53" s="118"/>
      <c r="B53" s="115"/>
      <c r="C53" s="75"/>
      <c r="D53" s="9" t="s">
        <v>3</v>
      </c>
      <c r="E53" s="10">
        <f t="shared" si="13"/>
        <v>0</v>
      </c>
      <c r="F53" s="10">
        <f t="shared" si="14"/>
        <v>0</v>
      </c>
      <c r="G53" s="10">
        <f t="shared" si="14"/>
        <v>0</v>
      </c>
      <c r="H53" s="10">
        <f t="shared" si="14"/>
        <v>0</v>
      </c>
      <c r="I53" s="10">
        <f t="shared" si="14"/>
        <v>0</v>
      </c>
      <c r="J53" s="10">
        <f t="shared" si="14"/>
        <v>0</v>
      </c>
      <c r="K53" s="10">
        <f t="shared" si="14"/>
        <v>0</v>
      </c>
      <c r="L53" s="10">
        <f t="shared" si="14"/>
        <v>0</v>
      </c>
      <c r="M53" s="72"/>
      <c r="N53" s="84"/>
      <c r="O53" s="84"/>
      <c r="P53" s="84"/>
      <c r="Q53" s="84"/>
      <c r="R53" s="84"/>
      <c r="S53" s="84"/>
      <c r="T53" s="84"/>
      <c r="U53" s="72"/>
    </row>
    <row r="54" spans="1:21" ht="12.75" hidden="1">
      <c r="A54" s="91"/>
      <c r="B54" s="91" t="s">
        <v>12</v>
      </c>
      <c r="C54" s="73"/>
      <c r="D54" s="9" t="s">
        <v>4</v>
      </c>
      <c r="E54" s="10">
        <f t="shared" si="13"/>
        <v>0</v>
      </c>
      <c r="F54" s="10">
        <f aca="true" t="shared" si="15" ref="F54:L54">F55+F56+F57+F58</f>
        <v>0</v>
      </c>
      <c r="G54" s="10">
        <f t="shared" si="15"/>
        <v>0</v>
      </c>
      <c r="H54" s="10">
        <f t="shared" si="15"/>
        <v>0</v>
      </c>
      <c r="I54" s="10">
        <f t="shared" si="15"/>
        <v>0</v>
      </c>
      <c r="J54" s="10">
        <f t="shared" si="15"/>
        <v>0</v>
      </c>
      <c r="K54" s="10">
        <f t="shared" si="15"/>
        <v>0</v>
      </c>
      <c r="L54" s="10">
        <f t="shared" si="15"/>
        <v>0</v>
      </c>
      <c r="M54" s="70"/>
      <c r="N54" s="82"/>
      <c r="O54" s="82"/>
      <c r="P54" s="82"/>
      <c r="Q54" s="82"/>
      <c r="R54" s="82"/>
      <c r="S54" s="82"/>
      <c r="T54" s="82"/>
      <c r="U54" s="85"/>
    </row>
    <row r="55" spans="1:21" ht="12.75" hidden="1">
      <c r="A55" s="91"/>
      <c r="B55" s="91"/>
      <c r="C55" s="74"/>
      <c r="D55" s="9" t="s">
        <v>2</v>
      </c>
      <c r="E55" s="10">
        <f t="shared" si="13"/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71"/>
      <c r="N55" s="83"/>
      <c r="O55" s="83"/>
      <c r="P55" s="83"/>
      <c r="Q55" s="83"/>
      <c r="R55" s="83"/>
      <c r="S55" s="83"/>
      <c r="T55" s="83"/>
      <c r="U55" s="86"/>
    </row>
    <row r="56" spans="1:21" ht="12.75" hidden="1">
      <c r="A56" s="91"/>
      <c r="B56" s="91"/>
      <c r="C56" s="74"/>
      <c r="D56" s="9" t="s">
        <v>0</v>
      </c>
      <c r="E56" s="10">
        <f t="shared" si="13"/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71"/>
      <c r="N56" s="83"/>
      <c r="O56" s="83"/>
      <c r="P56" s="83"/>
      <c r="Q56" s="83"/>
      <c r="R56" s="83"/>
      <c r="S56" s="83"/>
      <c r="T56" s="83"/>
      <c r="U56" s="86"/>
    </row>
    <row r="57" spans="1:21" ht="12.75" hidden="1">
      <c r="A57" s="91"/>
      <c r="B57" s="91"/>
      <c r="C57" s="74"/>
      <c r="D57" s="9" t="s">
        <v>1</v>
      </c>
      <c r="E57" s="10">
        <f t="shared" si="13"/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71"/>
      <c r="N57" s="83"/>
      <c r="O57" s="83"/>
      <c r="P57" s="83"/>
      <c r="Q57" s="83"/>
      <c r="R57" s="83"/>
      <c r="S57" s="83"/>
      <c r="T57" s="83"/>
      <c r="U57" s="86"/>
    </row>
    <row r="58" spans="1:21" ht="12.75" hidden="1">
      <c r="A58" s="91"/>
      <c r="B58" s="91"/>
      <c r="C58" s="75"/>
      <c r="D58" s="9" t="s">
        <v>3</v>
      </c>
      <c r="E58" s="10">
        <f t="shared" si="13"/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72"/>
      <c r="N58" s="84"/>
      <c r="O58" s="84"/>
      <c r="P58" s="84"/>
      <c r="Q58" s="84"/>
      <c r="R58" s="84"/>
      <c r="S58" s="84"/>
      <c r="T58" s="84"/>
      <c r="U58" s="87"/>
    </row>
    <row r="59" spans="1:21" ht="12.75" hidden="1">
      <c r="A59" s="91"/>
      <c r="B59" s="91" t="s">
        <v>13</v>
      </c>
      <c r="C59" s="73"/>
      <c r="D59" s="9" t="s">
        <v>4</v>
      </c>
      <c r="E59" s="10">
        <f t="shared" si="13"/>
        <v>5481600</v>
      </c>
      <c r="F59" s="10">
        <f aca="true" t="shared" si="16" ref="F59:L59">F60+F61+F62+F63</f>
        <v>620000</v>
      </c>
      <c r="G59" s="10">
        <f t="shared" si="16"/>
        <v>0</v>
      </c>
      <c r="H59" s="10">
        <f t="shared" si="16"/>
        <v>0</v>
      </c>
      <c r="I59" s="10">
        <f t="shared" si="16"/>
        <v>0</v>
      </c>
      <c r="J59" s="10">
        <f t="shared" si="16"/>
        <v>2467900</v>
      </c>
      <c r="K59" s="10">
        <f t="shared" si="16"/>
        <v>2393700</v>
      </c>
      <c r="L59" s="10">
        <f t="shared" si="16"/>
        <v>0</v>
      </c>
      <c r="M59" s="70" t="s">
        <v>49</v>
      </c>
      <c r="N59" s="82">
        <v>1</v>
      </c>
      <c r="O59" s="82"/>
      <c r="P59" s="82"/>
      <c r="Q59" s="82"/>
      <c r="R59" s="82">
        <v>2</v>
      </c>
      <c r="S59" s="82">
        <v>2</v>
      </c>
      <c r="T59" s="82"/>
      <c r="U59" s="104" t="s">
        <v>22</v>
      </c>
    </row>
    <row r="60" spans="1:21" ht="12.75" hidden="1">
      <c r="A60" s="91"/>
      <c r="B60" s="91"/>
      <c r="C60" s="74"/>
      <c r="D60" s="9" t="s">
        <v>2</v>
      </c>
      <c r="E60" s="10">
        <f t="shared" si="13"/>
        <v>5481600</v>
      </c>
      <c r="F60" s="10">
        <v>620000</v>
      </c>
      <c r="G60" s="10">
        <v>0</v>
      </c>
      <c r="H60" s="10">
        <v>0</v>
      </c>
      <c r="I60" s="10">
        <v>0</v>
      </c>
      <c r="J60" s="10">
        <v>2467900</v>
      </c>
      <c r="K60" s="10">
        <v>2393700</v>
      </c>
      <c r="L60" s="10">
        <v>0</v>
      </c>
      <c r="M60" s="71"/>
      <c r="N60" s="83"/>
      <c r="O60" s="83"/>
      <c r="P60" s="83"/>
      <c r="Q60" s="83"/>
      <c r="R60" s="83"/>
      <c r="S60" s="83"/>
      <c r="T60" s="83"/>
      <c r="U60" s="105"/>
    </row>
    <row r="61" spans="1:21" ht="12.75" hidden="1">
      <c r="A61" s="91"/>
      <c r="B61" s="91"/>
      <c r="C61" s="74"/>
      <c r="D61" s="9" t="s">
        <v>0</v>
      </c>
      <c r="E61" s="10">
        <f t="shared" si="13"/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71"/>
      <c r="N61" s="83"/>
      <c r="O61" s="83"/>
      <c r="P61" s="83"/>
      <c r="Q61" s="83"/>
      <c r="R61" s="83"/>
      <c r="S61" s="83"/>
      <c r="T61" s="83"/>
      <c r="U61" s="105"/>
    </row>
    <row r="62" spans="1:21" ht="12.75" hidden="1">
      <c r="A62" s="91"/>
      <c r="B62" s="91"/>
      <c r="C62" s="74"/>
      <c r="D62" s="9" t="s">
        <v>1</v>
      </c>
      <c r="E62" s="10">
        <f t="shared" si="13"/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71"/>
      <c r="N62" s="83"/>
      <c r="O62" s="83"/>
      <c r="P62" s="83"/>
      <c r="Q62" s="83"/>
      <c r="R62" s="83"/>
      <c r="S62" s="83"/>
      <c r="T62" s="83"/>
      <c r="U62" s="105"/>
    </row>
    <row r="63" spans="1:21" ht="12.75" hidden="1">
      <c r="A63" s="91"/>
      <c r="B63" s="91"/>
      <c r="C63" s="75"/>
      <c r="D63" s="9" t="s">
        <v>3</v>
      </c>
      <c r="E63" s="10">
        <f t="shared" si="13"/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72"/>
      <c r="N63" s="84"/>
      <c r="O63" s="84"/>
      <c r="P63" s="84"/>
      <c r="Q63" s="84"/>
      <c r="R63" s="84"/>
      <c r="S63" s="84"/>
      <c r="T63" s="84"/>
      <c r="U63" s="106"/>
    </row>
    <row r="64" spans="1:21" ht="12.75" hidden="1">
      <c r="A64" s="91"/>
      <c r="B64" s="91" t="s">
        <v>14</v>
      </c>
      <c r="C64" s="73"/>
      <c r="D64" s="9" t="s">
        <v>4</v>
      </c>
      <c r="E64" s="10">
        <f t="shared" si="13"/>
        <v>0</v>
      </c>
      <c r="F64" s="10">
        <f aca="true" t="shared" si="17" ref="F64:L64">F65+F66+F67+F68</f>
        <v>0</v>
      </c>
      <c r="G64" s="10">
        <f t="shared" si="17"/>
        <v>0</v>
      </c>
      <c r="H64" s="10">
        <f t="shared" si="17"/>
        <v>0</v>
      </c>
      <c r="I64" s="10">
        <f t="shared" si="17"/>
        <v>0</v>
      </c>
      <c r="J64" s="10">
        <f t="shared" si="17"/>
        <v>0</v>
      </c>
      <c r="K64" s="10">
        <f t="shared" si="17"/>
        <v>0</v>
      </c>
      <c r="L64" s="10">
        <f t="shared" si="17"/>
        <v>0</v>
      </c>
      <c r="M64" s="70"/>
      <c r="N64" s="82"/>
      <c r="O64" s="82"/>
      <c r="P64" s="82"/>
      <c r="Q64" s="82"/>
      <c r="R64" s="82"/>
      <c r="S64" s="82"/>
      <c r="T64" s="82"/>
      <c r="U64" s="85"/>
    </row>
    <row r="65" spans="1:21" ht="12.75" hidden="1">
      <c r="A65" s="91"/>
      <c r="B65" s="91"/>
      <c r="C65" s="74"/>
      <c r="D65" s="9" t="s">
        <v>2</v>
      </c>
      <c r="E65" s="10">
        <f t="shared" si="13"/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71"/>
      <c r="N65" s="83"/>
      <c r="O65" s="83"/>
      <c r="P65" s="83"/>
      <c r="Q65" s="83"/>
      <c r="R65" s="83"/>
      <c r="S65" s="83"/>
      <c r="T65" s="83"/>
      <c r="U65" s="86"/>
    </row>
    <row r="66" spans="1:21" ht="12.75" hidden="1">
      <c r="A66" s="91"/>
      <c r="B66" s="91"/>
      <c r="C66" s="74"/>
      <c r="D66" s="9" t="s">
        <v>0</v>
      </c>
      <c r="E66" s="10">
        <f t="shared" si="13"/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71"/>
      <c r="N66" s="83"/>
      <c r="O66" s="83"/>
      <c r="P66" s="83"/>
      <c r="Q66" s="83"/>
      <c r="R66" s="83"/>
      <c r="S66" s="83"/>
      <c r="T66" s="83"/>
      <c r="U66" s="86"/>
    </row>
    <row r="67" spans="1:21" ht="12.75" hidden="1">
      <c r="A67" s="91"/>
      <c r="B67" s="91"/>
      <c r="C67" s="74"/>
      <c r="D67" s="9" t="s">
        <v>1</v>
      </c>
      <c r="E67" s="10">
        <f t="shared" si="13"/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71"/>
      <c r="N67" s="83"/>
      <c r="O67" s="83"/>
      <c r="P67" s="83"/>
      <c r="Q67" s="83"/>
      <c r="R67" s="83"/>
      <c r="S67" s="83"/>
      <c r="T67" s="83"/>
      <c r="U67" s="86"/>
    </row>
    <row r="68" spans="1:21" ht="12.75" hidden="1">
      <c r="A68" s="91"/>
      <c r="B68" s="91"/>
      <c r="C68" s="75"/>
      <c r="D68" s="9" t="s">
        <v>3</v>
      </c>
      <c r="E68" s="10">
        <f t="shared" si="13"/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72"/>
      <c r="N68" s="84"/>
      <c r="O68" s="84"/>
      <c r="P68" s="84"/>
      <c r="Q68" s="84"/>
      <c r="R68" s="84"/>
      <c r="S68" s="84"/>
      <c r="T68" s="84"/>
      <c r="U68" s="87"/>
    </row>
    <row r="69" spans="1:21" ht="19.5" customHeight="1">
      <c r="A69" s="91" t="s">
        <v>9</v>
      </c>
      <c r="B69" s="103" t="s">
        <v>81</v>
      </c>
      <c r="C69" s="73" t="s">
        <v>75</v>
      </c>
      <c r="D69" s="7" t="s">
        <v>4</v>
      </c>
      <c r="E69" s="8">
        <f aca="true" t="shared" si="18" ref="E69:L69">E70+E71+E72+E73</f>
        <v>20426151.16</v>
      </c>
      <c r="F69" s="8">
        <f t="shared" si="18"/>
        <v>4302043.16</v>
      </c>
      <c r="G69" s="8">
        <f t="shared" si="18"/>
        <v>47628</v>
      </c>
      <c r="H69" s="8">
        <f t="shared" si="18"/>
        <v>210000</v>
      </c>
      <c r="I69" s="8">
        <f t="shared" si="18"/>
        <v>0</v>
      </c>
      <c r="J69" s="8">
        <f t="shared" si="18"/>
        <v>13766480</v>
      </c>
      <c r="K69" s="8">
        <f t="shared" si="18"/>
        <v>600000</v>
      </c>
      <c r="L69" s="8">
        <f t="shared" si="18"/>
        <v>1500000</v>
      </c>
      <c r="M69" s="70" t="s">
        <v>48</v>
      </c>
      <c r="N69" s="82">
        <f>N74+N79+N84</f>
        <v>11</v>
      </c>
      <c r="O69" s="82">
        <v>1</v>
      </c>
      <c r="P69" s="82">
        <v>2</v>
      </c>
      <c r="Q69" s="82" t="s">
        <v>58</v>
      </c>
      <c r="R69" s="82">
        <f>R74+R79+R84</f>
        <v>16</v>
      </c>
      <c r="S69" s="82">
        <f>S74+S79+S84</f>
        <v>1</v>
      </c>
      <c r="T69" s="82">
        <f>T74+T79+T84</f>
        <v>1</v>
      </c>
      <c r="U69" s="70" t="s">
        <v>83</v>
      </c>
    </row>
    <row r="70" spans="1:21" ht="17.25" customHeight="1">
      <c r="A70" s="91"/>
      <c r="B70" s="103"/>
      <c r="C70" s="74"/>
      <c r="D70" s="9" t="s">
        <v>2</v>
      </c>
      <c r="E70" s="10">
        <f aca="true" t="shared" si="19" ref="E70:E88">F70+G70+H70+I70+J70+K70+L70</f>
        <v>20426151.16</v>
      </c>
      <c r="F70" s="10">
        <f aca="true" t="shared" si="20" ref="F70:G73">F75+F80+F85</f>
        <v>4302043.16</v>
      </c>
      <c r="G70" s="10">
        <f t="shared" si="20"/>
        <v>47628</v>
      </c>
      <c r="H70" s="10">
        <f>35000+260000-85000</f>
        <v>210000</v>
      </c>
      <c r="I70" s="10">
        <f aca="true" t="shared" si="21" ref="I70:L73">I75+I80+I85</f>
        <v>0</v>
      </c>
      <c r="J70" s="10">
        <v>13766480</v>
      </c>
      <c r="K70" s="10">
        <v>600000</v>
      </c>
      <c r="L70" s="10">
        <f t="shared" si="21"/>
        <v>1500000</v>
      </c>
      <c r="M70" s="71"/>
      <c r="N70" s="83"/>
      <c r="O70" s="83"/>
      <c r="P70" s="83"/>
      <c r="Q70" s="83"/>
      <c r="R70" s="83"/>
      <c r="S70" s="83"/>
      <c r="T70" s="83"/>
      <c r="U70" s="71"/>
    </row>
    <row r="71" spans="1:21" ht="18" customHeight="1">
      <c r="A71" s="91"/>
      <c r="B71" s="103"/>
      <c r="C71" s="74"/>
      <c r="D71" s="9" t="s">
        <v>0</v>
      </c>
      <c r="E71" s="10">
        <f t="shared" si="19"/>
        <v>0</v>
      </c>
      <c r="F71" s="10">
        <f t="shared" si="20"/>
        <v>0</v>
      </c>
      <c r="G71" s="10">
        <f t="shared" si="20"/>
        <v>0</v>
      </c>
      <c r="H71" s="10">
        <f>H76+H81+H86</f>
        <v>0</v>
      </c>
      <c r="I71" s="10">
        <f t="shared" si="21"/>
        <v>0</v>
      </c>
      <c r="J71" s="10">
        <f t="shared" si="21"/>
        <v>0</v>
      </c>
      <c r="K71" s="10">
        <f t="shared" si="21"/>
        <v>0</v>
      </c>
      <c r="L71" s="10">
        <f t="shared" si="21"/>
        <v>0</v>
      </c>
      <c r="M71" s="71"/>
      <c r="N71" s="83"/>
      <c r="O71" s="83"/>
      <c r="P71" s="83"/>
      <c r="Q71" s="83"/>
      <c r="R71" s="83"/>
      <c r="S71" s="83"/>
      <c r="T71" s="83"/>
      <c r="U71" s="71"/>
    </row>
    <row r="72" spans="1:21" ht="16.5" customHeight="1">
      <c r="A72" s="91"/>
      <c r="B72" s="103"/>
      <c r="C72" s="74"/>
      <c r="D72" s="9" t="s">
        <v>1</v>
      </c>
      <c r="E72" s="10">
        <f t="shared" si="19"/>
        <v>0</v>
      </c>
      <c r="F72" s="10">
        <f t="shared" si="20"/>
        <v>0</v>
      </c>
      <c r="G72" s="10">
        <f t="shared" si="20"/>
        <v>0</v>
      </c>
      <c r="H72" s="10">
        <f>H77+H82+H87</f>
        <v>0</v>
      </c>
      <c r="I72" s="10">
        <f t="shared" si="21"/>
        <v>0</v>
      </c>
      <c r="J72" s="10">
        <f t="shared" si="21"/>
        <v>0</v>
      </c>
      <c r="K72" s="10">
        <f t="shared" si="21"/>
        <v>0</v>
      </c>
      <c r="L72" s="10">
        <f t="shared" si="21"/>
        <v>0</v>
      </c>
      <c r="M72" s="71"/>
      <c r="N72" s="83"/>
      <c r="O72" s="83"/>
      <c r="P72" s="83"/>
      <c r="Q72" s="83"/>
      <c r="R72" s="83"/>
      <c r="S72" s="83"/>
      <c r="T72" s="83"/>
      <c r="U72" s="71"/>
    </row>
    <row r="73" spans="1:21" ht="17.25" customHeight="1">
      <c r="A73" s="91"/>
      <c r="B73" s="103"/>
      <c r="C73" s="75"/>
      <c r="D73" s="9" t="s">
        <v>3</v>
      </c>
      <c r="E73" s="10">
        <f t="shared" si="19"/>
        <v>0</v>
      </c>
      <c r="F73" s="10">
        <f t="shared" si="20"/>
        <v>0</v>
      </c>
      <c r="G73" s="10">
        <f t="shared" si="20"/>
        <v>0</v>
      </c>
      <c r="H73" s="10">
        <f>H78+H83+H88</f>
        <v>0</v>
      </c>
      <c r="I73" s="10">
        <f t="shared" si="21"/>
        <v>0</v>
      </c>
      <c r="J73" s="10">
        <f t="shared" si="21"/>
        <v>0</v>
      </c>
      <c r="K73" s="10">
        <f t="shared" si="21"/>
        <v>0</v>
      </c>
      <c r="L73" s="10">
        <f t="shared" si="21"/>
        <v>0</v>
      </c>
      <c r="M73" s="72"/>
      <c r="N73" s="84"/>
      <c r="O73" s="84"/>
      <c r="P73" s="84"/>
      <c r="Q73" s="84"/>
      <c r="R73" s="84"/>
      <c r="S73" s="84"/>
      <c r="T73" s="84"/>
      <c r="U73" s="72"/>
    </row>
    <row r="74" spans="1:21" ht="12.75" hidden="1">
      <c r="A74" s="91"/>
      <c r="B74" s="91" t="s">
        <v>12</v>
      </c>
      <c r="C74" s="73"/>
      <c r="D74" s="9" t="s">
        <v>4</v>
      </c>
      <c r="E74" s="10">
        <f t="shared" si="19"/>
        <v>0</v>
      </c>
      <c r="F74" s="10">
        <f aca="true" t="shared" si="22" ref="F74:L74">F75+F76+F77+F78</f>
        <v>0</v>
      </c>
      <c r="G74" s="10">
        <f t="shared" si="22"/>
        <v>0</v>
      </c>
      <c r="H74" s="10">
        <f t="shared" si="22"/>
        <v>0</v>
      </c>
      <c r="I74" s="10">
        <f t="shared" si="22"/>
        <v>0</v>
      </c>
      <c r="J74" s="10">
        <f t="shared" si="22"/>
        <v>0</v>
      </c>
      <c r="K74" s="10">
        <f t="shared" si="22"/>
        <v>0</v>
      </c>
      <c r="L74" s="10">
        <f t="shared" si="22"/>
        <v>0</v>
      </c>
      <c r="M74" s="70" t="s">
        <v>48</v>
      </c>
      <c r="N74" s="82"/>
      <c r="O74" s="82"/>
      <c r="P74" s="82"/>
      <c r="Q74" s="82"/>
      <c r="R74" s="82"/>
      <c r="S74" s="82"/>
      <c r="T74" s="82"/>
      <c r="U74" s="85"/>
    </row>
    <row r="75" spans="1:21" ht="12.75" hidden="1">
      <c r="A75" s="91"/>
      <c r="B75" s="91"/>
      <c r="C75" s="74"/>
      <c r="D75" s="9" t="s">
        <v>2</v>
      </c>
      <c r="E75" s="10">
        <f t="shared" si="19"/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71"/>
      <c r="N75" s="83"/>
      <c r="O75" s="83"/>
      <c r="P75" s="83"/>
      <c r="Q75" s="83"/>
      <c r="R75" s="83"/>
      <c r="S75" s="83"/>
      <c r="T75" s="83"/>
      <c r="U75" s="86"/>
    </row>
    <row r="76" spans="1:21" ht="12.75" hidden="1">
      <c r="A76" s="91"/>
      <c r="B76" s="91"/>
      <c r="C76" s="74"/>
      <c r="D76" s="9" t="s">
        <v>0</v>
      </c>
      <c r="E76" s="10">
        <f t="shared" si="19"/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71"/>
      <c r="N76" s="83"/>
      <c r="O76" s="83"/>
      <c r="P76" s="83"/>
      <c r="Q76" s="83"/>
      <c r="R76" s="83"/>
      <c r="S76" s="83"/>
      <c r="T76" s="83"/>
      <c r="U76" s="86"/>
    </row>
    <row r="77" spans="1:21" ht="12.75" hidden="1">
      <c r="A77" s="91"/>
      <c r="B77" s="91"/>
      <c r="C77" s="74"/>
      <c r="D77" s="9" t="s">
        <v>1</v>
      </c>
      <c r="E77" s="10">
        <f t="shared" si="19"/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71"/>
      <c r="N77" s="83"/>
      <c r="O77" s="83"/>
      <c r="P77" s="83"/>
      <c r="Q77" s="83"/>
      <c r="R77" s="83"/>
      <c r="S77" s="83"/>
      <c r="T77" s="83"/>
      <c r="U77" s="86"/>
    </row>
    <row r="78" spans="1:21" ht="12.75" hidden="1">
      <c r="A78" s="91"/>
      <c r="B78" s="91"/>
      <c r="C78" s="75"/>
      <c r="D78" s="9" t="s">
        <v>3</v>
      </c>
      <c r="E78" s="10">
        <f t="shared" si="19"/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72"/>
      <c r="N78" s="84"/>
      <c r="O78" s="84"/>
      <c r="P78" s="84"/>
      <c r="Q78" s="84"/>
      <c r="R78" s="84"/>
      <c r="S78" s="84"/>
      <c r="T78" s="84"/>
      <c r="U78" s="87"/>
    </row>
    <row r="79" spans="1:21" ht="15" customHeight="1" hidden="1">
      <c r="A79" s="91"/>
      <c r="B79" s="91" t="s">
        <v>13</v>
      </c>
      <c r="C79" s="73"/>
      <c r="D79" s="9" t="s">
        <v>4</v>
      </c>
      <c r="E79" s="10">
        <f t="shared" si="19"/>
        <v>18277911.35</v>
      </c>
      <c r="F79" s="10">
        <f aca="true" t="shared" si="23" ref="F79:L79">F80+F81+F82+F83</f>
        <v>2411431.35</v>
      </c>
      <c r="G79" s="10">
        <f t="shared" si="23"/>
        <v>0</v>
      </c>
      <c r="H79" s="10">
        <f t="shared" si="23"/>
        <v>0</v>
      </c>
      <c r="I79" s="10">
        <f t="shared" si="23"/>
        <v>0</v>
      </c>
      <c r="J79" s="10">
        <f t="shared" si="23"/>
        <v>13766480</v>
      </c>
      <c r="K79" s="10">
        <f t="shared" si="23"/>
        <v>600000</v>
      </c>
      <c r="L79" s="10">
        <f t="shared" si="23"/>
        <v>1500000</v>
      </c>
      <c r="M79" s="70" t="s">
        <v>48</v>
      </c>
      <c r="N79" s="82">
        <v>5</v>
      </c>
      <c r="O79" s="82"/>
      <c r="P79" s="82"/>
      <c r="Q79" s="82"/>
      <c r="R79" s="82">
        <v>16</v>
      </c>
      <c r="S79" s="82">
        <v>1</v>
      </c>
      <c r="T79" s="82">
        <v>1</v>
      </c>
      <c r="U79" s="104" t="s">
        <v>22</v>
      </c>
    </row>
    <row r="80" spans="1:21" ht="12.75" hidden="1">
      <c r="A80" s="91"/>
      <c r="B80" s="91"/>
      <c r="C80" s="74"/>
      <c r="D80" s="9" t="s">
        <v>2</v>
      </c>
      <c r="E80" s="10">
        <f t="shared" si="19"/>
        <v>18277911.35</v>
      </c>
      <c r="F80" s="10">
        <v>2411431.35</v>
      </c>
      <c r="G80" s="10">
        <v>0</v>
      </c>
      <c r="H80" s="10">
        <v>0</v>
      </c>
      <c r="I80" s="10">
        <v>0</v>
      </c>
      <c r="J80" s="10">
        <v>13766480</v>
      </c>
      <c r="K80" s="10">
        <v>600000</v>
      </c>
      <c r="L80" s="10">
        <v>1500000</v>
      </c>
      <c r="M80" s="71"/>
      <c r="N80" s="83"/>
      <c r="O80" s="83"/>
      <c r="P80" s="83"/>
      <c r="Q80" s="83"/>
      <c r="R80" s="83"/>
      <c r="S80" s="83"/>
      <c r="T80" s="83"/>
      <c r="U80" s="105"/>
    </row>
    <row r="81" spans="1:21" ht="12.75" hidden="1">
      <c r="A81" s="91"/>
      <c r="B81" s="91"/>
      <c r="C81" s="74"/>
      <c r="D81" s="9" t="s">
        <v>0</v>
      </c>
      <c r="E81" s="10">
        <f t="shared" si="19"/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71"/>
      <c r="N81" s="83"/>
      <c r="O81" s="83"/>
      <c r="P81" s="83"/>
      <c r="Q81" s="83"/>
      <c r="R81" s="83"/>
      <c r="S81" s="83"/>
      <c r="T81" s="83"/>
      <c r="U81" s="105"/>
    </row>
    <row r="82" spans="1:21" ht="12.75" hidden="1">
      <c r="A82" s="91"/>
      <c r="B82" s="91"/>
      <c r="C82" s="74"/>
      <c r="D82" s="9" t="s">
        <v>1</v>
      </c>
      <c r="E82" s="10">
        <f t="shared" si="19"/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71"/>
      <c r="N82" s="83"/>
      <c r="O82" s="83"/>
      <c r="P82" s="83"/>
      <c r="Q82" s="83"/>
      <c r="R82" s="83"/>
      <c r="S82" s="83"/>
      <c r="T82" s="83"/>
      <c r="U82" s="105"/>
    </row>
    <row r="83" spans="1:21" ht="12.75" hidden="1">
      <c r="A83" s="91"/>
      <c r="B83" s="91"/>
      <c r="C83" s="75"/>
      <c r="D83" s="9" t="s">
        <v>3</v>
      </c>
      <c r="E83" s="10">
        <f t="shared" si="19"/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72"/>
      <c r="N83" s="84"/>
      <c r="O83" s="84"/>
      <c r="P83" s="84"/>
      <c r="Q83" s="84"/>
      <c r="R83" s="84"/>
      <c r="S83" s="84"/>
      <c r="T83" s="84"/>
      <c r="U83" s="106"/>
    </row>
    <row r="84" spans="1:21" ht="15" customHeight="1" hidden="1">
      <c r="A84" s="91"/>
      <c r="B84" s="91" t="s">
        <v>14</v>
      </c>
      <c r="C84" s="73"/>
      <c r="D84" s="9" t="s">
        <v>4</v>
      </c>
      <c r="E84" s="10">
        <f t="shared" si="19"/>
        <v>1938239.8099999998</v>
      </c>
      <c r="F84" s="10">
        <f aca="true" t="shared" si="24" ref="F84:L84">F85+F86+F87+F88</f>
        <v>1890611.8099999998</v>
      </c>
      <c r="G84" s="10">
        <f t="shared" si="24"/>
        <v>47628</v>
      </c>
      <c r="H84" s="10">
        <f t="shared" si="24"/>
        <v>0</v>
      </c>
      <c r="I84" s="10">
        <f t="shared" si="24"/>
        <v>0</v>
      </c>
      <c r="J84" s="10">
        <f t="shared" si="24"/>
        <v>0</v>
      </c>
      <c r="K84" s="10">
        <f t="shared" si="24"/>
        <v>0</v>
      </c>
      <c r="L84" s="10">
        <f t="shared" si="24"/>
        <v>0</v>
      </c>
      <c r="M84" s="70" t="s">
        <v>48</v>
      </c>
      <c r="N84" s="82">
        <v>6</v>
      </c>
      <c r="O84" s="82"/>
      <c r="P84" s="82"/>
      <c r="Q84" s="82"/>
      <c r="R84" s="82"/>
      <c r="S84" s="82"/>
      <c r="T84" s="82"/>
      <c r="U84" s="104" t="s">
        <v>23</v>
      </c>
    </row>
    <row r="85" spans="1:21" ht="12.75" hidden="1">
      <c r="A85" s="91"/>
      <c r="B85" s="91"/>
      <c r="C85" s="74"/>
      <c r="D85" s="9" t="s">
        <v>2</v>
      </c>
      <c r="E85" s="10">
        <f t="shared" si="19"/>
        <v>1938239.8099999998</v>
      </c>
      <c r="F85" s="10">
        <f>2056376.9-71201-66459.96+51658.91-3360-76403.04</f>
        <v>1890611.8099999998</v>
      </c>
      <c r="G85" s="47">
        <v>47628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71"/>
      <c r="N85" s="83"/>
      <c r="O85" s="83"/>
      <c r="P85" s="83"/>
      <c r="Q85" s="83"/>
      <c r="R85" s="83"/>
      <c r="S85" s="83"/>
      <c r="T85" s="83"/>
      <c r="U85" s="105"/>
    </row>
    <row r="86" spans="1:21" ht="12.75" hidden="1">
      <c r="A86" s="91"/>
      <c r="B86" s="91"/>
      <c r="C86" s="74"/>
      <c r="D86" s="9" t="s">
        <v>0</v>
      </c>
      <c r="E86" s="10">
        <f t="shared" si="19"/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71"/>
      <c r="N86" s="83"/>
      <c r="O86" s="83"/>
      <c r="P86" s="83"/>
      <c r="Q86" s="83"/>
      <c r="R86" s="83"/>
      <c r="S86" s="83"/>
      <c r="T86" s="83"/>
      <c r="U86" s="105"/>
    </row>
    <row r="87" spans="1:21" ht="12.75" hidden="1">
      <c r="A87" s="91"/>
      <c r="B87" s="91"/>
      <c r="C87" s="74"/>
      <c r="D87" s="9" t="s">
        <v>1</v>
      </c>
      <c r="E87" s="10">
        <f t="shared" si="19"/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71"/>
      <c r="N87" s="83"/>
      <c r="O87" s="83"/>
      <c r="P87" s="83"/>
      <c r="Q87" s="83"/>
      <c r="R87" s="83"/>
      <c r="S87" s="83"/>
      <c r="T87" s="83"/>
      <c r="U87" s="105"/>
    </row>
    <row r="88" spans="1:21" ht="12.75" hidden="1">
      <c r="A88" s="91"/>
      <c r="B88" s="91"/>
      <c r="C88" s="75"/>
      <c r="D88" s="9" t="s">
        <v>3</v>
      </c>
      <c r="E88" s="10">
        <f t="shared" si="19"/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72"/>
      <c r="N88" s="84"/>
      <c r="O88" s="84"/>
      <c r="P88" s="84"/>
      <c r="Q88" s="84"/>
      <c r="R88" s="84"/>
      <c r="S88" s="84"/>
      <c r="T88" s="84"/>
      <c r="U88" s="106"/>
    </row>
    <row r="89" spans="1:21" ht="18" customHeight="1">
      <c r="A89" s="91" t="s">
        <v>10</v>
      </c>
      <c r="B89" s="103" t="s">
        <v>62</v>
      </c>
      <c r="C89" s="73" t="s">
        <v>75</v>
      </c>
      <c r="D89" s="7" t="s">
        <v>4</v>
      </c>
      <c r="E89" s="8">
        <f aca="true" t="shared" si="25" ref="E89:L89">E90+E91+E92+E93</f>
        <v>14738686.7</v>
      </c>
      <c r="F89" s="8">
        <f t="shared" si="25"/>
        <v>9912277.899999999</v>
      </c>
      <c r="G89" s="8">
        <f t="shared" si="25"/>
        <v>99990.35</v>
      </c>
      <c r="H89" s="8">
        <f t="shared" si="25"/>
        <v>1178188.45</v>
      </c>
      <c r="I89" s="8">
        <f t="shared" si="25"/>
        <v>0</v>
      </c>
      <c r="J89" s="8">
        <f t="shared" si="25"/>
        <v>3058750</v>
      </c>
      <c r="K89" s="8">
        <f t="shared" si="25"/>
        <v>238640</v>
      </c>
      <c r="L89" s="8">
        <f t="shared" si="25"/>
        <v>250840</v>
      </c>
      <c r="M89" s="70" t="s">
        <v>48</v>
      </c>
      <c r="N89" s="82">
        <f>N94+N99+N104</f>
        <v>44</v>
      </c>
      <c r="O89" s="82" t="s">
        <v>58</v>
      </c>
      <c r="P89" s="82">
        <v>1</v>
      </c>
      <c r="Q89" s="82" t="s">
        <v>58</v>
      </c>
      <c r="R89" s="82">
        <f>R94+R99+R104</f>
        <v>35</v>
      </c>
      <c r="S89" s="82">
        <f>S94+S99+S104</f>
        <v>35</v>
      </c>
      <c r="T89" s="82">
        <f>T94+T99+T104</f>
        <v>35</v>
      </c>
      <c r="U89" s="70" t="s">
        <v>69</v>
      </c>
    </row>
    <row r="90" spans="1:21" ht="12.75">
      <c r="A90" s="91"/>
      <c r="B90" s="103"/>
      <c r="C90" s="74"/>
      <c r="D90" s="9" t="s">
        <v>2</v>
      </c>
      <c r="E90" s="10">
        <f aca="true" t="shared" si="26" ref="E90:E108">F90+G90+H90+I90+J90+K90+L90</f>
        <v>9076187.02</v>
      </c>
      <c r="F90" s="10">
        <f aca="true" t="shared" si="27" ref="F90:G93">F95+F100+F105</f>
        <v>4249778.22</v>
      </c>
      <c r="G90" s="10">
        <f t="shared" si="27"/>
        <v>99990.35</v>
      </c>
      <c r="H90" s="10">
        <f>1184109-5920.55</f>
        <v>1178188.45</v>
      </c>
      <c r="I90" s="10">
        <f aca="true" t="shared" si="28" ref="I90:L93">I95+I100+I105</f>
        <v>0</v>
      </c>
      <c r="J90" s="10">
        <v>3058750</v>
      </c>
      <c r="K90" s="10">
        <v>238640</v>
      </c>
      <c r="L90" s="10">
        <f t="shared" si="28"/>
        <v>250840</v>
      </c>
      <c r="M90" s="71"/>
      <c r="N90" s="83"/>
      <c r="O90" s="84"/>
      <c r="P90" s="84"/>
      <c r="Q90" s="84"/>
      <c r="R90" s="83"/>
      <c r="S90" s="83"/>
      <c r="T90" s="83"/>
      <c r="U90" s="71"/>
    </row>
    <row r="91" spans="1:21" ht="15.75" customHeight="1">
      <c r="A91" s="91"/>
      <c r="B91" s="103"/>
      <c r="C91" s="74"/>
      <c r="D91" s="9" t="s">
        <v>0</v>
      </c>
      <c r="E91" s="10">
        <f t="shared" si="26"/>
        <v>5662499.68</v>
      </c>
      <c r="F91" s="10">
        <f t="shared" si="27"/>
        <v>5662499.68</v>
      </c>
      <c r="G91" s="10">
        <f t="shared" si="27"/>
        <v>0</v>
      </c>
      <c r="H91" s="10">
        <f>H96+H101+H106</f>
        <v>0</v>
      </c>
      <c r="I91" s="10">
        <f t="shared" si="28"/>
        <v>0</v>
      </c>
      <c r="J91" s="10">
        <f t="shared" si="28"/>
        <v>0</v>
      </c>
      <c r="K91" s="10">
        <f t="shared" si="28"/>
        <v>0</v>
      </c>
      <c r="L91" s="10">
        <f t="shared" si="28"/>
        <v>0</v>
      </c>
      <c r="M91" s="70" t="s">
        <v>57</v>
      </c>
      <c r="N91" s="82">
        <f>N94</f>
        <v>4</v>
      </c>
      <c r="O91" s="82">
        <v>27</v>
      </c>
      <c r="P91" s="82">
        <v>2</v>
      </c>
      <c r="Q91" s="82" t="s">
        <v>58</v>
      </c>
      <c r="R91" s="82" t="s">
        <v>58</v>
      </c>
      <c r="S91" s="82" t="s">
        <v>58</v>
      </c>
      <c r="T91" s="82" t="s">
        <v>58</v>
      </c>
      <c r="U91" s="71"/>
    </row>
    <row r="92" spans="1:21" ht="14.25" customHeight="1">
      <c r="A92" s="91"/>
      <c r="B92" s="103"/>
      <c r="C92" s="74"/>
      <c r="D92" s="9" t="s">
        <v>1</v>
      </c>
      <c r="E92" s="10">
        <f t="shared" si="26"/>
        <v>0</v>
      </c>
      <c r="F92" s="10">
        <f t="shared" si="27"/>
        <v>0</v>
      </c>
      <c r="G92" s="10">
        <f t="shared" si="27"/>
        <v>0</v>
      </c>
      <c r="H92" s="10">
        <f>H97+H102+H107</f>
        <v>0</v>
      </c>
      <c r="I92" s="10">
        <f t="shared" si="28"/>
        <v>0</v>
      </c>
      <c r="J92" s="10">
        <f t="shared" si="28"/>
        <v>0</v>
      </c>
      <c r="K92" s="10">
        <f t="shared" si="28"/>
        <v>0</v>
      </c>
      <c r="L92" s="10">
        <f t="shared" si="28"/>
        <v>0</v>
      </c>
      <c r="M92" s="71"/>
      <c r="N92" s="83"/>
      <c r="O92" s="83"/>
      <c r="P92" s="83"/>
      <c r="Q92" s="83"/>
      <c r="R92" s="83"/>
      <c r="S92" s="83"/>
      <c r="T92" s="83"/>
      <c r="U92" s="71"/>
    </row>
    <row r="93" spans="1:21" ht="14.25" customHeight="1">
      <c r="A93" s="91"/>
      <c r="B93" s="103"/>
      <c r="C93" s="75"/>
      <c r="D93" s="9" t="s">
        <v>3</v>
      </c>
      <c r="E93" s="10">
        <f t="shared" si="26"/>
        <v>0</v>
      </c>
      <c r="F93" s="10">
        <f t="shared" si="27"/>
        <v>0</v>
      </c>
      <c r="G93" s="10">
        <f t="shared" si="27"/>
        <v>0</v>
      </c>
      <c r="H93" s="10">
        <f>H98+H103+H108</f>
        <v>0</v>
      </c>
      <c r="I93" s="10">
        <f t="shared" si="28"/>
        <v>0</v>
      </c>
      <c r="J93" s="10">
        <f t="shared" si="28"/>
        <v>0</v>
      </c>
      <c r="K93" s="10">
        <f t="shared" si="28"/>
        <v>0</v>
      </c>
      <c r="L93" s="10">
        <f t="shared" si="28"/>
        <v>0</v>
      </c>
      <c r="M93" s="71"/>
      <c r="N93" s="83"/>
      <c r="O93" s="84"/>
      <c r="P93" s="84"/>
      <c r="Q93" s="84"/>
      <c r="R93" s="84"/>
      <c r="S93" s="84"/>
      <c r="T93" s="84"/>
      <c r="U93" s="72"/>
    </row>
    <row r="94" spans="1:21" ht="12.75" hidden="1">
      <c r="A94" s="91"/>
      <c r="B94" s="91" t="s">
        <v>12</v>
      </c>
      <c r="C94" s="73"/>
      <c r="D94" s="9" t="s">
        <v>4</v>
      </c>
      <c r="E94" s="10">
        <f t="shared" si="26"/>
        <v>8916697.219999999</v>
      </c>
      <c r="F94" s="10">
        <f aca="true" t="shared" si="29" ref="F94:L94">F95+F96+F97+F98</f>
        <v>8816706.87</v>
      </c>
      <c r="G94" s="10">
        <f t="shared" si="29"/>
        <v>99990.35</v>
      </c>
      <c r="H94" s="10">
        <f t="shared" si="29"/>
        <v>0</v>
      </c>
      <c r="I94" s="10">
        <f t="shared" si="29"/>
        <v>0</v>
      </c>
      <c r="J94" s="10">
        <f t="shared" si="29"/>
        <v>0</v>
      </c>
      <c r="K94" s="10">
        <f t="shared" si="29"/>
        <v>0</v>
      </c>
      <c r="L94" s="10">
        <f t="shared" si="29"/>
        <v>0</v>
      </c>
      <c r="M94" s="70" t="s">
        <v>57</v>
      </c>
      <c r="N94" s="82">
        <v>4</v>
      </c>
      <c r="O94" s="82">
        <v>27</v>
      </c>
      <c r="P94" s="82"/>
      <c r="Q94" s="82"/>
      <c r="R94" s="82"/>
      <c r="S94" s="82"/>
      <c r="T94" s="82"/>
      <c r="U94" s="76" t="s">
        <v>25</v>
      </c>
    </row>
    <row r="95" spans="1:21" ht="12.75" hidden="1">
      <c r="A95" s="91"/>
      <c r="B95" s="91"/>
      <c r="C95" s="74"/>
      <c r="D95" s="9" t="s">
        <v>2</v>
      </c>
      <c r="E95" s="10">
        <f t="shared" si="26"/>
        <v>3254197.54</v>
      </c>
      <c r="F95" s="10">
        <f>1345750-103282+1911739.19</f>
        <v>3154207.19</v>
      </c>
      <c r="G95" s="10">
        <v>99990.35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71"/>
      <c r="N95" s="83"/>
      <c r="O95" s="83"/>
      <c r="P95" s="83"/>
      <c r="Q95" s="83"/>
      <c r="R95" s="83"/>
      <c r="S95" s="83"/>
      <c r="T95" s="83"/>
      <c r="U95" s="77"/>
    </row>
    <row r="96" spans="1:21" ht="12.75" hidden="1">
      <c r="A96" s="91"/>
      <c r="B96" s="91"/>
      <c r="C96" s="74"/>
      <c r="D96" s="9" t="s">
        <v>0</v>
      </c>
      <c r="E96" s="10">
        <f t="shared" si="26"/>
        <v>5662499.68</v>
      </c>
      <c r="F96" s="10">
        <v>5662499.68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71"/>
      <c r="N96" s="83"/>
      <c r="O96" s="83"/>
      <c r="P96" s="83"/>
      <c r="Q96" s="83"/>
      <c r="R96" s="83"/>
      <c r="S96" s="83"/>
      <c r="T96" s="83"/>
      <c r="U96" s="77"/>
    </row>
    <row r="97" spans="1:21" ht="12.75" hidden="1">
      <c r="A97" s="91"/>
      <c r="B97" s="91"/>
      <c r="C97" s="74"/>
      <c r="D97" s="9" t="s">
        <v>1</v>
      </c>
      <c r="E97" s="10">
        <f t="shared" si="26"/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71"/>
      <c r="N97" s="83"/>
      <c r="O97" s="83"/>
      <c r="P97" s="83"/>
      <c r="Q97" s="83"/>
      <c r="R97" s="83"/>
      <c r="S97" s="83"/>
      <c r="T97" s="83"/>
      <c r="U97" s="77"/>
    </row>
    <row r="98" spans="1:21" ht="12.75" hidden="1">
      <c r="A98" s="91"/>
      <c r="B98" s="91"/>
      <c r="C98" s="75"/>
      <c r="D98" s="9" t="s">
        <v>3</v>
      </c>
      <c r="E98" s="10">
        <f t="shared" si="26"/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72"/>
      <c r="N98" s="84"/>
      <c r="O98" s="84"/>
      <c r="P98" s="84"/>
      <c r="Q98" s="84"/>
      <c r="R98" s="84"/>
      <c r="S98" s="84"/>
      <c r="T98" s="84"/>
      <c r="U98" s="78"/>
    </row>
    <row r="99" spans="1:21" ht="12.75" hidden="1">
      <c r="A99" s="91"/>
      <c r="B99" s="91" t="s">
        <v>13</v>
      </c>
      <c r="C99" s="73"/>
      <c r="D99" s="9" t="s">
        <v>4</v>
      </c>
      <c r="E99" s="10">
        <f t="shared" si="26"/>
        <v>4465970.84</v>
      </c>
      <c r="F99" s="10">
        <f aca="true" t="shared" si="30" ref="F99:L99">F100+F101+F102+F103</f>
        <v>917740.84</v>
      </c>
      <c r="G99" s="10">
        <f t="shared" si="30"/>
        <v>0</v>
      </c>
      <c r="H99" s="10">
        <f t="shared" si="30"/>
        <v>0</v>
      </c>
      <c r="I99" s="10">
        <f t="shared" si="30"/>
        <v>0</v>
      </c>
      <c r="J99" s="10">
        <f t="shared" si="30"/>
        <v>3058750</v>
      </c>
      <c r="K99" s="10">
        <f t="shared" si="30"/>
        <v>238640</v>
      </c>
      <c r="L99" s="10">
        <f t="shared" si="30"/>
        <v>250840</v>
      </c>
      <c r="M99" s="70" t="s">
        <v>48</v>
      </c>
      <c r="N99" s="82">
        <v>35</v>
      </c>
      <c r="O99" s="82"/>
      <c r="P99" s="82"/>
      <c r="Q99" s="82"/>
      <c r="R99" s="82">
        <v>35</v>
      </c>
      <c r="S99" s="82">
        <v>35</v>
      </c>
      <c r="T99" s="82">
        <v>35</v>
      </c>
      <c r="U99" s="70" t="s">
        <v>22</v>
      </c>
    </row>
    <row r="100" spans="1:21" ht="12.75" hidden="1">
      <c r="A100" s="91"/>
      <c r="B100" s="91"/>
      <c r="C100" s="74"/>
      <c r="D100" s="9" t="s">
        <v>2</v>
      </c>
      <c r="E100" s="10">
        <f t="shared" si="26"/>
        <v>4465970.84</v>
      </c>
      <c r="F100" s="10">
        <v>917740.84</v>
      </c>
      <c r="G100" s="10">
        <v>0</v>
      </c>
      <c r="H100" s="10">
        <v>0</v>
      </c>
      <c r="I100" s="10">
        <v>0</v>
      </c>
      <c r="J100" s="10">
        <v>3058750</v>
      </c>
      <c r="K100" s="10">
        <v>238640</v>
      </c>
      <c r="L100" s="10">
        <v>250840</v>
      </c>
      <c r="M100" s="71"/>
      <c r="N100" s="83"/>
      <c r="O100" s="83"/>
      <c r="P100" s="83"/>
      <c r="Q100" s="83"/>
      <c r="R100" s="83"/>
      <c r="S100" s="83"/>
      <c r="T100" s="83"/>
      <c r="U100" s="71"/>
    </row>
    <row r="101" spans="1:21" ht="12.75" hidden="1">
      <c r="A101" s="91"/>
      <c r="B101" s="91"/>
      <c r="C101" s="74"/>
      <c r="D101" s="9" t="s">
        <v>0</v>
      </c>
      <c r="E101" s="10">
        <f t="shared" si="26"/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71"/>
      <c r="N101" s="83"/>
      <c r="O101" s="83"/>
      <c r="P101" s="83"/>
      <c r="Q101" s="83"/>
      <c r="R101" s="83"/>
      <c r="S101" s="83"/>
      <c r="T101" s="83"/>
      <c r="U101" s="71"/>
    </row>
    <row r="102" spans="1:21" ht="12.75" hidden="1">
      <c r="A102" s="91"/>
      <c r="B102" s="91"/>
      <c r="C102" s="74"/>
      <c r="D102" s="9" t="s">
        <v>1</v>
      </c>
      <c r="E102" s="10">
        <f t="shared" si="26"/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71"/>
      <c r="N102" s="83"/>
      <c r="O102" s="83"/>
      <c r="P102" s="83"/>
      <c r="Q102" s="83"/>
      <c r="R102" s="83"/>
      <c r="S102" s="83"/>
      <c r="T102" s="83"/>
      <c r="U102" s="71"/>
    </row>
    <row r="103" spans="1:21" ht="12.75" hidden="1">
      <c r="A103" s="91"/>
      <c r="B103" s="91"/>
      <c r="C103" s="75"/>
      <c r="D103" s="9" t="s">
        <v>3</v>
      </c>
      <c r="E103" s="10">
        <f t="shared" si="26"/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72"/>
      <c r="N103" s="84"/>
      <c r="O103" s="84"/>
      <c r="P103" s="84"/>
      <c r="Q103" s="84"/>
      <c r="R103" s="84"/>
      <c r="S103" s="84"/>
      <c r="T103" s="84"/>
      <c r="U103" s="72"/>
    </row>
    <row r="104" spans="1:21" ht="12.75" hidden="1">
      <c r="A104" s="91"/>
      <c r="B104" s="91" t="s">
        <v>14</v>
      </c>
      <c r="C104" s="73"/>
      <c r="D104" s="9" t="s">
        <v>4</v>
      </c>
      <c r="E104" s="10">
        <f t="shared" si="26"/>
        <v>177830.19</v>
      </c>
      <c r="F104" s="10">
        <f aca="true" t="shared" si="31" ref="F104:L104">F105+F106+F107+F108</f>
        <v>177830.19</v>
      </c>
      <c r="G104" s="10">
        <f t="shared" si="31"/>
        <v>0</v>
      </c>
      <c r="H104" s="10">
        <f t="shared" si="31"/>
        <v>0</v>
      </c>
      <c r="I104" s="10">
        <f t="shared" si="31"/>
        <v>0</v>
      </c>
      <c r="J104" s="10">
        <f t="shared" si="31"/>
        <v>0</v>
      </c>
      <c r="K104" s="10">
        <f t="shared" si="31"/>
        <v>0</v>
      </c>
      <c r="L104" s="10">
        <f t="shared" si="31"/>
        <v>0</v>
      </c>
      <c r="M104" s="70" t="s">
        <v>48</v>
      </c>
      <c r="N104" s="82">
        <v>5</v>
      </c>
      <c r="O104" s="82"/>
      <c r="P104" s="82"/>
      <c r="Q104" s="82"/>
      <c r="R104" s="82"/>
      <c r="S104" s="82"/>
      <c r="T104" s="82"/>
      <c r="U104" s="70" t="s">
        <v>23</v>
      </c>
    </row>
    <row r="105" spans="1:21" ht="12.75" hidden="1">
      <c r="A105" s="91"/>
      <c r="B105" s="91"/>
      <c r="C105" s="74"/>
      <c r="D105" s="9" t="s">
        <v>2</v>
      </c>
      <c r="E105" s="10">
        <f t="shared" si="26"/>
        <v>177830.19</v>
      </c>
      <c r="F105" s="10">
        <v>177830.19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71"/>
      <c r="N105" s="83"/>
      <c r="O105" s="83"/>
      <c r="P105" s="83"/>
      <c r="Q105" s="83"/>
      <c r="R105" s="83"/>
      <c r="S105" s="83"/>
      <c r="T105" s="83"/>
      <c r="U105" s="71"/>
    </row>
    <row r="106" spans="1:21" ht="12.75" hidden="1">
      <c r="A106" s="91"/>
      <c r="B106" s="91"/>
      <c r="C106" s="74"/>
      <c r="D106" s="9" t="s">
        <v>0</v>
      </c>
      <c r="E106" s="10">
        <f t="shared" si="26"/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71"/>
      <c r="N106" s="83"/>
      <c r="O106" s="83"/>
      <c r="P106" s="83"/>
      <c r="Q106" s="83"/>
      <c r="R106" s="83"/>
      <c r="S106" s="83"/>
      <c r="T106" s="83"/>
      <c r="U106" s="71"/>
    </row>
    <row r="107" spans="1:21" ht="12.75" hidden="1">
      <c r="A107" s="91"/>
      <c r="B107" s="91"/>
      <c r="C107" s="74"/>
      <c r="D107" s="9" t="s">
        <v>1</v>
      </c>
      <c r="E107" s="10">
        <f t="shared" si="26"/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71"/>
      <c r="N107" s="83"/>
      <c r="O107" s="83"/>
      <c r="P107" s="83"/>
      <c r="Q107" s="83"/>
      <c r="R107" s="83"/>
      <c r="S107" s="83"/>
      <c r="T107" s="83"/>
      <c r="U107" s="71"/>
    </row>
    <row r="108" spans="1:21" ht="12.75" hidden="1">
      <c r="A108" s="91"/>
      <c r="B108" s="91"/>
      <c r="C108" s="75"/>
      <c r="D108" s="9" t="s">
        <v>3</v>
      </c>
      <c r="E108" s="10">
        <f t="shared" si="26"/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72"/>
      <c r="N108" s="84"/>
      <c r="O108" s="84"/>
      <c r="P108" s="84"/>
      <c r="Q108" s="84"/>
      <c r="R108" s="84"/>
      <c r="S108" s="84"/>
      <c r="T108" s="84"/>
      <c r="U108" s="72"/>
    </row>
    <row r="109" spans="1:21" ht="14.25" customHeight="1">
      <c r="A109" s="92" t="s">
        <v>11</v>
      </c>
      <c r="B109" s="94" t="s">
        <v>63</v>
      </c>
      <c r="C109" s="73" t="s">
        <v>75</v>
      </c>
      <c r="D109" s="7" t="s">
        <v>4</v>
      </c>
      <c r="E109" s="8">
        <f aca="true" t="shared" si="32" ref="E109:L109">E110+E111+E112+E113</f>
        <v>2376360</v>
      </c>
      <c r="F109" s="8">
        <f t="shared" si="32"/>
        <v>14400</v>
      </c>
      <c r="G109" s="8">
        <f t="shared" si="32"/>
        <v>0</v>
      </c>
      <c r="H109" s="8">
        <f t="shared" si="32"/>
        <v>0</v>
      </c>
      <c r="I109" s="8">
        <f t="shared" si="32"/>
        <v>0</v>
      </c>
      <c r="J109" s="8">
        <f t="shared" si="32"/>
        <v>1521040</v>
      </c>
      <c r="K109" s="8">
        <f t="shared" si="32"/>
        <v>420460</v>
      </c>
      <c r="L109" s="8">
        <f t="shared" si="32"/>
        <v>420460</v>
      </c>
      <c r="M109" s="70" t="s">
        <v>50</v>
      </c>
      <c r="N109" s="82">
        <f>N114+N119+N124</f>
        <v>2</v>
      </c>
      <c r="O109" s="82" t="s">
        <v>58</v>
      </c>
      <c r="P109" s="82" t="s">
        <v>58</v>
      </c>
      <c r="Q109" s="82" t="s">
        <v>58</v>
      </c>
      <c r="R109" s="82">
        <f>R114+R119+R124</f>
        <v>35</v>
      </c>
      <c r="S109" s="82">
        <f>S114+S119+S124</f>
        <v>35</v>
      </c>
      <c r="T109" s="82">
        <f>T114+T119+T124</f>
        <v>35</v>
      </c>
      <c r="U109" s="70" t="s">
        <v>79</v>
      </c>
    </row>
    <row r="110" spans="1:21" ht="14.25" customHeight="1">
      <c r="A110" s="93"/>
      <c r="B110" s="94"/>
      <c r="C110" s="74"/>
      <c r="D110" s="9" t="s">
        <v>2</v>
      </c>
      <c r="E110" s="10">
        <f aca="true" t="shared" si="33" ref="E110:E128">F110+G110+H110+I110+J110+K110+L110</f>
        <v>2376360</v>
      </c>
      <c r="F110" s="11">
        <f aca="true" t="shared" si="34" ref="F110:L110">F115+F120+F125</f>
        <v>14400</v>
      </c>
      <c r="G110" s="10">
        <f t="shared" si="34"/>
        <v>0</v>
      </c>
      <c r="H110" s="10">
        <f t="shared" si="34"/>
        <v>0</v>
      </c>
      <c r="I110" s="10">
        <f t="shared" si="34"/>
        <v>0</v>
      </c>
      <c r="J110" s="10">
        <v>1521040</v>
      </c>
      <c r="K110" s="10">
        <v>420460</v>
      </c>
      <c r="L110" s="10">
        <f t="shared" si="34"/>
        <v>420460</v>
      </c>
      <c r="M110" s="71"/>
      <c r="N110" s="83"/>
      <c r="O110" s="83"/>
      <c r="P110" s="83"/>
      <c r="Q110" s="83"/>
      <c r="R110" s="83"/>
      <c r="S110" s="83"/>
      <c r="T110" s="83"/>
      <c r="U110" s="71"/>
    </row>
    <row r="111" spans="1:21" ht="14.25" customHeight="1">
      <c r="A111" s="93"/>
      <c r="B111" s="94"/>
      <c r="C111" s="74"/>
      <c r="D111" s="9" t="s">
        <v>0</v>
      </c>
      <c r="E111" s="10">
        <f t="shared" si="33"/>
        <v>0</v>
      </c>
      <c r="F111" s="11">
        <v>0</v>
      </c>
      <c r="G111" s="10">
        <f aca="true" t="shared" si="35" ref="G111:L113">G116+G121+G126</f>
        <v>0</v>
      </c>
      <c r="H111" s="10">
        <f t="shared" si="35"/>
        <v>0</v>
      </c>
      <c r="I111" s="10">
        <f t="shared" si="35"/>
        <v>0</v>
      </c>
      <c r="J111" s="10">
        <f t="shared" si="35"/>
        <v>0</v>
      </c>
      <c r="K111" s="10">
        <f t="shared" si="35"/>
        <v>0</v>
      </c>
      <c r="L111" s="10">
        <f t="shared" si="35"/>
        <v>0</v>
      </c>
      <c r="M111" s="71"/>
      <c r="N111" s="83"/>
      <c r="O111" s="83"/>
      <c r="P111" s="83"/>
      <c r="Q111" s="83"/>
      <c r="R111" s="83"/>
      <c r="S111" s="83"/>
      <c r="T111" s="83"/>
      <c r="U111" s="71"/>
    </row>
    <row r="112" spans="1:21" ht="14.25" customHeight="1">
      <c r="A112" s="93"/>
      <c r="B112" s="94"/>
      <c r="C112" s="74"/>
      <c r="D112" s="9" t="s">
        <v>1</v>
      </c>
      <c r="E112" s="10">
        <f t="shared" si="33"/>
        <v>0</v>
      </c>
      <c r="F112" s="11">
        <v>0</v>
      </c>
      <c r="G112" s="10">
        <f t="shared" si="35"/>
        <v>0</v>
      </c>
      <c r="H112" s="10">
        <f t="shared" si="35"/>
        <v>0</v>
      </c>
      <c r="I112" s="10">
        <f t="shared" si="35"/>
        <v>0</v>
      </c>
      <c r="J112" s="10">
        <f t="shared" si="35"/>
        <v>0</v>
      </c>
      <c r="K112" s="10">
        <f t="shared" si="35"/>
        <v>0</v>
      </c>
      <c r="L112" s="10">
        <f t="shared" si="35"/>
        <v>0</v>
      </c>
      <c r="M112" s="71"/>
      <c r="N112" s="83"/>
      <c r="O112" s="83"/>
      <c r="P112" s="83"/>
      <c r="Q112" s="83"/>
      <c r="R112" s="83"/>
      <c r="S112" s="83"/>
      <c r="T112" s="83"/>
      <c r="U112" s="71"/>
    </row>
    <row r="113" spans="1:21" ht="14.25" customHeight="1">
      <c r="A113" s="93"/>
      <c r="B113" s="94"/>
      <c r="C113" s="75"/>
      <c r="D113" s="9" t="s">
        <v>3</v>
      </c>
      <c r="E113" s="10">
        <f t="shared" si="33"/>
        <v>0</v>
      </c>
      <c r="F113" s="11">
        <v>0</v>
      </c>
      <c r="G113" s="10">
        <f t="shared" si="35"/>
        <v>0</v>
      </c>
      <c r="H113" s="10">
        <f t="shared" si="35"/>
        <v>0</v>
      </c>
      <c r="I113" s="10">
        <f t="shared" si="35"/>
        <v>0</v>
      </c>
      <c r="J113" s="10">
        <f t="shared" si="35"/>
        <v>0</v>
      </c>
      <c r="K113" s="10">
        <f t="shared" si="35"/>
        <v>0</v>
      </c>
      <c r="L113" s="10">
        <f t="shared" si="35"/>
        <v>0</v>
      </c>
      <c r="M113" s="72"/>
      <c r="N113" s="84"/>
      <c r="O113" s="84"/>
      <c r="P113" s="84"/>
      <c r="Q113" s="84"/>
      <c r="R113" s="84"/>
      <c r="S113" s="84"/>
      <c r="T113" s="84"/>
      <c r="U113" s="72"/>
    </row>
    <row r="114" spans="1:21" ht="12.75" hidden="1">
      <c r="A114" s="91"/>
      <c r="B114" s="91" t="s">
        <v>12</v>
      </c>
      <c r="C114" s="73"/>
      <c r="D114" s="9" t="s">
        <v>4</v>
      </c>
      <c r="E114" s="10">
        <f t="shared" si="33"/>
        <v>0</v>
      </c>
      <c r="F114" s="10">
        <f aca="true" t="shared" si="36" ref="F114:L114">F115+F116+F117+F118</f>
        <v>0</v>
      </c>
      <c r="G114" s="10">
        <f t="shared" si="36"/>
        <v>0</v>
      </c>
      <c r="H114" s="10">
        <f t="shared" si="36"/>
        <v>0</v>
      </c>
      <c r="I114" s="10">
        <f t="shared" si="36"/>
        <v>0</v>
      </c>
      <c r="J114" s="10">
        <f t="shared" si="36"/>
        <v>0</v>
      </c>
      <c r="K114" s="10">
        <f t="shared" si="36"/>
        <v>0</v>
      </c>
      <c r="L114" s="10">
        <f t="shared" si="36"/>
        <v>0</v>
      </c>
      <c r="M114" s="70"/>
      <c r="N114" s="82"/>
      <c r="O114" s="82"/>
      <c r="P114" s="82"/>
      <c r="Q114" s="82"/>
      <c r="R114" s="82"/>
      <c r="S114" s="82"/>
      <c r="T114" s="82"/>
      <c r="U114" s="85"/>
    </row>
    <row r="115" spans="1:21" ht="12.75" hidden="1">
      <c r="A115" s="91"/>
      <c r="B115" s="91"/>
      <c r="C115" s="74"/>
      <c r="D115" s="9" t="s">
        <v>2</v>
      </c>
      <c r="E115" s="10">
        <f t="shared" si="33"/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71"/>
      <c r="N115" s="83"/>
      <c r="O115" s="83"/>
      <c r="P115" s="83"/>
      <c r="Q115" s="83"/>
      <c r="R115" s="83"/>
      <c r="S115" s="83"/>
      <c r="T115" s="83"/>
      <c r="U115" s="86"/>
    </row>
    <row r="116" spans="1:21" ht="12.75" hidden="1">
      <c r="A116" s="91"/>
      <c r="B116" s="91"/>
      <c r="C116" s="74"/>
      <c r="D116" s="9" t="s">
        <v>0</v>
      </c>
      <c r="E116" s="10">
        <f t="shared" si="33"/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71"/>
      <c r="N116" s="83"/>
      <c r="O116" s="83"/>
      <c r="P116" s="83"/>
      <c r="Q116" s="83"/>
      <c r="R116" s="83"/>
      <c r="S116" s="83"/>
      <c r="T116" s="83"/>
      <c r="U116" s="86"/>
    </row>
    <row r="117" spans="1:21" ht="12.75" hidden="1">
      <c r="A117" s="91"/>
      <c r="B117" s="91"/>
      <c r="C117" s="74"/>
      <c r="D117" s="9" t="s">
        <v>1</v>
      </c>
      <c r="E117" s="10">
        <f t="shared" si="33"/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71"/>
      <c r="N117" s="83"/>
      <c r="O117" s="83"/>
      <c r="P117" s="83"/>
      <c r="Q117" s="83"/>
      <c r="R117" s="83"/>
      <c r="S117" s="83"/>
      <c r="T117" s="83"/>
      <c r="U117" s="86"/>
    </row>
    <row r="118" spans="1:21" ht="12.75" hidden="1">
      <c r="A118" s="91"/>
      <c r="B118" s="91"/>
      <c r="C118" s="75"/>
      <c r="D118" s="9" t="s">
        <v>3</v>
      </c>
      <c r="E118" s="10">
        <f t="shared" si="33"/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72"/>
      <c r="N118" s="84"/>
      <c r="O118" s="84"/>
      <c r="P118" s="84"/>
      <c r="Q118" s="84"/>
      <c r="R118" s="84"/>
      <c r="S118" s="84"/>
      <c r="T118" s="84"/>
      <c r="U118" s="87"/>
    </row>
    <row r="119" spans="1:21" ht="12.75" hidden="1">
      <c r="A119" s="91"/>
      <c r="B119" s="91" t="s">
        <v>13</v>
      </c>
      <c r="C119" s="73"/>
      <c r="D119" s="9" t="s">
        <v>4</v>
      </c>
      <c r="E119" s="10">
        <f t="shared" si="33"/>
        <v>2361960</v>
      </c>
      <c r="F119" s="10">
        <f aca="true" t="shared" si="37" ref="F119:L119">F120+F121+F122+F123</f>
        <v>0</v>
      </c>
      <c r="G119" s="10">
        <f t="shared" si="37"/>
        <v>0</v>
      </c>
      <c r="H119" s="10">
        <f t="shared" si="37"/>
        <v>0</v>
      </c>
      <c r="I119" s="10">
        <f t="shared" si="37"/>
        <v>0</v>
      </c>
      <c r="J119" s="10">
        <f t="shared" si="37"/>
        <v>1521040</v>
      </c>
      <c r="K119" s="10">
        <f t="shared" si="37"/>
        <v>420460</v>
      </c>
      <c r="L119" s="10">
        <f t="shared" si="37"/>
        <v>420460</v>
      </c>
      <c r="M119" s="70"/>
      <c r="N119" s="82"/>
      <c r="O119" s="82"/>
      <c r="P119" s="82"/>
      <c r="Q119" s="82"/>
      <c r="R119" s="82">
        <v>35</v>
      </c>
      <c r="S119" s="82">
        <v>35</v>
      </c>
      <c r="T119" s="82">
        <v>35</v>
      </c>
      <c r="U119" s="85"/>
    </row>
    <row r="120" spans="1:21" ht="12.75" hidden="1">
      <c r="A120" s="91"/>
      <c r="B120" s="91"/>
      <c r="C120" s="74"/>
      <c r="D120" s="9" t="s">
        <v>2</v>
      </c>
      <c r="E120" s="10">
        <f t="shared" si="33"/>
        <v>2361960</v>
      </c>
      <c r="F120" s="10">
        <v>0</v>
      </c>
      <c r="G120" s="10">
        <v>0</v>
      </c>
      <c r="H120" s="10">
        <v>0</v>
      </c>
      <c r="I120" s="10">
        <v>0</v>
      </c>
      <c r="J120" s="10">
        <v>1521040</v>
      </c>
      <c r="K120" s="10">
        <v>420460</v>
      </c>
      <c r="L120" s="10">
        <v>420460</v>
      </c>
      <c r="M120" s="71"/>
      <c r="N120" s="83"/>
      <c r="O120" s="83"/>
      <c r="P120" s="83"/>
      <c r="Q120" s="83"/>
      <c r="R120" s="83"/>
      <c r="S120" s="83"/>
      <c r="T120" s="83"/>
      <c r="U120" s="86"/>
    </row>
    <row r="121" spans="1:21" ht="12.75" hidden="1">
      <c r="A121" s="91"/>
      <c r="B121" s="91"/>
      <c r="C121" s="74"/>
      <c r="D121" s="9" t="s">
        <v>0</v>
      </c>
      <c r="E121" s="10">
        <f t="shared" si="33"/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71"/>
      <c r="N121" s="83"/>
      <c r="O121" s="83"/>
      <c r="P121" s="83"/>
      <c r="Q121" s="83"/>
      <c r="R121" s="83"/>
      <c r="S121" s="83"/>
      <c r="T121" s="83"/>
      <c r="U121" s="86"/>
    </row>
    <row r="122" spans="1:21" ht="12.75" hidden="1">
      <c r="A122" s="91"/>
      <c r="B122" s="91"/>
      <c r="C122" s="74"/>
      <c r="D122" s="9" t="s">
        <v>1</v>
      </c>
      <c r="E122" s="10">
        <f t="shared" si="33"/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71"/>
      <c r="N122" s="83"/>
      <c r="O122" s="83"/>
      <c r="P122" s="83"/>
      <c r="Q122" s="83"/>
      <c r="R122" s="83"/>
      <c r="S122" s="83"/>
      <c r="T122" s="83"/>
      <c r="U122" s="86"/>
    </row>
    <row r="123" spans="1:21" ht="12.75" hidden="1">
      <c r="A123" s="91"/>
      <c r="B123" s="91"/>
      <c r="C123" s="75"/>
      <c r="D123" s="9" t="s">
        <v>3</v>
      </c>
      <c r="E123" s="10">
        <f t="shared" si="33"/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72"/>
      <c r="N123" s="84"/>
      <c r="O123" s="84"/>
      <c r="P123" s="84"/>
      <c r="Q123" s="84"/>
      <c r="R123" s="84"/>
      <c r="S123" s="84"/>
      <c r="T123" s="84"/>
      <c r="U123" s="87"/>
    </row>
    <row r="124" spans="1:21" ht="12.75" hidden="1">
      <c r="A124" s="91"/>
      <c r="B124" s="91" t="s">
        <v>14</v>
      </c>
      <c r="C124" s="73"/>
      <c r="D124" s="9" t="s">
        <v>4</v>
      </c>
      <c r="E124" s="10">
        <f t="shared" si="33"/>
        <v>14400</v>
      </c>
      <c r="F124" s="10">
        <f aca="true" t="shared" si="38" ref="F124:L124">F125+F126+F127+F128</f>
        <v>14400</v>
      </c>
      <c r="G124" s="10">
        <f t="shared" si="38"/>
        <v>0</v>
      </c>
      <c r="H124" s="10">
        <f t="shared" si="38"/>
        <v>0</v>
      </c>
      <c r="I124" s="10">
        <f t="shared" si="38"/>
        <v>0</v>
      </c>
      <c r="J124" s="10">
        <f t="shared" si="38"/>
        <v>0</v>
      </c>
      <c r="K124" s="10">
        <f t="shared" si="38"/>
        <v>0</v>
      </c>
      <c r="L124" s="10">
        <f t="shared" si="38"/>
        <v>0</v>
      </c>
      <c r="M124" s="70" t="s">
        <v>50</v>
      </c>
      <c r="N124" s="82">
        <v>2</v>
      </c>
      <c r="O124" s="82"/>
      <c r="P124" s="82"/>
      <c r="Q124" s="82"/>
      <c r="R124" s="82"/>
      <c r="S124" s="82"/>
      <c r="T124" s="82"/>
      <c r="U124" s="70" t="s">
        <v>23</v>
      </c>
    </row>
    <row r="125" spans="1:21" ht="12.75" hidden="1">
      <c r="A125" s="91"/>
      <c r="B125" s="91"/>
      <c r="C125" s="74"/>
      <c r="D125" s="9" t="s">
        <v>2</v>
      </c>
      <c r="E125" s="10">
        <f t="shared" si="33"/>
        <v>14400</v>
      </c>
      <c r="F125" s="10">
        <f>21000-6600</f>
        <v>14400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71"/>
      <c r="N125" s="83"/>
      <c r="O125" s="83"/>
      <c r="P125" s="83"/>
      <c r="Q125" s="83"/>
      <c r="R125" s="83"/>
      <c r="S125" s="83"/>
      <c r="T125" s="83"/>
      <c r="U125" s="71"/>
    </row>
    <row r="126" spans="1:21" ht="12.75" hidden="1">
      <c r="A126" s="91"/>
      <c r="B126" s="91"/>
      <c r="C126" s="74"/>
      <c r="D126" s="9" t="s">
        <v>0</v>
      </c>
      <c r="E126" s="10">
        <f t="shared" si="33"/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71"/>
      <c r="N126" s="83"/>
      <c r="O126" s="83"/>
      <c r="P126" s="83"/>
      <c r="Q126" s="83"/>
      <c r="R126" s="83"/>
      <c r="S126" s="83"/>
      <c r="T126" s="83"/>
      <c r="U126" s="71"/>
    </row>
    <row r="127" spans="1:21" ht="12.75" hidden="1">
      <c r="A127" s="91"/>
      <c r="B127" s="91"/>
      <c r="C127" s="74"/>
      <c r="D127" s="9" t="s">
        <v>1</v>
      </c>
      <c r="E127" s="10">
        <f t="shared" si="33"/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71"/>
      <c r="N127" s="83"/>
      <c r="O127" s="83"/>
      <c r="P127" s="83"/>
      <c r="Q127" s="83"/>
      <c r="R127" s="83"/>
      <c r="S127" s="83"/>
      <c r="T127" s="83"/>
      <c r="U127" s="71"/>
    </row>
    <row r="128" spans="1:21" ht="12.75" hidden="1">
      <c r="A128" s="91"/>
      <c r="B128" s="91"/>
      <c r="C128" s="75"/>
      <c r="D128" s="9" t="s">
        <v>3</v>
      </c>
      <c r="E128" s="10">
        <f t="shared" si="33"/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72"/>
      <c r="N128" s="84"/>
      <c r="O128" s="84"/>
      <c r="P128" s="84"/>
      <c r="Q128" s="84"/>
      <c r="R128" s="84"/>
      <c r="S128" s="84"/>
      <c r="T128" s="84"/>
      <c r="U128" s="72"/>
    </row>
    <row r="129" spans="1:21" ht="27" customHeight="1">
      <c r="A129" s="92" t="s">
        <v>15</v>
      </c>
      <c r="B129" s="94" t="s">
        <v>64</v>
      </c>
      <c r="C129" s="73">
        <v>2014</v>
      </c>
      <c r="D129" s="7" t="s">
        <v>4</v>
      </c>
      <c r="E129" s="8">
        <f aca="true" t="shared" si="39" ref="E129:L129">E130+E131+E132+E133</f>
        <v>200000</v>
      </c>
      <c r="F129" s="8">
        <f t="shared" si="39"/>
        <v>200000</v>
      </c>
      <c r="G129" s="8">
        <f t="shared" si="39"/>
        <v>0</v>
      </c>
      <c r="H129" s="8">
        <f t="shared" si="39"/>
        <v>0</v>
      </c>
      <c r="I129" s="8">
        <f t="shared" si="39"/>
        <v>0</v>
      </c>
      <c r="J129" s="8">
        <f t="shared" si="39"/>
        <v>0</v>
      </c>
      <c r="K129" s="8">
        <f t="shared" si="39"/>
        <v>0</v>
      </c>
      <c r="L129" s="8">
        <f t="shared" si="39"/>
        <v>0</v>
      </c>
      <c r="M129" s="70" t="s">
        <v>51</v>
      </c>
      <c r="N129" s="82">
        <f>N134</f>
        <v>2</v>
      </c>
      <c r="O129" s="82" t="s">
        <v>58</v>
      </c>
      <c r="P129" s="82" t="s">
        <v>58</v>
      </c>
      <c r="Q129" s="82" t="s">
        <v>58</v>
      </c>
      <c r="R129" s="82" t="s">
        <v>58</v>
      </c>
      <c r="S129" s="82" t="s">
        <v>58</v>
      </c>
      <c r="T129" s="82" t="s">
        <v>58</v>
      </c>
      <c r="U129" s="70" t="s">
        <v>70</v>
      </c>
    </row>
    <row r="130" spans="1:21" ht="12.75">
      <c r="A130" s="93"/>
      <c r="B130" s="94"/>
      <c r="C130" s="74"/>
      <c r="D130" s="9" t="s">
        <v>2</v>
      </c>
      <c r="E130" s="10">
        <f aca="true" t="shared" si="40" ref="E130:E138">F130+G130+H130+I130+J130+K130+L130</f>
        <v>200000</v>
      </c>
      <c r="F130" s="11">
        <f aca="true" t="shared" si="41" ref="F130:L130">F135</f>
        <v>200000</v>
      </c>
      <c r="G130" s="11">
        <f t="shared" si="41"/>
        <v>0</v>
      </c>
      <c r="H130" s="11">
        <f t="shared" si="41"/>
        <v>0</v>
      </c>
      <c r="I130" s="11">
        <f t="shared" si="41"/>
        <v>0</v>
      </c>
      <c r="J130" s="11">
        <f t="shared" si="41"/>
        <v>0</v>
      </c>
      <c r="K130" s="11">
        <f t="shared" si="41"/>
        <v>0</v>
      </c>
      <c r="L130" s="11">
        <f t="shared" si="41"/>
        <v>0</v>
      </c>
      <c r="M130" s="71"/>
      <c r="N130" s="83"/>
      <c r="O130" s="83"/>
      <c r="P130" s="83"/>
      <c r="Q130" s="83"/>
      <c r="R130" s="83"/>
      <c r="S130" s="83"/>
      <c r="T130" s="83"/>
      <c r="U130" s="71"/>
    </row>
    <row r="131" spans="1:21" ht="15" customHeight="1">
      <c r="A131" s="93"/>
      <c r="B131" s="94"/>
      <c r="C131" s="74"/>
      <c r="D131" s="9" t="s">
        <v>0</v>
      </c>
      <c r="E131" s="10">
        <f t="shared" si="40"/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71"/>
      <c r="N131" s="83"/>
      <c r="O131" s="83"/>
      <c r="P131" s="83"/>
      <c r="Q131" s="83"/>
      <c r="R131" s="83"/>
      <c r="S131" s="83"/>
      <c r="T131" s="83"/>
      <c r="U131" s="71"/>
    </row>
    <row r="132" spans="1:21" ht="14.25" customHeight="1">
      <c r="A132" s="93"/>
      <c r="B132" s="94"/>
      <c r="C132" s="74"/>
      <c r="D132" s="9" t="s">
        <v>1</v>
      </c>
      <c r="E132" s="10">
        <f t="shared" si="40"/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71"/>
      <c r="N132" s="83"/>
      <c r="O132" s="83"/>
      <c r="P132" s="83"/>
      <c r="Q132" s="83"/>
      <c r="R132" s="83"/>
      <c r="S132" s="83"/>
      <c r="T132" s="83"/>
      <c r="U132" s="71"/>
    </row>
    <row r="133" spans="1:21" ht="14.25" customHeight="1">
      <c r="A133" s="93"/>
      <c r="B133" s="94"/>
      <c r="C133" s="75"/>
      <c r="D133" s="9" t="s">
        <v>3</v>
      </c>
      <c r="E133" s="10">
        <f t="shared" si="40"/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72"/>
      <c r="N133" s="84"/>
      <c r="O133" s="84"/>
      <c r="P133" s="84"/>
      <c r="Q133" s="84"/>
      <c r="R133" s="84"/>
      <c r="S133" s="84"/>
      <c r="T133" s="84"/>
      <c r="U133" s="72"/>
    </row>
    <row r="134" spans="1:21" ht="12.75" hidden="1">
      <c r="A134" s="91"/>
      <c r="B134" s="91" t="s">
        <v>14</v>
      </c>
      <c r="C134" s="73"/>
      <c r="D134" s="9" t="s">
        <v>4</v>
      </c>
      <c r="E134" s="10">
        <f t="shared" si="40"/>
        <v>200000</v>
      </c>
      <c r="F134" s="10">
        <f aca="true" t="shared" si="42" ref="F134:L134">F135+F136+F137+F138</f>
        <v>200000</v>
      </c>
      <c r="G134" s="10">
        <f t="shared" si="42"/>
        <v>0</v>
      </c>
      <c r="H134" s="10">
        <f t="shared" si="42"/>
        <v>0</v>
      </c>
      <c r="I134" s="10">
        <f t="shared" si="42"/>
        <v>0</v>
      </c>
      <c r="J134" s="10">
        <f t="shared" si="42"/>
        <v>0</v>
      </c>
      <c r="K134" s="10">
        <f t="shared" si="42"/>
        <v>0</v>
      </c>
      <c r="L134" s="10">
        <f t="shared" si="42"/>
        <v>0</v>
      </c>
      <c r="M134" s="70" t="s">
        <v>51</v>
      </c>
      <c r="N134" s="82">
        <v>2</v>
      </c>
      <c r="O134" s="82"/>
      <c r="P134" s="82"/>
      <c r="Q134" s="82"/>
      <c r="R134" s="82"/>
      <c r="S134" s="82"/>
      <c r="T134" s="82"/>
      <c r="U134" s="85"/>
    </row>
    <row r="135" spans="1:21" ht="12.75" hidden="1">
      <c r="A135" s="91"/>
      <c r="B135" s="91"/>
      <c r="C135" s="74"/>
      <c r="D135" s="9" t="s">
        <v>2</v>
      </c>
      <c r="E135" s="10">
        <f t="shared" si="40"/>
        <v>200000</v>
      </c>
      <c r="F135" s="10">
        <v>200000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71"/>
      <c r="N135" s="83"/>
      <c r="O135" s="83"/>
      <c r="P135" s="83"/>
      <c r="Q135" s="83"/>
      <c r="R135" s="83"/>
      <c r="S135" s="83"/>
      <c r="T135" s="83"/>
      <c r="U135" s="86"/>
    </row>
    <row r="136" spans="1:21" ht="12.75" hidden="1">
      <c r="A136" s="91"/>
      <c r="B136" s="91"/>
      <c r="C136" s="74"/>
      <c r="D136" s="9" t="s">
        <v>0</v>
      </c>
      <c r="E136" s="10">
        <f t="shared" si="40"/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71"/>
      <c r="N136" s="83"/>
      <c r="O136" s="83"/>
      <c r="P136" s="83"/>
      <c r="Q136" s="83"/>
      <c r="R136" s="83"/>
      <c r="S136" s="83"/>
      <c r="T136" s="83"/>
      <c r="U136" s="86"/>
    </row>
    <row r="137" spans="1:21" ht="12.75" hidden="1">
      <c r="A137" s="91"/>
      <c r="B137" s="91"/>
      <c r="C137" s="74"/>
      <c r="D137" s="9" t="s">
        <v>1</v>
      </c>
      <c r="E137" s="10">
        <f t="shared" si="40"/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71"/>
      <c r="N137" s="83"/>
      <c r="O137" s="83"/>
      <c r="P137" s="83"/>
      <c r="Q137" s="83"/>
      <c r="R137" s="83"/>
      <c r="S137" s="83"/>
      <c r="T137" s="83"/>
      <c r="U137" s="86"/>
    </row>
    <row r="138" spans="1:21" ht="12.75" hidden="1">
      <c r="A138" s="91"/>
      <c r="B138" s="91"/>
      <c r="C138" s="75"/>
      <c r="D138" s="9" t="s">
        <v>3</v>
      </c>
      <c r="E138" s="10">
        <f t="shared" si="40"/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72"/>
      <c r="N138" s="84"/>
      <c r="O138" s="84"/>
      <c r="P138" s="84"/>
      <c r="Q138" s="84"/>
      <c r="R138" s="84"/>
      <c r="S138" s="84"/>
      <c r="T138" s="84"/>
      <c r="U138" s="87"/>
    </row>
    <row r="139" spans="1:21" ht="27" customHeight="1">
      <c r="A139" s="92" t="s">
        <v>45</v>
      </c>
      <c r="B139" s="94" t="s">
        <v>65</v>
      </c>
      <c r="C139" s="73" t="s">
        <v>76</v>
      </c>
      <c r="D139" s="7" t="s">
        <v>4</v>
      </c>
      <c r="E139" s="8">
        <f aca="true" t="shared" si="43" ref="E139:L139">E140+E141+E142+E143</f>
        <v>7510428.7</v>
      </c>
      <c r="F139" s="8">
        <f t="shared" si="43"/>
        <v>1401934.03</v>
      </c>
      <c r="G139" s="8">
        <f t="shared" si="43"/>
        <v>751389.8</v>
      </c>
      <c r="H139" s="8">
        <f t="shared" si="43"/>
        <v>741864.87</v>
      </c>
      <c r="I139" s="8">
        <f t="shared" si="43"/>
        <v>1153810</v>
      </c>
      <c r="J139" s="8">
        <f t="shared" si="43"/>
        <v>1153810</v>
      </c>
      <c r="K139" s="8">
        <f t="shared" si="43"/>
        <v>1153810</v>
      </c>
      <c r="L139" s="8">
        <f t="shared" si="43"/>
        <v>1153810</v>
      </c>
      <c r="M139" s="70" t="s">
        <v>52</v>
      </c>
      <c r="N139" s="82">
        <v>25</v>
      </c>
      <c r="O139" s="82">
        <v>206</v>
      </c>
      <c r="P139" s="82">
        <v>150</v>
      </c>
      <c r="Q139" s="82">
        <v>150</v>
      </c>
      <c r="R139" s="82">
        <v>150</v>
      </c>
      <c r="S139" s="82">
        <v>150</v>
      </c>
      <c r="T139" s="82">
        <v>150</v>
      </c>
      <c r="U139" s="70" t="s">
        <v>71</v>
      </c>
    </row>
    <row r="140" spans="1:21" ht="12.75">
      <c r="A140" s="93"/>
      <c r="B140" s="94"/>
      <c r="C140" s="74"/>
      <c r="D140" s="9" t="s">
        <v>2</v>
      </c>
      <c r="E140" s="10">
        <f aca="true" t="shared" si="44" ref="E140:E148">F140+G140+H140+I140+J140+K140+L140</f>
        <v>7510428.7</v>
      </c>
      <c r="F140" s="11">
        <f aca="true" t="shared" si="45" ref="F140:L143">F145</f>
        <v>1401934.03</v>
      </c>
      <c r="G140" s="11">
        <f t="shared" si="45"/>
        <v>751389.8</v>
      </c>
      <c r="H140" s="11">
        <v>741864.87</v>
      </c>
      <c r="I140" s="11">
        <v>1153810</v>
      </c>
      <c r="J140" s="11">
        <v>1153810</v>
      </c>
      <c r="K140" s="11">
        <v>1153810</v>
      </c>
      <c r="L140" s="11">
        <f t="shared" si="45"/>
        <v>1153810</v>
      </c>
      <c r="M140" s="71"/>
      <c r="N140" s="83"/>
      <c r="O140" s="83"/>
      <c r="P140" s="83"/>
      <c r="Q140" s="83"/>
      <c r="R140" s="83"/>
      <c r="S140" s="83"/>
      <c r="T140" s="83"/>
      <c r="U140" s="71"/>
    </row>
    <row r="141" spans="1:21" ht="15" customHeight="1">
      <c r="A141" s="93"/>
      <c r="B141" s="94"/>
      <c r="C141" s="74"/>
      <c r="D141" s="9" t="s">
        <v>0</v>
      </c>
      <c r="E141" s="10">
        <f t="shared" si="44"/>
        <v>0</v>
      </c>
      <c r="F141" s="11">
        <f t="shared" si="45"/>
        <v>0</v>
      </c>
      <c r="G141" s="11">
        <f t="shared" si="45"/>
        <v>0</v>
      </c>
      <c r="H141" s="11">
        <f t="shared" si="45"/>
        <v>0</v>
      </c>
      <c r="I141" s="11">
        <f t="shared" si="45"/>
        <v>0</v>
      </c>
      <c r="J141" s="11">
        <f t="shared" si="45"/>
        <v>0</v>
      </c>
      <c r="K141" s="11">
        <f t="shared" si="45"/>
        <v>0</v>
      </c>
      <c r="L141" s="11">
        <f t="shared" si="45"/>
        <v>0</v>
      </c>
      <c r="M141" s="71"/>
      <c r="N141" s="83"/>
      <c r="O141" s="83"/>
      <c r="P141" s="83"/>
      <c r="Q141" s="83"/>
      <c r="R141" s="83"/>
      <c r="S141" s="83"/>
      <c r="T141" s="83"/>
      <c r="U141" s="71"/>
    </row>
    <row r="142" spans="1:21" ht="14.25" customHeight="1">
      <c r="A142" s="93"/>
      <c r="B142" s="94"/>
      <c r="C142" s="74"/>
      <c r="D142" s="9" t="s">
        <v>1</v>
      </c>
      <c r="E142" s="10">
        <f t="shared" si="44"/>
        <v>0</v>
      </c>
      <c r="F142" s="11">
        <f t="shared" si="45"/>
        <v>0</v>
      </c>
      <c r="G142" s="11">
        <f t="shared" si="45"/>
        <v>0</v>
      </c>
      <c r="H142" s="11">
        <f t="shared" si="45"/>
        <v>0</v>
      </c>
      <c r="I142" s="11">
        <f t="shared" si="45"/>
        <v>0</v>
      </c>
      <c r="J142" s="11">
        <f t="shared" si="45"/>
        <v>0</v>
      </c>
      <c r="K142" s="11">
        <f t="shared" si="45"/>
        <v>0</v>
      </c>
      <c r="L142" s="11">
        <f t="shared" si="45"/>
        <v>0</v>
      </c>
      <c r="M142" s="71"/>
      <c r="N142" s="83"/>
      <c r="O142" s="83"/>
      <c r="P142" s="83"/>
      <c r="Q142" s="83"/>
      <c r="R142" s="83"/>
      <c r="S142" s="83"/>
      <c r="T142" s="83"/>
      <c r="U142" s="71"/>
    </row>
    <row r="143" spans="1:21" ht="14.25" customHeight="1">
      <c r="A143" s="93"/>
      <c r="B143" s="94"/>
      <c r="C143" s="75"/>
      <c r="D143" s="9" t="s">
        <v>3</v>
      </c>
      <c r="E143" s="10">
        <f t="shared" si="44"/>
        <v>0</v>
      </c>
      <c r="F143" s="11">
        <f t="shared" si="45"/>
        <v>0</v>
      </c>
      <c r="G143" s="11">
        <f t="shared" si="45"/>
        <v>0</v>
      </c>
      <c r="H143" s="11">
        <f t="shared" si="45"/>
        <v>0</v>
      </c>
      <c r="I143" s="11">
        <f t="shared" si="45"/>
        <v>0</v>
      </c>
      <c r="J143" s="11">
        <f t="shared" si="45"/>
        <v>0</v>
      </c>
      <c r="K143" s="11">
        <f t="shared" si="45"/>
        <v>0</v>
      </c>
      <c r="L143" s="11">
        <f t="shared" si="45"/>
        <v>0</v>
      </c>
      <c r="M143" s="72"/>
      <c r="N143" s="84"/>
      <c r="O143" s="84"/>
      <c r="P143" s="84"/>
      <c r="Q143" s="84"/>
      <c r="R143" s="84"/>
      <c r="S143" s="84"/>
      <c r="T143" s="84"/>
      <c r="U143" s="72"/>
    </row>
    <row r="144" spans="1:21" ht="12.75" hidden="1">
      <c r="A144" s="91"/>
      <c r="B144" s="91" t="s">
        <v>12</v>
      </c>
      <c r="C144" s="73"/>
      <c r="D144" s="9" t="s">
        <v>4</v>
      </c>
      <c r="E144" s="10">
        <f t="shared" si="44"/>
        <v>7455043.83</v>
      </c>
      <c r="F144" s="10">
        <f aca="true" t="shared" si="46" ref="F144:L144">F145+F146+F147+F148</f>
        <v>1401934.03</v>
      </c>
      <c r="G144" s="10">
        <f t="shared" si="46"/>
        <v>751389.8</v>
      </c>
      <c r="H144" s="10">
        <f t="shared" si="46"/>
        <v>686480</v>
      </c>
      <c r="I144" s="10">
        <f t="shared" si="46"/>
        <v>1153810</v>
      </c>
      <c r="J144" s="10">
        <f t="shared" si="46"/>
        <v>1153810</v>
      </c>
      <c r="K144" s="10">
        <f t="shared" si="46"/>
        <v>1153810</v>
      </c>
      <c r="L144" s="10">
        <f t="shared" si="46"/>
        <v>1153810</v>
      </c>
      <c r="M144" s="70"/>
      <c r="N144" s="82"/>
      <c r="O144" s="82"/>
      <c r="P144" s="82"/>
      <c r="Q144" s="82"/>
      <c r="R144" s="82"/>
      <c r="S144" s="82"/>
      <c r="T144" s="82"/>
      <c r="U144" s="76"/>
    </row>
    <row r="145" spans="1:21" ht="12.75" hidden="1">
      <c r="A145" s="91"/>
      <c r="B145" s="91"/>
      <c r="C145" s="74"/>
      <c r="D145" s="9" t="s">
        <v>2</v>
      </c>
      <c r="E145" s="10">
        <f t="shared" si="44"/>
        <v>7455043.83</v>
      </c>
      <c r="F145" s="10">
        <f>1316921.26+85012.77</f>
        <v>1401934.03</v>
      </c>
      <c r="G145" s="10">
        <f>1393520-592510-80101-99990.35+130471.15</f>
        <v>751389.8</v>
      </c>
      <c r="H145" s="10">
        <v>686480</v>
      </c>
      <c r="I145" s="10">
        <v>1153810</v>
      </c>
      <c r="J145" s="10">
        <v>1153810</v>
      </c>
      <c r="K145" s="10">
        <v>1153810</v>
      </c>
      <c r="L145" s="10">
        <v>1153810</v>
      </c>
      <c r="M145" s="71"/>
      <c r="N145" s="83"/>
      <c r="O145" s="83"/>
      <c r="P145" s="83"/>
      <c r="Q145" s="83"/>
      <c r="R145" s="83"/>
      <c r="S145" s="83"/>
      <c r="T145" s="83"/>
      <c r="U145" s="77"/>
    </row>
    <row r="146" spans="1:21" ht="12.75" hidden="1">
      <c r="A146" s="91"/>
      <c r="B146" s="91"/>
      <c r="C146" s="74"/>
      <c r="D146" s="9" t="s">
        <v>0</v>
      </c>
      <c r="E146" s="10">
        <f t="shared" si="44"/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71"/>
      <c r="N146" s="83"/>
      <c r="O146" s="83"/>
      <c r="P146" s="83"/>
      <c r="Q146" s="83"/>
      <c r="R146" s="83"/>
      <c r="S146" s="83"/>
      <c r="T146" s="83"/>
      <c r="U146" s="77"/>
    </row>
    <row r="147" spans="1:21" ht="12.75" hidden="1">
      <c r="A147" s="91"/>
      <c r="B147" s="91"/>
      <c r="C147" s="74"/>
      <c r="D147" s="9" t="s">
        <v>1</v>
      </c>
      <c r="E147" s="10">
        <f t="shared" si="44"/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71"/>
      <c r="N147" s="83"/>
      <c r="O147" s="83"/>
      <c r="P147" s="83"/>
      <c r="Q147" s="83"/>
      <c r="R147" s="83"/>
      <c r="S147" s="83"/>
      <c r="T147" s="83"/>
      <c r="U147" s="77"/>
    </row>
    <row r="148" spans="1:21" ht="12.75" hidden="1">
      <c r="A148" s="91"/>
      <c r="B148" s="91"/>
      <c r="C148" s="75"/>
      <c r="D148" s="9" t="s">
        <v>3</v>
      </c>
      <c r="E148" s="10">
        <f t="shared" si="44"/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72"/>
      <c r="N148" s="84"/>
      <c r="O148" s="84"/>
      <c r="P148" s="84"/>
      <c r="Q148" s="84"/>
      <c r="R148" s="84"/>
      <c r="S148" s="84"/>
      <c r="T148" s="84"/>
      <c r="U148" s="78"/>
    </row>
    <row r="149" spans="1:21" ht="27" customHeight="1">
      <c r="A149" s="92" t="s">
        <v>84</v>
      </c>
      <c r="B149" s="94" t="s">
        <v>87</v>
      </c>
      <c r="C149" s="73" t="s">
        <v>76</v>
      </c>
      <c r="D149" s="7" t="s">
        <v>4</v>
      </c>
      <c r="E149" s="8">
        <f aca="true" t="shared" si="47" ref="E149:L149">E150+E151+E152+E153</f>
        <v>800000</v>
      </c>
      <c r="F149" s="8">
        <f t="shared" si="47"/>
        <v>0</v>
      </c>
      <c r="G149" s="8">
        <f t="shared" si="47"/>
        <v>0</v>
      </c>
      <c r="H149" s="8">
        <f t="shared" si="47"/>
        <v>800000</v>
      </c>
      <c r="I149" s="8">
        <f t="shared" si="47"/>
        <v>0</v>
      </c>
      <c r="J149" s="8">
        <f t="shared" si="47"/>
        <v>0</v>
      </c>
      <c r="K149" s="8">
        <f t="shared" si="47"/>
        <v>0</v>
      </c>
      <c r="L149" s="8">
        <f t="shared" si="47"/>
        <v>0</v>
      </c>
      <c r="M149" s="70" t="str">
        <f aca="true" t="shared" si="48" ref="M149:T149">M154</f>
        <v>Количество учреждений, ед.</v>
      </c>
      <c r="N149" s="82">
        <f t="shared" si="48"/>
        <v>0</v>
      </c>
      <c r="O149" s="82">
        <f t="shared" si="48"/>
        <v>0</v>
      </c>
      <c r="P149" s="82">
        <f t="shared" si="48"/>
        <v>1</v>
      </c>
      <c r="Q149" s="82">
        <f t="shared" si="48"/>
        <v>0</v>
      </c>
      <c r="R149" s="82">
        <f t="shared" si="48"/>
        <v>0</v>
      </c>
      <c r="S149" s="82">
        <f t="shared" si="48"/>
        <v>0</v>
      </c>
      <c r="T149" s="82">
        <f t="shared" si="48"/>
        <v>0</v>
      </c>
      <c r="U149" s="70" t="s">
        <v>86</v>
      </c>
    </row>
    <row r="150" spans="1:21" ht="12.75">
      <c r="A150" s="93"/>
      <c r="B150" s="94"/>
      <c r="C150" s="74"/>
      <c r="D150" s="9" t="s">
        <v>2</v>
      </c>
      <c r="E150" s="10">
        <f aca="true" t="shared" si="49" ref="E150:E158">F150+G150+H150+I150+J150+K150+L150</f>
        <v>0</v>
      </c>
      <c r="F150" s="11">
        <f aca="true" t="shared" si="50" ref="F150:L150">F155</f>
        <v>0</v>
      </c>
      <c r="G150" s="11">
        <f t="shared" si="50"/>
        <v>0</v>
      </c>
      <c r="H150" s="11">
        <v>0</v>
      </c>
      <c r="I150" s="11">
        <f t="shared" si="50"/>
        <v>0</v>
      </c>
      <c r="J150" s="11">
        <f t="shared" si="50"/>
        <v>0</v>
      </c>
      <c r="K150" s="11">
        <f t="shared" si="50"/>
        <v>0</v>
      </c>
      <c r="L150" s="11">
        <f t="shared" si="50"/>
        <v>0</v>
      </c>
      <c r="M150" s="71"/>
      <c r="N150" s="83"/>
      <c r="O150" s="83"/>
      <c r="P150" s="83"/>
      <c r="Q150" s="83"/>
      <c r="R150" s="83"/>
      <c r="S150" s="83"/>
      <c r="T150" s="83"/>
      <c r="U150" s="71"/>
    </row>
    <row r="151" spans="1:21" ht="15" customHeight="1">
      <c r="A151" s="93"/>
      <c r="B151" s="94"/>
      <c r="C151" s="74"/>
      <c r="D151" s="9" t="s">
        <v>0</v>
      </c>
      <c r="E151" s="10">
        <f t="shared" si="49"/>
        <v>800000</v>
      </c>
      <c r="F151" s="11">
        <f aca="true" t="shared" si="51" ref="F151:L151">F156</f>
        <v>0</v>
      </c>
      <c r="G151" s="11">
        <f t="shared" si="51"/>
        <v>0</v>
      </c>
      <c r="H151" s="11">
        <v>800000</v>
      </c>
      <c r="I151" s="11">
        <f t="shared" si="51"/>
        <v>0</v>
      </c>
      <c r="J151" s="11">
        <f t="shared" si="51"/>
        <v>0</v>
      </c>
      <c r="K151" s="11">
        <f t="shared" si="51"/>
        <v>0</v>
      </c>
      <c r="L151" s="11">
        <f t="shared" si="51"/>
        <v>0</v>
      </c>
      <c r="M151" s="71"/>
      <c r="N151" s="83"/>
      <c r="O151" s="83"/>
      <c r="P151" s="83"/>
      <c r="Q151" s="83"/>
      <c r="R151" s="83"/>
      <c r="S151" s="83"/>
      <c r="T151" s="83"/>
      <c r="U151" s="71"/>
    </row>
    <row r="152" spans="1:21" ht="14.25" customHeight="1">
      <c r="A152" s="93"/>
      <c r="B152" s="94"/>
      <c r="C152" s="74"/>
      <c r="D152" s="9" t="s">
        <v>1</v>
      </c>
      <c r="E152" s="10">
        <f t="shared" si="49"/>
        <v>0</v>
      </c>
      <c r="F152" s="11">
        <f aca="true" t="shared" si="52" ref="F152:L152">F157</f>
        <v>0</v>
      </c>
      <c r="G152" s="11">
        <f t="shared" si="52"/>
        <v>0</v>
      </c>
      <c r="H152" s="11">
        <f t="shared" si="52"/>
        <v>0</v>
      </c>
      <c r="I152" s="11">
        <f t="shared" si="52"/>
        <v>0</v>
      </c>
      <c r="J152" s="11">
        <f t="shared" si="52"/>
        <v>0</v>
      </c>
      <c r="K152" s="11">
        <f t="shared" si="52"/>
        <v>0</v>
      </c>
      <c r="L152" s="11">
        <f t="shared" si="52"/>
        <v>0</v>
      </c>
      <c r="M152" s="71"/>
      <c r="N152" s="83"/>
      <c r="O152" s="83"/>
      <c r="P152" s="83"/>
      <c r="Q152" s="83"/>
      <c r="R152" s="83"/>
      <c r="S152" s="83"/>
      <c r="T152" s="83"/>
      <c r="U152" s="71"/>
    </row>
    <row r="153" spans="1:21" ht="14.25" customHeight="1">
      <c r="A153" s="93"/>
      <c r="B153" s="94"/>
      <c r="C153" s="75"/>
      <c r="D153" s="9" t="s">
        <v>3</v>
      </c>
      <c r="E153" s="10">
        <f t="shared" si="49"/>
        <v>0</v>
      </c>
      <c r="F153" s="11">
        <f aca="true" t="shared" si="53" ref="F153:L153">F158</f>
        <v>0</v>
      </c>
      <c r="G153" s="11">
        <f t="shared" si="53"/>
        <v>0</v>
      </c>
      <c r="H153" s="11">
        <f t="shared" si="53"/>
        <v>0</v>
      </c>
      <c r="I153" s="11">
        <f t="shared" si="53"/>
        <v>0</v>
      </c>
      <c r="J153" s="11">
        <f t="shared" si="53"/>
        <v>0</v>
      </c>
      <c r="K153" s="11">
        <f t="shared" si="53"/>
        <v>0</v>
      </c>
      <c r="L153" s="11">
        <f t="shared" si="53"/>
        <v>0</v>
      </c>
      <c r="M153" s="72"/>
      <c r="N153" s="84"/>
      <c r="O153" s="84"/>
      <c r="P153" s="84"/>
      <c r="Q153" s="84"/>
      <c r="R153" s="84"/>
      <c r="S153" s="84"/>
      <c r="T153" s="84"/>
      <c r="U153" s="72"/>
    </row>
    <row r="154" spans="1:21" ht="12.75" customHeight="1" hidden="1">
      <c r="A154" s="91"/>
      <c r="B154" s="91" t="s">
        <v>85</v>
      </c>
      <c r="C154" s="73" t="s">
        <v>88</v>
      </c>
      <c r="D154" s="9" t="s">
        <v>4</v>
      </c>
      <c r="E154" s="10">
        <f t="shared" si="49"/>
        <v>903397</v>
      </c>
      <c r="F154" s="10">
        <f aca="true" t="shared" si="54" ref="F154:L154">F155+F156+F157+F158</f>
        <v>0</v>
      </c>
      <c r="G154" s="10">
        <f t="shared" si="54"/>
        <v>0</v>
      </c>
      <c r="H154" s="10">
        <f t="shared" si="54"/>
        <v>903397</v>
      </c>
      <c r="I154" s="10">
        <f t="shared" si="54"/>
        <v>0</v>
      </c>
      <c r="J154" s="10">
        <f t="shared" si="54"/>
        <v>0</v>
      </c>
      <c r="K154" s="10">
        <f t="shared" si="54"/>
        <v>0</v>
      </c>
      <c r="L154" s="10">
        <f t="shared" si="54"/>
        <v>0</v>
      </c>
      <c r="M154" s="70" t="s">
        <v>48</v>
      </c>
      <c r="N154" s="82"/>
      <c r="O154" s="82"/>
      <c r="P154" s="82">
        <v>1</v>
      </c>
      <c r="Q154" s="82"/>
      <c r="R154" s="82"/>
      <c r="S154" s="82"/>
      <c r="T154" s="82"/>
      <c r="U154" s="70" t="s">
        <v>86</v>
      </c>
    </row>
    <row r="155" spans="1:21" ht="12.75" hidden="1">
      <c r="A155" s="91"/>
      <c r="B155" s="91"/>
      <c r="C155" s="74"/>
      <c r="D155" s="9" t="s">
        <v>2</v>
      </c>
      <c r="E155" s="10">
        <v>0</v>
      </c>
      <c r="F155" s="10">
        <v>0</v>
      </c>
      <c r="G155" s="10">
        <v>0</v>
      </c>
      <c r="H155" s="10">
        <v>903397</v>
      </c>
      <c r="I155" s="10">
        <v>0</v>
      </c>
      <c r="J155" s="10">
        <v>0</v>
      </c>
      <c r="K155" s="10">
        <v>0</v>
      </c>
      <c r="L155" s="10">
        <v>0</v>
      </c>
      <c r="M155" s="71"/>
      <c r="N155" s="83"/>
      <c r="O155" s="83"/>
      <c r="P155" s="83"/>
      <c r="Q155" s="83"/>
      <c r="R155" s="83"/>
      <c r="S155" s="83"/>
      <c r="T155" s="83"/>
      <c r="U155" s="71"/>
    </row>
    <row r="156" spans="1:21" ht="12.75" hidden="1">
      <c r="A156" s="91"/>
      <c r="B156" s="91"/>
      <c r="C156" s="74"/>
      <c r="D156" s="9" t="s">
        <v>0</v>
      </c>
      <c r="E156" s="10">
        <f t="shared" si="49"/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71"/>
      <c r="N156" s="83"/>
      <c r="O156" s="83"/>
      <c r="P156" s="83"/>
      <c r="Q156" s="83"/>
      <c r="R156" s="83"/>
      <c r="S156" s="83"/>
      <c r="T156" s="83"/>
      <c r="U156" s="71"/>
    </row>
    <row r="157" spans="1:21" ht="12.75" hidden="1">
      <c r="A157" s="91"/>
      <c r="B157" s="91"/>
      <c r="C157" s="74"/>
      <c r="D157" s="9" t="s">
        <v>1</v>
      </c>
      <c r="E157" s="10">
        <f t="shared" si="49"/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71"/>
      <c r="N157" s="83"/>
      <c r="O157" s="83"/>
      <c r="P157" s="83"/>
      <c r="Q157" s="83"/>
      <c r="R157" s="83"/>
      <c r="S157" s="83"/>
      <c r="T157" s="83"/>
      <c r="U157" s="71"/>
    </row>
    <row r="158" spans="1:21" ht="12.75" hidden="1">
      <c r="A158" s="91"/>
      <c r="B158" s="91"/>
      <c r="C158" s="75"/>
      <c r="D158" s="9" t="s">
        <v>3</v>
      </c>
      <c r="E158" s="10">
        <f t="shared" si="49"/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72"/>
      <c r="N158" s="84"/>
      <c r="O158" s="84"/>
      <c r="P158" s="84"/>
      <c r="Q158" s="84"/>
      <c r="R158" s="84"/>
      <c r="S158" s="84"/>
      <c r="T158" s="84"/>
      <c r="U158" s="72"/>
    </row>
    <row r="159" spans="1:21" ht="12.75" customHeight="1">
      <c r="A159" s="97"/>
      <c r="B159" s="101" t="s">
        <v>47</v>
      </c>
      <c r="C159" s="91"/>
      <c r="D159" s="41" t="s">
        <v>4</v>
      </c>
      <c r="E159" s="42">
        <f>E160+E161+E162+E163</f>
        <v>95228307.03</v>
      </c>
      <c r="F159" s="42">
        <f>F160+F161+F162+F163</f>
        <v>23224975.56</v>
      </c>
      <c r="G159" s="42">
        <f aca="true" t="shared" si="55" ref="G159:L159">G160+G161+G162+G163</f>
        <v>899008.15</v>
      </c>
      <c r="H159" s="42">
        <f t="shared" si="55"/>
        <v>2930053.32</v>
      </c>
      <c r="I159" s="42">
        <f t="shared" si="55"/>
        <v>1153810</v>
      </c>
      <c r="J159" s="42">
        <f t="shared" si="55"/>
        <v>51991700</v>
      </c>
      <c r="K159" s="42">
        <f t="shared" si="55"/>
        <v>7152470</v>
      </c>
      <c r="L159" s="42">
        <f t="shared" si="55"/>
        <v>7876290</v>
      </c>
      <c r="M159" s="70"/>
      <c r="N159" s="79"/>
      <c r="O159" s="79"/>
      <c r="P159" s="79"/>
      <c r="Q159" s="79"/>
      <c r="R159" s="79"/>
      <c r="S159" s="79"/>
      <c r="T159" s="79"/>
      <c r="U159" s="85"/>
    </row>
    <row r="160" spans="1:24" ht="12.75">
      <c r="A160" s="97"/>
      <c r="B160" s="101"/>
      <c r="C160" s="91"/>
      <c r="D160" s="9" t="s">
        <v>2</v>
      </c>
      <c r="E160" s="42">
        <f>F160+G160+H160+I160+J160+K160+L160</f>
        <v>88765807.35</v>
      </c>
      <c r="F160" s="10">
        <f>F10+F30+F50+F70+F90+F110+F130+F140</f>
        <v>17562475.88</v>
      </c>
      <c r="G160" s="10">
        <f aca="true" t="shared" si="56" ref="G160:L160">G10+G30+G50+G70+G90+G110+G130+G140</f>
        <v>899008.15</v>
      </c>
      <c r="H160" s="10">
        <f>H10+H30+H50+H70+H90+H110+H130+H140</f>
        <v>2130053.32</v>
      </c>
      <c r="I160" s="10">
        <f t="shared" si="56"/>
        <v>1153810</v>
      </c>
      <c r="J160" s="10">
        <f>J10+J30+J50+J70+J90+J110+J130+J140+J150</f>
        <v>51991700</v>
      </c>
      <c r="K160" s="10">
        <f t="shared" si="56"/>
        <v>7152470</v>
      </c>
      <c r="L160" s="10">
        <f t="shared" si="56"/>
        <v>7876290</v>
      </c>
      <c r="M160" s="71"/>
      <c r="N160" s="80"/>
      <c r="O160" s="80"/>
      <c r="P160" s="80"/>
      <c r="Q160" s="80"/>
      <c r="R160" s="80"/>
      <c r="S160" s="80"/>
      <c r="T160" s="80"/>
      <c r="U160" s="86"/>
      <c r="X160" s="12"/>
    </row>
    <row r="161" spans="1:21" ht="12.75">
      <c r="A161" s="97"/>
      <c r="B161" s="101"/>
      <c r="C161" s="91"/>
      <c r="D161" s="9" t="s">
        <v>0</v>
      </c>
      <c r="E161" s="42">
        <f>F161+G161+H161+I161+J161+K161+L161</f>
        <v>6462499.68</v>
      </c>
      <c r="F161" s="10">
        <f>F11+F31+F51+F71+F91+F111+F131+F141+F151</f>
        <v>5662499.68</v>
      </c>
      <c r="G161" s="10">
        <f aca="true" t="shared" si="57" ref="G161:L161">G11+G31+G51+G71+G91+G111+G131+G141+G151</f>
        <v>0</v>
      </c>
      <c r="H161" s="10">
        <f t="shared" si="57"/>
        <v>800000</v>
      </c>
      <c r="I161" s="10">
        <f t="shared" si="57"/>
        <v>0</v>
      </c>
      <c r="J161" s="10">
        <f t="shared" si="57"/>
        <v>0</v>
      </c>
      <c r="K161" s="10">
        <f t="shared" si="57"/>
        <v>0</v>
      </c>
      <c r="L161" s="10">
        <f t="shared" si="57"/>
        <v>0</v>
      </c>
      <c r="M161" s="71"/>
      <c r="N161" s="80"/>
      <c r="O161" s="80"/>
      <c r="P161" s="80"/>
      <c r="Q161" s="80"/>
      <c r="R161" s="80"/>
      <c r="S161" s="80"/>
      <c r="T161" s="80"/>
      <c r="U161" s="86"/>
    </row>
    <row r="162" spans="1:21" ht="12.75">
      <c r="A162" s="97"/>
      <c r="B162" s="101"/>
      <c r="C162" s="91"/>
      <c r="D162" s="9" t="s">
        <v>1</v>
      </c>
      <c r="E162" s="42">
        <f>F162+G162+H162+I162+J162+K162+L162</f>
        <v>0</v>
      </c>
      <c r="F162" s="10">
        <f aca="true" t="shared" si="58" ref="F162:L163">F12+F32+F52+F72+F92+F112+F132+F142</f>
        <v>0</v>
      </c>
      <c r="G162" s="10">
        <f t="shared" si="58"/>
        <v>0</v>
      </c>
      <c r="H162" s="10">
        <f t="shared" si="58"/>
        <v>0</v>
      </c>
      <c r="I162" s="10">
        <f t="shared" si="58"/>
        <v>0</v>
      </c>
      <c r="J162" s="10">
        <f t="shared" si="58"/>
        <v>0</v>
      </c>
      <c r="K162" s="10">
        <f t="shared" si="58"/>
        <v>0</v>
      </c>
      <c r="L162" s="10">
        <f t="shared" si="58"/>
        <v>0</v>
      </c>
      <c r="M162" s="71"/>
      <c r="N162" s="80"/>
      <c r="O162" s="80"/>
      <c r="P162" s="80"/>
      <c r="Q162" s="80"/>
      <c r="R162" s="80"/>
      <c r="S162" s="80"/>
      <c r="T162" s="80"/>
      <c r="U162" s="86"/>
    </row>
    <row r="163" spans="1:21" ht="12.75">
      <c r="A163" s="97"/>
      <c r="B163" s="101"/>
      <c r="C163" s="91"/>
      <c r="D163" s="9" t="s">
        <v>3</v>
      </c>
      <c r="E163" s="42">
        <f>F163+G163+H163+I163+J163+K163+L163</f>
        <v>0</v>
      </c>
      <c r="F163" s="10">
        <f t="shared" si="58"/>
        <v>0</v>
      </c>
      <c r="G163" s="10">
        <f t="shared" si="58"/>
        <v>0</v>
      </c>
      <c r="H163" s="10">
        <f t="shared" si="58"/>
        <v>0</v>
      </c>
      <c r="I163" s="10">
        <f t="shared" si="58"/>
        <v>0</v>
      </c>
      <c r="J163" s="10">
        <f t="shared" si="58"/>
        <v>0</v>
      </c>
      <c r="K163" s="10">
        <f t="shared" si="58"/>
        <v>0</v>
      </c>
      <c r="L163" s="10">
        <f t="shared" si="58"/>
        <v>0</v>
      </c>
      <c r="M163" s="72"/>
      <c r="N163" s="81"/>
      <c r="O163" s="81"/>
      <c r="P163" s="81"/>
      <c r="Q163" s="81"/>
      <c r="R163" s="81"/>
      <c r="S163" s="81"/>
      <c r="T163" s="81"/>
      <c r="U163" s="87"/>
    </row>
    <row r="164" spans="1:21" ht="13.5" customHeight="1">
      <c r="A164" s="91"/>
      <c r="B164" s="102" t="s">
        <v>46</v>
      </c>
      <c r="C164" s="91"/>
      <c r="D164" s="43" t="s">
        <v>4</v>
      </c>
      <c r="E164" s="44">
        <f>E165+E166+E167+E168</f>
        <v>95228307.03</v>
      </c>
      <c r="F164" s="44">
        <f>F165+F166+F167+F168</f>
        <v>23224975.56</v>
      </c>
      <c r="G164" s="44">
        <f aca="true" t="shared" si="59" ref="G164:L164">G165+G166+G167+G168</f>
        <v>899008.15</v>
      </c>
      <c r="H164" s="44">
        <f t="shared" si="59"/>
        <v>2930053.32</v>
      </c>
      <c r="I164" s="44">
        <f t="shared" si="59"/>
        <v>1153810</v>
      </c>
      <c r="J164" s="44">
        <f t="shared" si="59"/>
        <v>51991700</v>
      </c>
      <c r="K164" s="44">
        <f t="shared" si="59"/>
        <v>7152470</v>
      </c>
      <c r="L164" s="44">
        <f t="shared" si="59"/>
        <v>7876290</v>
      </c>
      <c r="M164" s="88"/>
      <c r="N164" s="79"/>
      <c r="O164" s="79"/>
      <c r="P164" s="79"/>
      <c r="Q164" s="79"/>
      <c r="R164" s="79"/>
      <c r="S164" s="79"/>
      <c r="T164" s="79"/>
      <c r="U164" s="85"/>
    </row>
    <row r="165" spans="1:21" ht="13.5">
      <c r="A165" s="91"/>
      <c r="B165" s="102"/>
      <c r="C165" s="91"/>
      <c r="D165" s="45" t="s">
        <v>2</v>
      </c>
      <c r="E165" s="44">
        <f aca="true" t="shared" si="60" ref="E165:E173">F165+G165+H165+I165+J165+K165+L165</f>
        <v>88765807.35</v>
      </c>
      <c r="F165" s="46">
        <f aca="true" t="shared" si="61" ref="F165:L168">F160</f>
        <v>17562475.88</v>
      </c>
      <c r="G165" s="46">
        <f t="shared" si="61"/>
        <v>899008.15</v>
      </c>
      <c r="H165" s="46">
        <f t="shared" si="61"/>
        <v>2130053.32</v>
      </c>
      <c r="I165" s="46">
        <f t="shared" si="61"/>
        <v>1153810</v>
      </c>
      <c r="J165" s="46">
        <f>J10+J30+J50+J70+J90+J110+J130+J140+J150</f>
        <v>51991700</v>
      </c>
      <c r="K165" s="46">
        <f>K10+K30+K50+K70+K90+K110+K130+K140+K150</f>
        <v>7152470</v>
      </c>
      <c r="L165" s="46">
        <f t="shared" si="61"/>
        <v>7876290</v>
      </c>
      <c r="M165" s="89"/>
      <c r="N165" s="80"/>
      <c r="O165" s="80"/>
      <c r="P165" s="80"/>
      <c r="Q165" s="80"/>
      <c r="R165" s="80"/>
      <c r="S165" s="80"/>
      <c r="T165" s="80"/>
      <c r="U165" s="86"/>
    </row>
    <row r="166" spans="1:21" ht="13.5">
      <c r="A166" s="91"/>
      <c r="B166" s="102"/>
      <c r="C166" s="91"/>
      <c r="D166" s="45" t="s">
        <v>0</v>
      </c>
      <c r="E166" s="44">
        <f t="shared" si="60"/>
        <v>6462499.68</v>
      </c>
      <c r="F166" s="46">
        <f t="shared" si="61"/>
        <v>5662499.68</v>
      </c>
      <c r="G166" s="46">
        <f t="shared" si="61"/>
        <v>0</v>
      </c>
      <c r="H166" s="46">
        <f t="shared" si="61"/>
        <v>800000</v>
      </c>
      <c r="I166" s="46">
        <f t="shared" si="61"/>
        <v>0</v>
      </c>
      <c r="J166" s="46">
        <f t="shared" si="61"/>
        <v>0</v>
      </c>
      <c r="K166" s="46">
        <f t="shared" si="61"/>
        <v>0</v>
      </c>
      <c r="L166" s="46">
        <f t="shared" si="61"/>
        <v>0</v>
      </c>
      <c r="M166" s="89"/>
      <c r="N166" s="80"/>
      <c r="O166" s="80"/>
      <c r="P166" s="80"/>
      <c r="Q166" s="80"/>
      <c r="R166" s="80"/>
      <c r="S166" s="80"/>
      <c r="T166" s="80"/>
      <c r="U166" s="86"/>
    </row>
    <row r="167" spans="1:21" ht="13.5">
      <c r="A167" s="91"/>
      <c r="B167" s="102"/>
      <c r="C167" s="91"/>
      <c r="D167" s="45" t="s">
        <v>1</v>
      </c>
      <c r="E167" s="44">
        <f t="shared" si="60"/>
        <v>0</v>
      </c>
      <c r="F167" s="46">
        <f t="shared" si="61"/>
        <v>0</v>
      </c>
      <c r="G167" s="46">
        <f t="shared" si="61"/>
        <v>0</v>
      </c>
      <c r="H167" s="46">
        <f t="shared" si="61"/>
        <v>0</v>
      </c>
      <c r="I167" s="46">
        <f t="shared" si="61"/>
        <v>0</v>
      </c>
      <c r="J167" s="46">
        <f t="shared" si="61"/>
        <v>0</v>
      </c>
      <c r="K167" s="46">
        <f t="shared" si="61"/>
        <v>0</v>
      </c>
      <c r="L167" s="46">
        <f t="shared" si="61"/>
        <v>0</v>
      </c>
      <c r="M167" s="89"/>
      <c r="N167" s="80"/>
      <c r="O167" s="80"/>
      <c r="P167" s="80"/>
      <c r="Q167" s="80"/>
      <c r="R167" s="80"/>
      <c r="S167" s="80"/>
      <c r="T167" s="80"/>
      <c r="U167" s="86"/>
    </row>
    <row r="168" spans="1:21" ht="13.5">
      <c r="A168" s="91"/>
      <c r="B168" s="102"/>
      <c r="C168" s="91"/>
      <c r="D168" s="45" t="s">
        <v>3</v>
      </c>
      <c r="E168" s="44">
        <f t="shared" si="60"/>
        <v>0</v>
      </c>
      <c r="F168" s="46">
        <f t="shared" si="61"/>
        <v>0</v>
      </c>
      <c r="G168" s="46">
        <f t="shared" si="61"/>
        <v>0</v>
      </c>
      <c r="H168" s="46">
        <f t="shared" si="61"/>
        <v>0</v>
      </c>
      <c r="I168" s="46">
        <f t="shared" si="61"/>
        <v>0</v>
      </c>
      <c r="J168" s="46">
        <f t="shared" si="61"/>
        <v>0</v>
      </c>
      <c r="K168" s="46">
        <f t="shared" si="61"/>
        <v>0</v>
      </c>
      <c r="L168" s="46">
        <f t="shared" si="61"/>
        <v>0</v>
      </c>
      <c r="M168" s="90"/>
      <c r="N168" s="81"/>
      <c r="O168" s="81"/>
      <c r="P168" s="81"/>
      <c r="Q168" s="81"/>
      <c r="R168" s="81"/>
      <c r="S168" s="81"/>
      <c r="T168" s="81"/>
      <c r="U168" s="87"/>
    </row>
    <row r="169" spans="2:21" ht="21.75" customHeight="1" hidden="1">
      <c r="B169" s="67" t="s">
        <v>26</v>
      </c>
      <c r="C169" s="68"/>
      <c r="D169" s="69"/>
      <c r="E169" s="44">
        <f>F169+G169+H169+I169+J169+K169+L169</f>
        <v>95172922.16</v>
      </c>
      <c r="F169" s="14">
        <f>F171+F172+F173+F170</f>
        <v>23224975.559999995</v>
      </c>
      <c r="G169" s="14">
        <f aca="true" t="shared" si="62" ref="G169:L169">G171+G172+G173+G170</f>
        <v>899008.15</v>
      </c>
      <c r="H169" s="14">
        <f t="shared" si="62"/>
        <v>2874668.45</v>
      </c>
      <c r="I169" s="14">
        <f t="shared" si="62"/>
        <v>1153810</v>
      </c>
      <c r="J169" s="14">
        <f t="shared" si="62"/>
        <v>51991700</v>
      </c>
      <c r="K169" s="14">
        <f t="shared" si="62"/>
        <v>7152470</v>
      </c>
      <c r="L169" s="14">
        <f t="shared" si="62"/>
        <v>7876290</v>
      </c>
      <c r="M169" s="15"/>
      <c r="N169" s="16"/>
      <c r="O169" s="14"/>
      <c r="P169" s="14"/>
      <c r="Q169" s="14"/>
      <c r="R169" s="14"/>
      <c r="S169" s="14"/>
      <c r="T169" s="14"/>
      <c r="U169" s="15"/>
    </row>
    <row r="170" spans="2:21" ht="21.75" customHeight="1" hidden="1">
      <c r="B170" s="67" t="s">
        <v>89</v>
      </c>
      <c r="C170" s="68"/>
      <c r="D170" s="69"/>
      <c r="E170" s="13">
        <f t="shared" si="60"/>
        <v>175000</v>
      </c>
      <c r="F170" s="17"/>
      <c r="G170" s="17"/>
      <c r="H170" s="17">
        <v>175000</v>
      </c>
      <c r="I170" s="17"/>
      <c r="J170" s="17"/>
      <c r="K170" s="17"/>
      <c r="L170" s="17"/>
      <c r="M170" s="15"/>
      <c r="N170" s="16"/>
      <c r="O170" s="14"/>
      <c r="P170" s="14"/>
      <c r="Q170" s="14"/>
      <c r="R170" s="14"/>
      <c r="S170" s="14"/>
      <c r="T170" s="14"/>
      <c r="U170" s="15"/>
    </row>
    <row r="171" spans="2:21" ht="14.25" customHeight="1" hidden="1">
      <c r="B171" s="98" t="s">
        <v>12</v>
      </c>
      <c r="C171" s="99"/>
      <c r="D171" s="100"/>
      <c r="E171" s="13">
        <f t="shared" si="60"/>
        <v>74441369.78999999</v>
      </c>
      <c r="F171" s="17">
        <f>F34+F54+F74+F94+F114+F145</f>
        <v>11451719.639999999</v>
      </c>
      <c r="G171" s="17">
        <f>G34+G54+G74+G94+G114+G145</f>
        <v>851380.15</v>
      </c>
      <c r="H171" s="17">
        <f>H34+H54+H74+H94+H114+H145</f>
        <v>686480</v>
      </c>
      <c r="I171" s="17">
        <f>I160</f>
        <v>1153810</v>
      </c>
      <c r="J171" s="17">
        <f>J160</f>
        <v>51991700</v>
      </c>
      <c r="K171" s="17">
        <f>K160</f>
        <v>7152470</v>
      </c>
      <c r="L171" s="17">
        <v>1153810</v>
      </c>
      <c r="M171" s="18"/>
      <c r="N171" s="17"/>
      <c r="O171" s="17"/>
      <c r="P171" s="17"/>
      <c r="Q171" s="17"/>
      <c r="R171" s="17"/>
      <c r="S171" s="17"/>
      <c r="T171" s="17"/>
      <c r="U171" s="6"/>
    </row>
    <row r="172" spans="2:21" ht="14.25" customHeight="1" hidden="1">
      <c r="B172" s="98" t="s">
        <v>13</v>
      </c>
      <c r="C172" s="99"/>
      <c r="D172" s="100"/>
      <c r="E172" s="13">
        <f t="shared" si="60"/>
        <v>13336069.77</v>
      </c>
      <c r="F172" s="17">
        <f aca="true" t="shared" si="63" ref="F172:L172">F19+F39+F59+F79+F99+F119</f>
        <v>6613589.77</v>
      </c>
      <c r="G172" s="17">
        <f t="shared" si="63"/>
        <v>0</v>
      </c>
      <c r="H172" s="17">
        <f t="shared" si="63"/>
        <v>0</v>
      </c>
      <c r="I172" s="17">
        <f t="shared" si="63"/>
        <v>0</v>
      </c>
      <c r="J172" s="17">
        <v>0</v>
      </c>
      <c r="K172" s="17">
        <v>0</v>
      </c>
      <c r="L172" s="17">
        <f t="shared" si="63"/>
        <v>6722480</v>
      </c>
      <c r="M172" s="18"/>
      <c r="N172" s="17"/>
      <c r="O172" s="17"/>
      <c r="P172" s="17"/>
      <c r="Q172" s="17"/>
      <c r="R172" s="17"/>
      <c r="S172" s="17"/>
      <c r="T172" s="17"/>
      <c r="U172" s="6"/>
    </row>
    <row r="173" spans="2:21" ht="14.25" customHeight="1" hidden="1">
      <c r="B173" s="98" t="s">
        <v>14</v>
      </c>
      <c r="C173" s="99"/>
      <c r="D173" s="100"/>
      <c r="E173" s="13">
        <f t="shared" si="60"/>
        <v>7220482.600000001</v>
      </c>
      <c r="F173" s="17">
        <f aca="true" t="shared" si="64" ref="F173:L173">F24+F44+F64+F84+F104+F124+F134</f>
        <v>5159666.15</v>
      </c>
      <c r="G173" s="17">
        <f t="shared" si="64"/>
        <v>47628</v>
      </c>
      <c r="H173" s="17">
        <f>H161+H90+35000</f>
        <v>2013188.45</v>
      </c>
      <c r="I173" s="17">
        <f t="shared" si="64"/>
        <v>0</v>
      </c>
      <c r="J173" s="17">
        <f t="shared" si="64"/>
        <v>0</v>
      </c>
      <c r="K173" s="17">
        <f t="shared" si="64"/>
        <v>0</v>
      </c>
      <c r="L173" s="17">
        <f t="shared" si="64"/>
        <v>0</v>
      </c>
      <c r="M173" s="18"/>
      <c r="N173" s="17"/>
      <c r="O173" s="17"/>
      <c r="P173" s="17"/>
      <c r="Q173" s="17"/>
      <c r="R173" s="17"/>
      <c r="S173" s="17"/>
      <c r="T173" s="17"/>
      <c r="U173" s="6"/>
    </row>
    <row r="175" ht="12.75">
      <c r="J175" s="50"/>
    </row>
  </sheetData>
  <sheetProtection/>
  <mergeCells count="408">
    <mergeCell ref="P154:P158"/>
    <mergeCell ref="Q154:Q158"/>
    <mergeCell ref="R154:R158"/>
    <mergeCell ref="S154:S158"/>
    <mergeCell ref="T154:T158"/>
    <mergeCell ref="U154:U158"/>
    <mergeCell ref="A154:A158"/>
    <mergeCell ref="B154:B158"/>
    <mergeCell ref="C154:C158"/>
    <mergeCell ref="M154:M158"/>
    <mergeCell ref="N154:N158"/>
    <mergeCell ref="O154:O158"/>
    <mergeCell ref="P149:P153"/>
    <mergeCell ref="Q149:Q153"/>
    <mergeCell ref="R149:R153"/>
    <mergeCell ref="S149:S153"/>
    <mergeCell ref="T149:T153"/>
    <mergeCell ref="U149:U153"/>
    <mergeCell ref="A149:A153"/>
    <mergeCell ref="B149:B153"/>
    <mergeCell ref="C149:C153"/>
    <mergeCell ref="M149:M153"/>
    <mergeCell ref="N149:N153"/>
    <mergeCell ref="O149:O153"/>
    <mergeCell ref="S1:U1"/>
    <mergeCell ref="R91:R93"/>
    <mergeCell ref="S91:S93"/>
    <mergeCell ref="M91:M93"/>
    <mergeCell ref="N91:N93"/>
    <mergeCell ref="O91:O93"/>
    <mergeCell ref="P91:P93"/>
    <mergeCell ref="O84:O88"/>
    <mergeCell ref="P84:P88"/>
    <mergeCell ref="Q84:Q88"/>
    <mergeCell ref="T144:T148"/>
    <mergeCell ref="O139:O143"/>
    <mergeCell ref="P139:P143"/>
    <mergeCell ref="O144:O148"/>
    <mergeCell ref="P144:P148"/>
    <mergeCell ref="Q144:Q148"/>
    <mergeCell ref="R144:R148"/>
    <mergeCell ref="Q139:Q143"/>
    <mergeCell ref="R139:R143"/>
    <mergeCell ref="S139:S143"/>
    <mergeCell ref="T124:T128"/>
    <mergeCell ref="O129:O133"/>
    <mergeCell ref="P129:P133"/>
    <mergeCell ref="Q129:Q133"/>
    <mergeCell ref="R129:R133"/>
    <mergeCell ref="S129:S133"/>
    <mergeCell ref="T129:T133"/>
    <mergeCell ref="P124:P128"/>
    <mergeCell ref="Q124:Q128"/>
    <mergeCell ref="R124:R128"/>
    <mergeCell ref="S109:S113"/>
    <mergeCell ref="T109:T113"/>
    <mergeCell ref="O114:O118"/>
    <mergeCell ref="P114:P118"/>
    <mergeCell ref="Q114:Q118"/>
    <mergeCell ref="R114:R118"/>
    <mergeCell ref="S114:S118"/>
    <mergeCell ref="T114:T118"/>
    <mergeCell ref="O109:O113"/>
    <mergeCell ref="P109:P113"/>
    <mergeCell ref="S99:S103"/>
    <mergeCell ref="T99:T103"/>
    <mergeCell ref="O104:O108"/>
    <mergeCell ref="P104:P108"/>
    <mergeCell ref="Q104:Q108"/>
    <mergeCell ref="R104:R108"/>
    <mergeCell ref="S104:S108"/>
    <mergeCell ref="T104:T108"/>
    <mergeCell ref="O99:O103"/>
    <mergeCell ref="P99:P103"/>
    <mergeCell ref="Q74:Q78"/>
    <mergeCell ref="R74:R78"/>
    <mergeCell ref="S84:S88"/>
    <mergeCell ref="T84:T88"/>
    <mergeCell ref="T91:T93"/>
    <mergeCell ref="S89:S90"/>
    <mergeCell ref="T89:T90"/>
    <mergeCell ref="R84:R88"/>
    <mergeCell ref="S69:S73"/>
    <mergeCell ref="T69:T73"/>
    <mergeCell ref="S79:S83"/>
    <mergeCell ref="T79:T83"/>
    <mergeCell ref="O74:O78"/>
    <mergeCell ref="P74:P78"/>
    <mergeCell ref="O79:O83"/>
    <mergeCell ref="P79:P83"/>
    <mergeCell ref="Q79:Q83"/>
    <mergeCell ref="R79:R83"/>
    <mergeCell ref="O54:O58"/>
    <mergeCell ref="P54:P58"/>
    <mergeCell ref="S74:S78"/>
    <mergeCell ref="T74:T78"/>
    <mergeCell ref="O64:O68"/>
    <mergeCell ref="P64:P68"/>
    <mergeCell ref="Q64:Q68"/>
    <mergeCell ref="R64:R68"/>
    <mergeCell ref="S64:S68"/>
    <mergeCell ref="T64:T68"/>
    <mergeCell ref="O59:O63"/>
    <mergeCell ref="P59:P63"/>
    <mergeCell ref="Q59:Q63"/>
    <mergeCell ref="R59:R63"/>
    <mergeCell ref="S59:S63"/>
    <mergeCell ref="T59:T63"/>
    <mergeCell ref="Q54:Q58"/>
    <mergeCell ref="R54:R58"/>
    <mergeCell ref="Q49:Q53"/>
    <mergeCell ref="R49:R53"/>
    <mergeCell ref="S49:S53"/>
    <mergeCell ref="T49:T53"/>
    <mergeCell ref="S54:S58"/>
    <mergeCell ref="T54:T58"/>
    <mergeCell ref="T39:T43"/>
    <mergeCell ref="S44:S48"/>
    <mergeCell ref="T44:T48"/>
    <mergeCell ref="O44:O48"/>
    <mergeCell ref="P44:P48"/>
    <mergeCell ref="Q44:Q48"/>
    <mergeCell ref="R44:R48"/>
    <mergeCell ref="T29:T33"/>
    <mergeCell ref="O34:O38"/>
    <mergeCell ref="P34:P38"/>
    <mergeCell ref="Q34:Q38"/>
    <mergeCell ref="R34:R38"/>
    <mergeCell ref="S34:S38"/>
    <mergeCell ref="T34:T38"/>
    <mergeCell ref="P29:P33"/>
    <mergeCell ref="Q29:Q33"/>
    <mergeCell ref="R29:R33"/>
    <mergeCell ref="T14:T18"/>
    <mergeCell ref="O19:O23"/>
    <mergeCell ref="P19:P23"/>
    <mergeCell ref="Q19:Q23"/>
    <mergeCell ref="R19:R23"/>
    <mergeCell ref="S19:S23"/>
    <mergeCell ref="T19:T23"/>
    <mergeCell ref="P14:P18"/>
    <mergeCell ref="Q14:Q18"/>
    <mergeCell ref="R14:R18"/>
    <mergeCell ref="S14:S18"/>
    <mergeCell ref="A9:A13"/>
    <mergeCell ref="B9:B13"/>
    <mergeCell ref="A24:A28"/>
    <mergeCell ref="O9:O13"/>
    <mergeCell ref="O14:O18"/>
    <mergeCell ref="O24:O28"/>
    <mergeCell ref="A19:A23"/>
    <mergeCell ref="B19:B23"/>
    <mergeCell ref="M19:M23"/>
    <mergeCell ref="N19:N23"/>
    <mergeCell ref="C19:C23"/>
    <mergeCell ref="A49:A53"/>
    <mergeCell ref="C44:C48"/>
    <mergeCell ref="C49:C53"/>
    <mergeCell ref="A34:A38"/>
    <mergeCell ref="B34:B38"/>
    <mergeCell ref="M34:M38"/>
    <mergeCell ref="N34:N38"/>
    <mergeCell ref="N39:N43"/>
    <mergeCell ref="B59:B63"/>
    <mergeCell ref="B49:B53"/>
    <mergeCell ref="C54:C58"/>
    <mergeCell ref="C74:C78"/>
    <mergeCell ref="B69:B73"/>
    <mergeCell ref="M59:M63"/>
    <mergeCell ref="A99:A103"/>
    <mergeCell ref="B99:B103"/>
    <mergeCell ref="M99:M103"/>
    <mergeCell ref="C94:C98"/>
    <mergeCell ref="C99:C103"/>
    <mergeCell ref="A64:A68"/>
    <mergeCell ref="B64:B68"/>
    <mergeCell ref="M64:M68"/>
    <mergeCell ref="A69:A73"/>
    <mergeCell ref="A84:A88"/>
    <mergeCell ref="U4:U5"/>
    <mergeCell ref="A4:A5"/>
    <mergeCell ref="B4:B5"/>
    <mergeCell ref="C4:C5"/>
    <mergeCell ref="M4:T4"/>
    <mergeCell ref="B7:U7"/>
    <mergeCell ref="B8:U8"/>
    <mergeCell ref="C9:C13"/>
    <mergeCell ref="P9:P13"/>
    <mergeCell ref="Q9:Q13"/>
    <mergeCell ref="R9:R13"/>
    <mergeCell ref="S9:S13"/>
    <mergeCell ref="T9:T13"/>
    <mergeCell ref="U19:U23"/>
    <mergeCell ref="U9:U13"/>
    <mergeCell ref="A14:A18"/>
    <mergeCell ref="B14:B18"/>
    <mergeCell ref="M14:M18"/>
    <mergeCell ref="N14:N18"/>
    <mergeCell ref="U14:U18"/>
    <mergeCell ref="M9:M13"/>
    <mergeCell ref="N9:N13"/>
    <mergeCell ref="C14:C18"/>
    <mergeCell ref="U24:U28"/>
    <mergeCell ref="B24:B28"/>
    <mergeCell ref="M24:M28"/>
    <mergeCell ref="N24:N28"/>
    <mergeCell ref="C24:C28"/>
    <mergeCell ref="P24:P28"/>
    <mergeCell ref="Q24:Q28"/>
    <mergeCell ref="R24:R28"/>
    <mergeCell ref="S24:S28"/>
    <mergeCell ref="T24:T28"/>
    <mergeCell ref="U34:U38"/>
    <mergeCell ref="N29:N33"/>
    <mergeCell ref="U29:U33"/>
    <mergeCell ref="A29:A33"/>
    <mergeCell ref="B29:B33"/>
    <mergeCell ref="M29:M33"/>
    <mergeCell ref="C29:C33"/>
    <mergeCell ref="C34:C38"/>
    <mergeCell ref="O29:O33"/>
    <mergeCell ref="S29:S33"/>
    <mergeCell ref="U39:U43"/>
    <mergeCell ref="A39:A43"/>
    <mergeCell ref="B39:B43"/>
    <mergeCell ref="M39:M43"/>
    <mergeCell ref="C39:C43"/>
    <mergeCell ref="O39:O43"/>
    <mergeCell ref="P39:P43"/>
    <mergeCell ref="Q39:Q43"/>
    <mergeCell ref="R39:R43"/>
    <mergeCell ref="S39:S43"/>
    <mergeCell ref="N49:N53"/>
    <mergeCell ref="U49:U53"/>
    <mergeCell ref="A44:A48"/>
    <mergeCell ref="B44:B48"/>
    <mergeCell ref="M44:M48"/>
    <mergeCell ref="N44:N48"/>
    <mergeCell ref="U44:U48"/>
    <mergeCell ref="M49:M53"/>
    <mergeCell ref="O49:O53"/>
    <mergeCell ref="P49:P53"/>
    <mergeCell ref="U64:U68"/>
    <mergeCell ref="N59:N63"/>
    <mergeCell ref="U59:U63"/>
    <mergeCell ref="A54:A58"/>
    <mergeCell ref="B54:B58"/>
    <mergeCell ref="C59:C63"/>
    <mergeCell ref="M54:M58"/>
    <mergeCell ref="N54:N58"/>
    <mergeCell ref="U54:U58"/>
    <mergeCell ref="A59:A63"/>
    <mergeCell ref="N64:N68"/>
    <mergeCell ref="C64:C68"/>
    <mergeCell ref="N69:N73"/>
    <mergeCell ref="U69:U73"/>
    <mergeCell ref="M69:M73"/>
    <mergeCell ref="C69:C73"/>
    <mergeCell ref="O69:O73"/>
    <mergeCell ref="P69:P73"/>
    <mergeCell ref="Q69:Q73"/>
    <mergeCell ref="R69:R73"/>
    <mergeCell ref="U84:U88"/>
    <mergeCell ref="N79:N83"/>
    <mergeCell ref="U79:U83"/>
    <mergeCell ref="A74:A78"/>
    <mergeCell ref="B74:B78"/>
    <mergeCell ref="M74:M78"/>
    <mergeCell ref="N74:N78"/>
    <mergeCell ref="U74:U78"/>
    <mergeCell ref="A79:A83"/>
    <mergeCell ref="B79:B83"/>
    <mergeCell ref="B84:B88"/>
    <mergeCell ref="M84:M88"/>
    <mergeCell ref="N84:N88"/>
    <mergeCell ref="C84:C88"/>
    <mergeCell ref="U89:U93"/>
    <mergeCell ref="A89:A93"/>
    <mergeCell ref="B89:B93"/>
    <mergeCell ref="M89:M90"/>
    <mergeCell ref="N89:N90"/>
    <mergeCell ref="O89:O90"/>
    <mergeCell ref="P89:P90"/>
    <mergeCell ref="Q89:Q90"/>
    <mergeCell ref="R89:R90"/>
    <mergeCell ref="Q91:Q93"/>
    <mergeCell ref="U104:U108"/>
    <mergeCell ref="N99:N103"/>
    <mergeCell ref="U99:U103"/>
    <mergeCell ref="Q99:Q103"/>
    <mergeCell ref="R99:R103"/>
    <mergeCell ref="Q94:Q98"/>
    <mergeCell ref="A94:A98"/>
    <mergeCell ref="B94:B98"/>
    <mergeCell ref="M94:M98"/>
    <mergeCell ref="N94:N98"/>
    <mergeCell ref="U94:U98"/>
    <mergeCell ref="O94:O98"/>
    <mergeCell ref="P94:P98"/>
    <mergeCell ref="R94:R98"/>
    <mergeCell ref="S94:S98"/>
    <mergeCell ref="T94:T98"/>
    <mergeCell ref="A104:A108"/>
    <mergeCell ref="B104:B108"/>
    <mergeCell ref="M104:M108"/>
    <mergeCell ref="N104:N108"/>
    <mergeCell ref="C104:C108"/>
    <mergeCell ref="U114:U118"/>
    <mergeCell ref="N109:N113"/>
    <mergeCell ref="U109:U113"/>
    <mergeCell ref="A109:A113"/>
    <mergeCell ref="B109:B113"/>
    <mergeCell ref="Q109:Q113"/>
    <mergeCell ref="R109:R113"/>
    <mergeCell ref="A114:A118"/>
    <mergeCell ref="B114:B118"/>
    <mergeCell ref="M114:M118"/>
    <mergeCell ref="N114:N118"/>
    <mergeCell ref="A119:A123"/>
    <mergeCell ref="B119:B123"/>
    <mergeCell ref="M119:M123"/>
    <mergeCell ref="C119:C123"/>
    <mergeCell ref="U124:U128"/>
    <mergeCell ref="N119:N123"/>
    <mergeCell ref="U119:U123"/>
    <mergeCell ref="O119:O123"/>
    <mergeCell ref="P119:P123"/>
    <mergeCell ref="Q119:Q123"/>
    <mergeCell ref="R119:R123"/>
    <mergeCell ref="S119:S123"/>
    <mergeCell ref="T119:T123"/>
    <mergeCell ref="O124:O128"/>
    <mergeCell ref="B171:D171"/>
    <mergeCell ref="B172:D172"/>
    <mergeCell ref="R134:R138"/>
    <mergeCell ref="S134:S138"/>
    <mergeCell ref="T134:T138"/>
    <mergeCell ref="M124:M128"/>
    <mergeCell ref="B173:D173"/>
    <mergeCell ref="B159:B163"/>
    <mergeCell ref="C159:C163"/>
    <mergeCell ref="B164:B168"/>
    <mergeCell ref="C164:C168"/>
    <mergeCell ref="U134:U138"/>
    <mergeCell ref="T139:T143"/>
    <mergeCell ref="O134:O138"/>
    <mergeCell ref="P134:P138"/>
    <mergeCell ref="Q134:Q138"/>
    <mergeCell ref="U139:U143"/>
    <mergeCell ref="A124:A128"/>
    <mergeCell ref="C79:C83"/>
    <mergeCell ref="B169:D169"/>
    <mergeCell ref="M134:M138"/>
    <mergeCell ref="A134:A138"/>
    <mergeCell ref="B134:B138"/>
    <mergeCell ref="A159:A163"/>
    <mergeCell ref="A164:A168"/>
    <mergeCell ref="B124:B128"/>
    <mergeCell ref="A139:A143"/>
    <mergeCell ref="B139:B143"/>
    <mergeCell ref="A3:U3"/>
    <mergeCell ref="D4:D5"/>
    <mergeCell ref="E4:L4"/>
    <mergeCell ref="N129:N133"/>
    <mergeCell ref="U129:U133"/>
    <mergeCell ref="A129:A133"/>
    <mergeCell ref="B129:B133"/>
    <mergeCell ref="M129:M133"/>
    <mergeCell ref="A144:A148"/>
    <mergeCell ref="B144:B148"/>
    <mergeCell ref="M144:M148"/>
    <mergeCell ref="N144:N148"/>
    <mergeCell ref="C144:C148"/>
    <mergeCell ref="U159:U163"/>
    <mergeCell ref="N159:N163"/>
    <mergeCell ref="O159:O163"/>
    <mergeCell ref="P159:P163"/>
    <mergeCell ref="Q159:Q163"/>
    <mergeCell ref="M159:M163"/>
    <mergeCell ref="S159:S163"/>
    <mergeCell ref="N124:N128"/>
    <mergeCell ref="T164:T168"/>
    <mergeCell ref="T159:T163"/>
    <mergeCell ref="N134:N138"/>
    <mergeCell ref="S144:S148"/>
    <mergeCell ref="M164:M168"/>
    <mergeCell ref="S164:S168"/>
    <mergeCell ref="S124:S128"/>
    <mergeCell ref="U144:U148"/>
    <mergeCell ref="R164:R168"/>
    <mergeCell ref="R159:R163"/>
    <mergeCell ref="M139:M143"/>
    <mergeCell ref="N139:N143"/>
    <mergeCell ref="U164:U168"/>
    <mergeCell ref="N164:N168"/>
    <mergeCell ref="O164:O168"/>
    <mergeCell ref="P164:P168"/>
    <mergeCell ref="Q164:Q168"/>
    <mergeCell ref="B170:D170"/>
    <mergeCell ref="M79:M83"/>
    <mergeCell ref="C134:C138"/>
    <mergeCell ref="C139:C143"/>
    <mergeCell ref="C109:C113"/>
    <mergeCell ref="C114:C118"/>
    <mergeCell ref="C124:C128"/>
    <mergeCell ref="C129:C133"/>
    <mergeCell ref="C89:C93"/>
    <mergeCell ref="M109:M113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Полянина Александра Александровна</cp:lastModifiedBy>
  <cp:lastPrinted>2016-12-21T12:24:46Z</cp:lastPrinted>
  <dcterms:created xsi:type="dcterms:W3CDTF">2013-06-06T11:09:14Z</dcterms:created>
  <dcterms:modified xsi:type="dcterms:W3CDTF">2017-01-09T09:43:46Z</dcterms:modified>
  <cp:category/>
  <cp:version/>
  <cp:contentType/>
  <cp:contentStatus/>
</cp:coreProperties>
</file>