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480" windowHeight="11640" tabRatio="961" activeTab="4"/>
  </bookViews>
  <sheets>
    <sheet name="свод по программе" sheetId="1" r:id="rId1"/>
    <sheet name="таблица 2(1)" sheetId="2" r:id="rId2"/>
    <sheet name="таблица 3(1)" sheetId="3" r:id="rId3"/>
    <sheet name="Таблица № 2 (3)" sheetId="4" r:id="rId4"/>
    <sheet name="таблица № 3 (3)" sheetId="5" r:id="rId5"/>
  </sheets>
  <definedNames>
    <definedName name="Par466" localSheetId="1">'таблица 2(1)'!$A$6</definedName>
  </definedNames>
  <calcPr fullCalcOnLoad="1"/>
</workbook>
</file>

<file path=xl/sharedStrings.xml><?xml version="1.0" encoding="utf-8"?>
<sst xmlns="http://schemas.openxmlformats.org/spreadsheetml/2006/main" count="339" uniqueCount="119">
  <si>
    <t>ОБ</t>
  </si>
  <si>
    <t>ФБ</t>
  </si>
  <si>
    <t>МБ</t>
  </si>
  <si>
    <t>ВБС</t>
  </si>
  <si>
    <t>2014 год</t>
  </si>
  <si>
    <t>Источник финансирования</t>
  </si>
  <si>
    <t>Всего, руб.коп.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</si>
  <si>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</si>
  <si>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</si>
  <si>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</si>
  <si>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</si>
  <si>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</si>
  <si>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</si>
  <si>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</si>
  <si>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</si>
  <si>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Управление культуры, спорта и молодежной политики администрации ЗАТО Александровск</t>
  </si>
  <si>
    <t>не менее 95</t>
  </si>
  <si>
    <t>3.</t>
  </si>
  <si>
    <t>Задача 3: Развитие инфраструктуры в сфере физической культуры и спорта</t>
  </si>
  <si>
    <t>№ п/п</t>
  </si>
  <si>
    <t>1.1</t>
  </si>
  <si>
    <t>2.1</t>
  </si>
  <si>
    <t>3.1</t>
  </si>
  <si>
    <t>3.2</t>
  </si>
  <si>
    <t>Источники финансирования</t>
  </si>
  <si>
    <t>Объемы финансирования,</t>
  </si>
  <si>
    <t xml:space="preserve"> руб.</t>
  </si>
  <si>
    <t>всего</t>
  </si>
  <si>
    <t>Наименование, ед. измерения</t>
  </si>
  <si>
    <t>Цель: Обеспечение условий для максимальной вовлечённости населения ЗАТО Александровск в систематические занятия физической культурой и спортом</t>
  </si>
  <si>
    <t>Задача 1 Привлечение  максимального количества населения ЗАТО Александровск для участия в муниципальных физкультурных и спортивных мероприятиях.:</t>
  </si>
  <si>
    <t>Всего:</t>
  </si>
  <si>
    <t>Исполнение календарного плана спортивно-массовых мероприятий ЗАТО Александровск, %</t>
  </si>
  <si>
    <t>Увеличение количества проводимых официальных физкультурных и спортивных мероприятий, ед</t>
  </si>
  <si>
    <t>Ежегодно, %</t>
  </si>
  <si>
    <t>Итого по задаче 1</t>
  </si>
  <si>
    <t>Задача 2: Повышение интереса различных категорий населения к участию в физкультурных и спортивных мероприятиях</t>
  </si>
  <si>
    <t>Организация участия команд и делегаций спортсменов ЗАТО Александровск в чемпионатах, первенствах, кубках на межрегиональных, областных соревнованиях по различным видам спорта.</t>
  </si>
  <si>
    <t>Увеличение количества участников официальных физкультурных и спортивных мероприятий. чел</t>
  </si>
  <si>
    <t>Итого по задаче 2</t>
  </si>
  <si>
    <t>Разработка проектно-сметной документации по реконструкции объекта «Открытый стадион» МБОУ ДОД ДЮСШ № 2 г.Снежногорск</t>
  </si>
  <si>
    <t>Приобретение и установка в ЗАТО Александровск комплексной спортивной площадки</t>
  </si>
  <si>
    <t>Устройство искусственного покрытия поля на объекте: «Открытый стадион» МБОУ ДОД ДЮСШ № 2 г.Снежногорск</t>
  </si>
  <si>
    <t>Итого по задаче 3</t>
  </si>
  <si>
    <t xml:space="preserve">Всего по Подпрограмме </t>
  </si>
  <si>
    <t>Исполнители, перечень организаций, участвующих в реализации основных мероприятий</t>
  </si>
  <si>
    <t>МКУ «ОКС» ЗАТО Александровск</t>
  </si>
  <si>
    <t>Таблица № 3 (1)</t>
  </si>
  <si>
    <t>3.3</t>
  </si>
  <si>
    <t>Количество приобретенных и установленных спортивных площадок, ед.</t>
  </si>
  <si>
    <t>Уровень готовности объекта к эксплуатации %</t>
  </si>
  <si>
    <t>Количество разработанной проектной документации, ед.</t>
  </si>
  <si>
    <t>В том числе по годам реализации, руб.коп.</t>
  </si>
  <si>
    <t>Всего по Подпрограмме:</t>
  </si>
  <si>
    <t>в том числе по Заказчикам (главным распорядителям бюджетных средств):</t>
  </si>
  <si>
    <t>в т.ч. инвестиции в основной капитал</t>
  </si>
  <si>
    <t>Таблица № 2 (1)</t>
  </si>
  <si>
    <t>№  п/п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</si>
  <si>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</si>
  <si>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</si>
  <si>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Всего</t>
  </si>
  <si>
    <t>Наименование, ед.измерения</t>
  </si>
  <si>
    <t>1.1.</t>
  </si>
  <si>
    <t>2014-2020</t>
  </si>
  <si>
    <t>в том числе:</t>
  </si>
  <si>
    <t>1.2.</t>
  </si>
  <si>
    <t>2014 - 2020</t>
  </si>
  <si>
    <t>1.3.</t>
  </si>
  <si>
    <t>Итого по задаче 1:</t>
  </si>
  <si>
    <t>2.1.</t>
  </si>
  <si>
    <t>Итого по задаче 2:</t>
  </si>
  <si>
    <t>ВСЕГО по Программе:</t>
  </si>
  <si>
    <t>в том числе по годам реализации, руб.коп.</t>
  </si>
  <si>
    <t>Всего по Программе</t>
  </si>
  <si>
    <t>Задача 1: Совершенствование направлений и форм работы по патриотическому воспитанию молодежи</t>
  </si>
  <si>
    <t>Количество мест оценки условий труда</t>
  </si>
  <si>
    <t xml:space="preserve">Таблица № 3 (3)                </t>
  </si>
  <si>
    <t>Цель: Совершенствование системы патриотического воспитания граждан на территории муниципального образования  ЗАТО Александровск</t>
  </si>
  <si>
    <t>Задача 2. Организация и проведение оценки условий труда</t>
  </si>
  <si>
    <t>Проведение специальной оценки условий труда</t>
  </si>
  <si>
    <t>Количество проведенных мероприятий в рамках подпрограммы, ед.</t>
  </si>
  <si>
    <r>
      <t xml:space="preserve">3. Перечень основных мероприятий Подпрограммы </t>
    </r>
    <r>
      <rPr>
        <b/>
        <sz val="12"/>
        <rFont val="Times New Roman"/>
        <family val="1"/>
      </rPr>
      <t xml:space="preserve">1 </t>
    </r>
    <r>
      <rPr>
        <b/>
        <sz val="12"/>
        <color indexed="8"/>
        <rFont val="Times New Roman"/>
        <family val="1"/>
      </rPr>
      <t>«Развитие физической культуры и спорта» на 2014-2020 годы</t>
    </r>
  </si>
  <si>
    <t xml:space="preserve">Таблица № 2 (3)                                                                    </t>
  </si>
  <si>
    <t>4. Обоснование ресурсного обеспечения Подпрограммы 1 «Развитие физической культуры и спорта» на 2014-2020 годы</t>
  </si>
  <si>
    <t>Организация проведения официальных физкультурно-оздоровительных и спортивных мероприятий ЗАТО Александровск</t>
  </si>
  <si>
    <t xml:space="preserve">3. Перечень основных мнроприятий Подпрограмма 3 «Патриотическое воспитание граждан» на 2014 – 2020 годы
</t>
  </si>
  <si>
    <t>Показатели результативности выполнения основных мероприятий</t>
  </si>
  <si>
    <t>Управление муниципальной собственностю администрации ЗАТО Александровск</t>
  </si>
  <si>
    <t>3.1.</t>
  </si>
  <si>
    <t>3.2.</t>
  </si>
  <si>
    <t>Итого по задаче 3:</t>
  </si>
  <si>
    <t>Обеспечение пожарной и электрической безопасности учреждений</t>
  </si>
  <si>
    <t>Учреждения, подведомственные  УКС и МП администрации ЗАТО Александровск, МБУМП ЦГПВМ</t>
  </si>
  <si>
    <t>УКС и МП администрации ЗАТО Александровск , УО администрации ЗАТО Александровск</t>
  </si>
  <si>
    <t>Задача 3: Обеспечение безопасного режима функционирования учреждений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</si>
  <si>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</si>
  <si>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2017 - 2020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</si>
  <si>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</si>
  <si>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1.4.</t>
  </si>
  <si>
    <t>Организация и осуществление мероприятий направленные на самореализацию и социализацию молодежи</t>
  </si>
  <si>
    <t>Количество молодых людей , вовлеченных в мероприятия, направленные на  самореализацию и социализацию молодежи, чел.</t>
  </si>
  <si>
    <t>Количество муниципальных проведенных мероприятий, ед.</t>
  </si>
  <si>
    <t>1.5.</t>
  </si>
  <si>
    <t>Количество работников, чел</t>
  </si>
  <si>
    <t>Количество мероприятий, ед.</t>
  </si>
  <si>
    <t>Предоставление социальных гарантий работникам</t>
  </si>
  <si>
    <t xml:space="preserve"> Проведение II Слета бойцов поисковых отрядов городов воинской славы России</t>
  </si>
  <si>
    <t>Свод финансировния программы "Развитие физической культуры, спорта и молодежной политики" на 2014-2020 годы по годам</t>
  </si>
  <si>
    <t xml:space="preserve">Всего по Программе </t>
  </si>
  <si>
    <t xml:space="preserve"> Учреждения, подведомственные  УКС и МП администрации ЗАТО Александровск, МБУМП ЦГПВМ</t>
  </si>
  <si>
    <t>Выполнение мероприятий,            %</t>
  </si>
  <si>
    <t xml:space="preserve">Обеспечение антитеррористической и противокриминальной безопасности учреждения молодежной политики </t>
  </si>
  <si>
    <t xml:space="preserve">Таблица №1 </t>
  </si>
  <si>
    <t xml:space="preserve">4. Обоснование ресурсного обеспечения Подпрограммы 3 «Патриотическое воспитание граждан» на 2014 – 2020 годы </t>
  </si>
  <si>
    <t>Приложение №1  к постановлению администрации  ЗАТО Александровск от "05" декабря 2018 г.№ 2319</t>
  </si>
  <si>
    <t>Приложение №2  к постановлению администрации  ЗАТО Александровск от "05" декабря 2018 г.№ 2319</t>
  </si>
  <si>
    <t>Приложение №3  к постановлению администрации  ЗАТО Александровск от "05" декабря 2018 г.№ 2319</t>
  </si>
  <si>
    <t>Приложение №4  к постановлению администрации  ЗАТО Александровск от "05" декабря 2018 г.№ 2319</t>
  </si>
  <si>
    <t>Приложение №5  к постановлению администрации  ЗАТО Александровск от "05" декабря 2018 г.№ 2319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</si>
</sst>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  <numFmt numFmtId="179" formatCode="#,##0.000"/>
    <numFmt numFmtId="180" formatCode="#,##0.0000"/>
    <numFmt numFmtId="181" formatCode="#,##0.00000"/>
    <numFmt numFmtId="18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2" applyNumberFormat="0" applyAlignment="0" applyProtection="0"/>
    <xf numFmtId="0" fontId="39" fillId="24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5" borderId="7" applyNumberFormat="0" applyAlignment="0" applyProtection="0"/>
    <xf numFmtId="0" fontId="6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29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7" fillId="0" borderId="11" xfId="0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4" fontId="13" fillId="0" borderId="11" xfId="0" applyNumberFormat="1" applyFont="1" applyBorder="1" applyAlignment="1">
      <alignment horizontal="right" vertical="top" wrapText="1"/>
    </xf>
    <xf numFmtId="4" fontId="2" fillId="0" borderId="0" xfId="0" applyNumberFormat="1" applyFont="1" applyFill="1" applyAlignment="1">
      <alignment/>
    </xf>
    <xf numFmtId="4" fontId="9" fillId="0" borderId="11" xfId="0" applyNumberFormat="1" applyFont="1" applyBorder="1" applyAlignment="1">
      <alignment horizontal="center" vertical="top" wrapText="1"/>
    </xf>
    <xf numFmtId="4" fontId="12" fillId="0" borderId="11" xfId="0" applyNumberFormat="1" applyFont="1" applyBorder="1" applyAlignment="1">
      <alignment horizontal="center" vertical="top" wrapText="1"/>
    </xf>
    <xf numFmtId="4" fontId="9" fillId="0" borderId="11" xfId="0" applyNumberFormat="1" applyFont="1" applyBorder="1" applyAlignment="1">
      <alignment vertical="top" wrapText="1"/>
    </xf>
    <xf numFmtId="4" fontId="9" fillId="0" borderId="11" xfId="0" applyNumberFormat="1" applyFont="1" applyBorder="1" applyAlignment="1">
      <alignment horizontal="right" vertical="top" wrapText="1"/>
    </xf>
    <xf numFmtId="4" fontId="13" fillId="0" borderId="11" xfId="0" applyNumberFormat="1" applyFont="1" applyBorder="1" applyAlignment="1">
      <alignment vertical="top" wrapText="1"/>
    </xf>
    <xf numFmtId="3" fontId="12" fillId="0" borderId="11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3" fontId="15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8" fillId="30" borderId="11" xfId="0" applyFont="1" applyFill="1" applyBorder="1" applyAlignment="1">
      <alignment vertical="center" wrapText="1"/>
    </xf>
    <xf numFmtId="4" fontId="17" fillId="30" borderId="11" xfId="0" applyNumberFormat="1" applyFont="1" applyFill="1" applyBorder="1" applyAlignment="1">
      <alignment horizontal="center" vertical="center" wrapText="1"/>
    </xf>
    <xf numFmtId="4" fontId="17" fillId="30" borderId="12" xfId="0" applyNumberFormat="1" applyFont="1" applyFill="1" applyBorder="1" applyAlignment="1">
      <alignment horizontal="center" vertical="center" wrapText="1"/>
    </xf>
    <xf numFmtId="4" fontId="8" fillId="30" borderId="11" xfId="0" applyNumberFormat="1" applyFont="1" applyFill="1" applyBorder="1" applyAlignment="1">
      <alignment horizontal="center" vertical="center" wrapText="1"/>
    </xf>
    <xf numFmtId="4" fontId="8" fillId="30" borderId="12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4" fontId="19" fillId="0" borderId="11" xfId="0" applyNumberFormat="1" applyFont="1" applyBorder="1" applyAlignment="1">
      <alignment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/>
    </xf>
    <xf numFmtId="0" fontId="2" fillId="0" borderId="0" xfId="0" applyFont="1" applyAlignment="1">
      <alignment horizontal="right" wrapText="1"/>
    </xf>
    <xf numFmtId="4" fontId="50" fillId="0" borderId="0" xfId="0" applyNumberFormat="1" applyFont="1" applyAlignment="1">
      <alignment/>
    </xf>
    <xf numFmtId="4" fontId="50" fillId="0" borderId="0" xfId="0" applyNumberFormat="1" applyFont="1" applyAlignment="1">
      <alignment horizontal="center"/>
    </xf>
    <xf numFmtId="4" fontId="51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0" fontId="51" fillId="0" borderId="0" xfId="0" applyFont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4" fontId="7" fillId="0" borderId="11" xfId="0" applyNumberFormat="1" applyFont="1" applyBorder="1" applyAlignment="1">
      <alignment vertical="top" wrapText="1"/>
    </xf>
    <xf numFmtId="4" fontId="13" fillId="0" borderId="0" xfId="0" applyNumberFormat="1" applyFont="1" applyAlignment="1">
      <alignment horizontal="center"/>
    </xf>
    <xf numFmtId="4" fontId="50" fillId="0" borderId="0" xfId="0" applyNumberFormat="1" applyFont="1" applyAlignment="1">
      <alignment horizontal="center"/>
    </xf>
    <xf numFmtId="4" fontId="13" fillId="0" borderId="14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left" vertical="top" wrapText="1"/>
    </xf>
    <xf numFmtId="4" fontId="13" fillId="0" borderId="17" xfId="0" applyNumberFormat="1" applyFont="1" applyBorder="1" applyAlignment="1">
      <alignment horizontal="left" vertical="top" wrapText="1"/>
    </xf>
    <xf numFmtId="4" fontId="13" fillId="0" borderId="13" xfId="0" applyNumberFormat="1" applyFont="1" applyBorder="1" applyAlignment="1">
      <alignment horizontal="left" vertical="top" wrapText="1"/>
    </xf>
    <xf numFmtId="4" fontId="51" fillId="0" borderId="0" xfId="0" applyNumberFormat="1" applyFont="1" applyAlignment="1">
      <alignment horizontal="right"/>
    </xf>
    <xf numFmtId="4" fontId="9" fillId="0" borderId="11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right"/>
    </xf>
    <xf numFmtId="4" fontId="9" fillId="0" borderId="11" xfId="0" applyNumberFormat="1" applyFont="1" applyBorder="1" applyAlignment="1">
      <alignment horizontal="left" vertical="top" wrapText="1"/>
    </xf>
    <xf numFmtId="4" fontId="13" fillId="0" borderId="18" xfId="0" applyNumberFormat="1" applyFont="1" applyBorder="1" applyAlignment="1">
      <alignment horizontal="center" vertical="center"/>
    </xf>
    <xf numFmtId="4" fontId="2" fillId="0" borderId="0" xfId="0" applyNumberFormat="1" applyFont="1" applyFill="1" applyAlignment="1">
      <alignment horizontal="right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left" vertical="center" wrapText="1"/>
    </xf>
    <xf numFmtId="4" fontId="3" fillId="0" borderId="17" xfId="0" applyNumberFormat="1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 wrapText="1"/>
    </xf>
    <xf numFmtId="4" fontId="17" fillId="0" borderId="14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6" fontId="8" fillId="0" borderId="14" xfId="0" applyNumberFormat="1" applyFont="1" applyFill="1" applyBorder="1" applyAlignment="1">
      <alignment horizontal="center" vertical="center" wrapText="1"/>
    </xf>
    <xf numFmtId="16" fontId="8" fillId="0" borderId="15" xfId="0" applyNumberFormat="1" applyFont="1" applyFill="1" applyBorder="1" applyAlignment="1">
      <alignment horizontal="center" vertical="center" wrapText="1"/>
    </xf>
    <xf numFmtId="16" fontId="8" fillId="0" borderId="16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16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Fill="1" applyBorder="1" applyAlignment="1">
      <alignment horizontal="left" vertical="center" wrapText="1"/>
    </xf>
    <xf numFmtId="2" fontId="11" fillId="0" borderId="14" xfId="0" applyNumberFormat="1" applyFont="1" applyFill="1" applyBorder="1" applyAlignment="1">
      <alignment horizontal="left" vertical="center" wrapText="1"/>
    </xf>
    <xf numFmtId="2" fontId="11" fillId="0" borderId="15" xfId="0" applyNumberFormat="1" applyFont="1" applyFill="1" applyBorder="1" applyAlignment="1">
      <alignment horizontal="left" vertical="center" wrapText="1"/>
    </xf>
    <xf numFmtId="2" fontId="11" fillId="0" borderId="16" xfId="0" applyNumberFormat="1" applyFont="1" applyFill="1" applyBorder="1" applyAlignment="1">
      <alignment horizontal="left" vertical="center" wrapText="1"/>
    </xf>
    <xf numFmtId="16" fontId="8" fillId="0" borderId="11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left" vertical="center" wrapText="1"/>
    </xf>
    <xf numFmtId="2" fontId="8" fillId="0" borderId="15" xfId="0" applyNumberFormat="1" applyFont="1" applyFill="1" applyBorder="1" applyAlignment="1">
      <alignment horizontal="left" vertical="center" wrapText="1"/>
    </xf>
    <xf numFmtId="2" fontId="8" fillId="0" borderId="16" xfId="0" applyNumberFormat="1" applyFont="1" applyFill="1" applyBorder="1" applyAlignment="1">
      <alignment horizontal="left" vertical="center" wrapText="1"/>
    </xf>
    <xf numFmtId="0" fontId="8" fillId="30" borderId="14" xfId="0" applyFont="1" applyFill="1" applyBorder="1" applyAlignment="1">
      <alignment horizontal="center" vertical="center" wrapText="1"/>
    </xf>
    <xf numFmtId="0" fontId="8" fillId="30" borderId="15" xfId="0" applyFont="1" applyFill="1" applyBorder="1" applyAlignment="1">
      <alignment horizontal="center" vertical="center" wrapText="1"/>
    </xf>
    <xf numFmtId="0" fontId="8" fillId="30" borderId="16" xfId="0" applyFont="1" applyFill="1" applyBorder="1" applyAlignment="1">
      <alignment horizontal="center" vertical="center" wrapText="1"/>
    </xf>
    <xf numFmtId="0" fontId="8" fillId="30" borderId="12" xfId="0" applyFont="1" applyFill="1" applyBorder="1" applyAlignment="1">
      <alignment horizontal="left" vertical="center" wrapText="1"/>
    </xf>
    <xf numFmtId="0" fontId="8" fillId="30" borderId="17" xfId="0" applyFont="1" applyFill="1" applyBorder="1" applyAlignment="1">
      <alignment horizontal="left" vertical="center" wrapText="1"/>
    </xf>
    <xf numFmtId="0" fontId="8" fillId="30" borderId="14" xfId="0" applyNumberFormat="1" applyFont="1" applyFill="1" applyBorder="1" applyAlignment="1">
      <alignment horizontal="left" vertical="center" wrapText="1"/>
    </xf>
    <xf numFmtId="0" fontId="8" fillId="30" borderId="15" xfId="0" applyNumberFormat="1" applyFont="1" applyFill="1" applyBorder="1" applyAlignment="1">
      <alignment horizontal="left" vertical="center" wrapText="1"/>
    </xf>
    <xf numFmtId="0" fontId="8" fillId="30" borderId="16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0" borderId="14" xfId="0" applyFont="1" applyFill="1" applyBorder="1" applyAlignment="1">
      <alignment horizontal="center" vertical="center" wrapText="1"/>
    </xf>
    <xf numFmtId="0" fontId="2" fillId="3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" fontId="50" fillId="30" borderId="14" xfId="0" applyNumberFormat="1" applyFont="1" applyFill="1" applyBorder="1" applyAlignment="1">
      <alignment horizontal="center" vertical="center" wrapText="1"/>
    </xf>
    <xf numFmtId="1" fontId="50" fillId="30" borderId="15" xfId="0" applyNumberFormat="1" applyFont="1" applyFill="1" applyBorder="1" applyAlignment="1">
      <alignment horizontal="center" vertical="center" wrapText="1"/>
    </xf>
    <xf numFmtId="1" fontId="50" fillId="30" borderId="16" xfId="0" applyNumberFormat="1" applyFont="1" applyFill="1" applyBorder="1" applyAlignment="1">
      <alignment horizontal="center" vertical="center" wrapText="1"/>
    </xf>
    <xf numFmtId="0" fontId="2" fillId="30" borderId="16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"/>
  <sheetViews>
    <sheetView zoomScalePageLayoutView="0" workbookViewId="0" topLeftCell="B1">
      <selection activeCell="B1" sqref="B1:K1"/>
    </sheetView>
  </sheetViews>
  <sheetFormatPr defaultColWidth="9.140625" defaultRowHeight="15"/>
  <cols>
    <col min="1" max="1" width="2.421875" style="55" customWidth="1"/>
    <col min="2" max="2" width="15.421875" style="55" customWidth="1"/>
    <col min="3" max="3" width="16.28125" style="55" customWidth="1"/>
    <col min="4" max="4" width="17.00390625" style="55" customWidth="1"/>
    <col min="5" max="5" width="16.8515625" style="55" customWidth="1"/>
    <col min="6" max="6" width="16.00390625" style="55" customWidth="1"/>
    <col min="7" max="7" width="16.140625" style="55" customWidth="1"/>
    <col min="8" max="8" width="15.57421875" style="55" customWidth="1"/>
    <col min="9" max="10" width="15.28125" style="55" customWidth="1"/>
    <col min="11" max="11" width="16.00390625" style="55" customWidth="1"/>
    <col min="12" max="12" width="16.28125" style="55" hidden="1" customWidth="1"/>
    <col min="13" max="16384" width="9.140625" style="55" customWidth="1"/>
  </cols>
  <sheetData>
    <row r="1" spans="2:11" ht="15">
      <c r="B1" s="70" t="s">
        <v>114</v>
      </c>
      <c r="C1" s="70"/>
      <c r="D1" s="70"/>
      <c r="E1" s="70"/>
      <c r="F1" s="70"/>
      <c r="G1" s="70"/>
      <c r="H1" s="70"/>
      <c r="I1" s="70"/>
      <c r="J1" s="70"/>
      <c r="K1" s="70"/>
    </row>
    <row r="2" spans="10:12" ht="15">
      <c r="J2" s="54"/>
      <c r="K2" s="54" t="s">
        <v>112</v>
      </c>
      <c r="L2" s="54"/>
    </row>
    <row r="3" spans="2:11" ht="15.75">
      <c r="B3" s="62" t="s">
        <v>107</v>
      </c>
      <c r="C3" s="63"/>
      <c r="D3" s="63"/>
      <c r="E3" s="63"/>
      <c r="F3" s="63"/>
      <c r="G3" s="63"/>
      <c r="H3" s="63"/>
      <c r="I3" s="63"/>
      <c r="J3" s="63"/>
      <c r="K3" s="63"/>
    </row>
    <row r="4" spans="2:11" ht="15.75">
      <c r="B4" s="53"/>
      <c r="C4" s="56"/>
      <c r="D4" s="56"/>
      <c r="E4" s="56"/>
      <c r="F4" s="56"/>
      <c r="G4" s="56"/>
      <c r="H4" s="56"/>
      <c r="I4" s="56"/>
      <c r="J4" s="56"/>
      <c r="K4" s="56"/>
    </row>
    <row r="5" spans="2:11" ht="36" customHeight="1">
      <c r="B5" s="48"/>
      <c r="C5" s="49" t="s">
        <v>24</v>
      </c>
      <c r="D5" s="50" t="s">
        <v>27</v>
      </c>
      <c r="E5" s="51" t="s">
        <v>4</v>
      </c>
      <c r="F5" s="51" t="s">
        <v>9</v>
      </c>
      <c r="G5" s="51" t="s">
        <v>10</v>
      </c>
      <c r="H5" s="51" t="s">
        <v>11</v>
      </c>
      <c r="I5" s="51" t="s">
        <v>12</v>
      </c>
      <c r="J5" s="51" t="s">
        <v>13</v>
      </c>
      <c r="K5" s="51" t="s">
        <v>14</v>
      </c>
    </row>
    <row r="6" spans="2:12" ht="15.75">
      <c r="B6" s="64" t="s">
        <v>108</v>
      </c>
      <c r="C6" s="26" t="s">
        <v>31</v>
      </c>
      <c r="D6" s="52">
        <f>SUM(E6:K6)</f>
        <v>149955952.06</v>
      </c>
      <c r="E6" s="52">
        <f>SUM(E8:E11)</f>
        <v>21853386.5</v>
      </c>
      <c r="F6" s="52">
        <f aca="true" t="shared" si="0" ref="F6:K6">SUM(F8:F11)</f>
        <v>20370192.72</v>
      </c>
      <c r="G6" s="52">
        <f t="shared" si="0"/>
        <v>21162575.18</v>
      </c>
      <c r="H6" s="52">
        <f t="shared" si="0"/>
        <v>21580898.94</v>
      </c>
      <c r="I6" s="52">
        <f t="shared" si="0"/>
        <v>22556065.01</v>
      </c>
      <c r="J6" s="52">
        <f t="shared" si="0"/>
        <v>21024221.92</v>
      </c>
      <c r="K6" s="52">
        <f t="shared" si="0"/>
        <v>21408611.79</v>
      </c>
      <c r="L6" s="55">
        <f>L8+L9+L11</f>
        <v>149955952.05999997</v>
      </c>
    </row>
    <row r="7" spans="2:11" ht="15.75">
      <c r="B7" s="65"/>
      <c r="C7" s="67" t="s">
        <v>64</v>
      </c>
      <c r="D7" s="68"/>
      <c r="E7" s="68"/>
      <c r="F7" s="68"/>
      <c r="G7" s="68"/>
      <c r="H7" s="68"/>
      <c r="I7" s="68"/>
      <c r="J7" s="68"/>
      <c r="K7" s="69"/>
    </row>
    <row r="8" spans="2:12" ht="15.75">
      <c r="B8" s="65"/>
      <c r="C8" s="26" t="s">
        <v>2</v>
      </c>
      <c r="D8" s="52">
        <f>E8+F8+G8+H8+I8+J8+K8</f>
        <v>146807755.51</v>
      </c>
      <c r="E8" s="52">
        <v>20378494</v>
      </c>
      <c r="F8" s="52">
        <v>20092404.15</v>
      </c>
      <c r="G8" s="52">
        <v>20913905.18</v>
      </c>
      <c r="H8" s="52">
        <v>21475558.94</v>
      </c>
      <c r="I8" s="52">
        <v>21834559.53</v>
      </c>
      <c r="J8" s="52">
        <v>20864221.92</v>
      </c>
      <c r="K8" s="52">
        <v>21248611.79</v>
      </c>
      <c r="L8" s="55">
        <f>E8+F8+G8+H8+I8+J8+K8</f>
        <v>146807755.51</v>
      </c>
    </row>
    <row r="9" spans="2:12" ht="15.75">
      <c r="B9" s="65"/>
      <c r="C9" s="26" t="s">
        <v>0</v>
      </c>
      <c r="D9" s="52">
        <f>E9+F9+G9+H9+I9+J9+K9</f>
        <v>1881605.48</v>
      </c>
      <c r="E9" s="52">
        <v>1322000</v>
      </c>
      <c r="F9" s="52">
        <v>58100</v>
      </c>
      <c r="G9" s="52">
        <v>0</v>
      </c>
      <c r="H9" s="52">
        <v>0</v>
      </c>
      <c r="I9" s="52">
        <v>501505.48</v>
      </c>
      <c r="J9" s="52">
        <v>0</v>
      </c>
      <c r="K9" s="52">
        <v>0</v>
      </c>
      <c r="L9" s="55">
        <f>E9+F9+G9+H9+I9+J9+K9</f>
        <v>1881605.48</v>
      </c>
    </row>
    <row r="10" spans="2:12" ht="15.75">
      <c r="B10" s="65"/>
      <c r="C10" s="26" t="s">
        <v>1</v>
      </c>
      <c r="D10" s="52">
        <f>E10+F10+G10+H10+I10+J10+K10</f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5">
        <f>E10+F10+G10+H10+I10+J10+K10</f>
        <v>0</v>
      </c>
    </row>
    <row r="11" spans="2:12" ht="15.75">
      <c r="B11" s="66"/>
      <c r="C11" s="26" t="s">
        <v>3</v>
      </c>
      <c r="D11" s="52">
        <f>E11+F11+G11+H11+I11+J11+K11</f>
        <v>1266591.07</v>
      </c>
      <c r="E11" s="52">
        <v>152892.5</v>
      </c>
      <c r="F11" s="52">
        <v>219688.57</v>
      </c>
      <c r="G11" s="52">
        <v>248670</v>
      </c>
      <c r="H11" s="52">
        <v>105340</v>
      </c>
      <c r="I11" s="52">
        <v>220000</v>
      </c>
      <c r="J11" s="52">
        <v>160000</v>
      </c>
      <c r="K11" s="52">
        <v>160000</v>
      </c>
      <c r="L11" s="55">
        <f>E11+F11+G11+H11+I11+J11+K11</f>
        <v>1266591.07</v>
      </c>
    </row>
  </sheetData>
  <sheetProtection/>
  <mergeCells count="4">
    <mergeCell ref="B3:K3"/>
    <mergeCell ref="B6:B11"/>
    <mergeCell ref="C7:K7"/>
    <mergeCell ref="B1:K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="85" zoomScaleNormal="89" zoomScaleSheetLayoutView="85" zoomScalePageLayoutView="0" workbookViewId="0" topLeftCell="A1">
      <selection activeCell="E1" sqref="E1:I1"/>
    </sheetView>
  </sheetViews>
  <sheetFormatPr defaultColWidth="15.57421875" defaultRowHeight="15"/>
  <cols>
    <col min="1" max="1" width="29.28125" style="55" customWidth="1"/>
    <col min="2" max="16384" width="15.57421875" style="55" customWidth="1"/>
  </cols>
  <sheetData>
    <row r="1" spans="5:9" ht="15">
      <c r="E1" s="70" t="s">
        <v>115</v>
      </c>
      <c r="F1" s="70"/>
      <c r="G1" s="70"/>
      <c r="H1" s="70"/>
      <c r="I1" s="70"/>
    </row>
    <row r="2" spans="5:9" ht="15">
      <c r="E2" s="57"/>
      <c r="F2" s="72" t="s">
        <v>56</v>
      </c>
      <c r="G2" s="72"/>
      <c r="H2" s="72"/>
      <c r="I2" s="72"/>
    </row>
    <row r="3" spans="1:9" ht="15.75">
      <c r="A3" s="74" t="s">
        <v>83</v>
      </c>
      <c r="B3" s="74"/>
      <c r="C3" s="74"/>
      <c r="D3" s="74"/>
      <c r="E3" s="74"/>
      <c r="F3" s="74"/>
      <c r="G3" s="74"/>
      <c r="H3" s="74"/>
      <c r="I3" s="74"/>
    </row>
    <row r="4" spans="1:9" ht="15.75">
      <c r="A4" s="22" t="s">
        <v>5</v>
      </c>
      <c r="B4" s="22" t="s">
        <v>6</v>
      </c>
      <c r="C4" s="71" t="s">
        <v>52</v>
      </c>
      <c r="D4" s="71"/>
      <c r="E4" s="71"/>
      <c r="F4" s="71"/>
      <c r="G4" s="71"/>
      <c r="H4" s="71"/>
      <c r="I4" s="71"/>
    </row>
    <row r="5" spans="1:9" ht="18" customHeight="1">
      <c r="A5" s="23"/>
      <c r="B5" s="23"/>
      <c r="C5" s="22" t="s">
        <v>4</v>
      </c>
      <c r="D5" s="22" t="s">
        <v>9</v>
      </c>
      <c r="E5" s="22" t="s">
        <v>10</v>
      </c>
      <c r="F5" s="22" t="s">
        <v>11</v>
      </c>
      <c r="G5" s="22" t="s">
        <v>12</v>
      </c>
      <c r="H5" s="22" t="s">
        <v>13</v>
      </c>
      <c r="I5" s="22" t="s">
        <v>14</v>
      </c>
    </row>
    <row r="6" spans="1:9" ht="15.7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</row>
    <row r="7" spans="1:9" ht="15.75">
      <c r="A7" s="24" t="s">
        <v>53</v>
      </c>
      <c r="B7" s="20">
        <f>SUM(C7:I7)</f>
        <v>12514457.2</v>
      </c>
      <c r="C7" s="20">
        <f>C9+C10+C11+C12</f>
        <v>4466800</v>
      </c>
      <c r="D7" s="20">
        <f aca="true" t="shared" si="0" ref="D7:I7">D9+D10+D11+D12</f>
        <v>1403914.5699999998</v>
      </c>
      <c r="E7" s="20">
        <f t="shared" si="0"/>
        <v>1400050</v>
      </c>
      <c r="F7" s="20">
        <f t="shared" si="0"/>
        <v>1400050</v>
      </c>
      <c r="G7" s="20">
        <f t="shared" si="0"/>
        <v>1250050</v>
      </c>
      <c r="H7" s="20">
        <f t="shared" si="0"/>
        <v>1330047.5</v>
      </c>
      <c r="I7" s="20">
        <f t="shared" si="0"/>
        <v>1263545.13</v>
      </c>
    </row>
    <row r="8" spans="1:9" ht="15.75">
      <c r="A8" s="73" t="s">
        <v>64</v>
      </c>
      <c r="B8" s="73"/>
      <c r="C8" s="73"/>
      <c r="D8" s="73"/>
      <c r="E8" s="73"/>
      <c r="F8" s="73"/>
      <c r="G8" s="73"/>
      <c r="H8" s="73"/>
      <c r="I8" s="73"/>
    </row>
    <row r="9" spans="1:9" ht="15.75">
      <c r="A9" s="24" t="s">
        <v>2</v>
      </c>
      <c r="B9" s="20">
        <f>SUM(C9:I9)</f>
        <v>11134357.2</v>
      </c>
      <c r="C9" s="24">
        <f>C16+C23</f>
        <v>3144800</v>
      </c>
      <c r="D9" s="24">
        <f aca="true" t="shared" si="1" ref="D9:I9">D16+D23</f>
        <v>1345814.5699999998</v>
      </c>
      <c r="E9" s="24">
        <f t="shared" si="1"/>
        <v>1400050</v>
      </c>
      <c r="F9" s="24">
        <f t="shared" si="1"/>
        <v>1400050</v>
      </c>
      <c r="G9" s="24">
        <f t="shared" si="1"/>
        <v>1250050</v>
      </c>
      <c r="H9" s="24">
        <f t="shared" si="1"/>
        <v>1330047.5</v>
      </c>
      <c r="I9" s="24">
        <f t="shared" si="1"/>
        <v>1263545.13</v>
      </c>
    </row>
    <row r="10" spans="1:9" ht="15.75">
      <c r="A10" s="24" t="s">
        <v>0</v>
      </c>
      <c r="B10" s="20">
        <f>SUM(C10:I10)</f>
        <v>1380100</v>
      </c>
      <c r="C10" s="25">
        <f>C17+C24</f>
        <v>1322000</v>
      </c>
      <c r="D10" s="25">
        <f aca="true" t="shared" si="2" ref="D10:I10">D17+D24</f>
        <v>58100</v>
      </c>
      <c r="E10" s="25">
        <f t="shared" si="2"/>
        <v>0</v>
      </c>
      <c r="F10" s="25">
        <f t="shared" si="2"/>
        <v>0</v>
      </c>
      <c r="G10" s="25">
        <f t="shared" si="2"/>
        <v>0</v>
      </c>
      <c r="H10" s="25">
        <f t="shared" si="2"/>
        <v>0</v>
      </c>
      <c r="I10" s="25">
        <f t="shared" si="2"/>
        <v>0</v>
      </c>
    </row>
    <row r="11" spans="1:9" ht="15.75">
      <c r="A11" s="24" t="s">
        <v>1</v>
      </c>
      <c r="B11" s="20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</row>
    <row r="12" spans="1:9" ht="15.75">
      <c r="A12" s="24" t="s">
        <v>3</v>
      </c>
      <c r="B12" s="20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</row>
    <row r="13" spans="1:9" ht="53.25" customHeight="1">
      <c r="A13" s="24" t="s">
        <v>54</v>
      </c>
      <c r="B13" s="20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</row>
    <row r="14" spans="1:9" ht="67.5" customHeight="1">
      <c r="A14" s="26" t="s">
        <v>15</v>
      </c>
      <c r="B14" s="26">
        <f>SUM(C14:I14)</f>
        <v>9548657.2</v>
      </c>
      <c r="C14" s="26">
        <f>C16+C17+C18+C19</f>
        <v>1501000</v>
      </c>
      <c r="D14" s="26">
        <f aca="true" t="shared" si="3" ref="D14:I14">D16+D17+D18+D19</f>
        <v>1403914.5699999998</v>
      </c>
      <c r="E14" s="26">
        <f t="shared" si="3"/>
        <v>1400050</v>
      </c>
      <c r="F14" s="26">
        <f t="shared" si="3"/>
        <v>1400050</v>
      </c>
      <c r="G14" s="26">
        <f t="shared" si="3"/>
        <v>1250050</v>
      </c>
      <c r="H14" s="26">
        <f t="shared" si="3"/>
        <v>1330047.5</v>
      </c>
      <c r="I14" s="26">
        <f t="shared" si="3"/>
        <v>1263545.13</v>
      </c>
    </row>
    <row r="15" spans="1:9" ht="15.75">
      <c r="A15" s="73" t="s">
        <v>64</v>
      </c>
      <c r="B15" s="73"/>
      <c r="C15" s="73"/>
      <c r="D15" s="73"/>
      <c r="E15" s="73"/>
      <c r="F15" s="73"/>
      <c r="G15" s="73"/>
      <c r="H15" s="73"/>
      <c r="I15" s="73"/>
    </row>
    <row r="16" spans="1:9" ht="15.75">
      <c r="A16" s="24" t="s">
        <v>2</v>
      </c>
      <c r="B16" s="26">
        <f>SUM(C16:I16)</f>
        <v>9418557.2</v>
      </c>
      <c r="C16" s="24">
        <f>'таблица 3(1)'!F19+'таблица 3(1)'!F32</f>
        <v>1429000</v>
      </c>
      <c r="D16" s="24">
        <f>'таблица 3(1)'!G19+'таблица 3(1)'!G26</f>
        <v>1345814.5699999998</v>
      </c>
      <c r="E16" s="24">
        <f>'таблица 3(1)'!H19+'таблица 3(1)'!H32</f>
        <v>1400050</v>
      </c>
      <c r="F16" s="24">
        <f>'таблица 3(1)'!I19+'таблица 3(1)'!I26</f>
        <v>1400050</v>
      </c>
      <c r="G16" s="24">
        <f>'таблица 3(1)'!J19+'таблица 3(1)'!J26</f>
        <v>1250050</v>
      </c>
      <c r="H16" s="24">
        <f>'таблица 3(1)'!K19+'таблица 3(1)'!K26</f>
        <v>1330047.5</v>
      </c>
      <c r="I16" s="24">
        <f>'таблица 3(1)'!L19+'таблица 3(1)'!L26</f>
        <v>1263545.13</v>
      </c>
    </row>
    <row r="17" spans="1:9" ht="15.75">
      <c r="A17" s="24" t="s">
        <v>0</v>
      </c>
      <c r="B17" s="20">
        <f>SUM(C17:I17)</f>
        <v>130100</v>
      </c>
      <c r="C17" s="25">
        <f>'таблица 3(1)'!F27</f>
        <v>72000</v>
      </c>
      <c r="D17" s="25">
        <f>'таблица 3(1)'!G27</f>
        <v>58100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</row>
    <row r="18" spans="1:9" ht="15.75">
      <c r="A18" s="24" t="s">
        <v>1</v>
      </c>
      <c r="B18" s="20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</row>
    <row r="19" spans="1:9" ht="15.75">
      <c r="A19" s="24" t="s">
        <v>3</v>
      </c>
      <c r="B19" s="20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</row>
    <row r="20" spans="1:9" ht="31.5" customHeight="1">
      <c r="A20" s="24" t="s">
        <v>55</v>
      </c>
      <c r="B20" s="20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</row>
    <row r="21" spans="1:9" ht="78.75">
      <c r="A21" s="26" t="s">
        <v>87</v>
      </c>
      <c r="B21" s="20">
        <f>SUM(C21:I21)</f>
        <v>2965800</v>
      </c>
      <c r="C21" s="20">
        <f>C23+C24+C25+C26</f>
        <v>2965800</v>
      </c>
      <c r="D21" s="20">
        <f aca="true" t="shared" si="4" ref="D21:I21">D23+D24+D25+D26</f>
        <v>0</v>
      </c>
      <c r="E21" s="20">
        <f t="shared" si="4"/>
        <v>0</v>
      </c>
      <c r="F21" s="20">
        <f t="shared" si="4"/>
        <v>0</v>
      </c>
      <c r="G21" s="20">
        <f t="shared" si="4"/>
        <v>0</v>
      </c>
      <c r="H21" s="20">
        <f t="shared" si="4"/>
        <v>0</v>
      </c>
      <c r="I21" s="20">
        <f t="shared" si="4"/>
        <v>0</v>
      </c>
    </row>
    <row r="22" spans="1:9" ht="15.75">
      <c r="A22" s="73" t="s">
        <v>64</v>
      </c>
      <c r="B22" s="73"/>
      <c r="C22" s="73"/>
      <c r="D22" s="73"/>
      <c r="E22" s="73"/>
      <c r="F22" s="73"/>
      <c r="G22" s="73"/>
      <c r="H22" s="73"/>
      <c r="I22" s="73"/>
    </row>
    <row r="23" spans="1:9" ht="15.75">
      <c r="A23" s="24" t="s">
        <v>2</v>
      </c>
      <c r="B23" s="20">
        <f>SUM(C23:I23)</f>
        <v>1715800</v>
      </c>
      <c r="C23" s="25">
        <f>'таблица 3(1)'!F57</f>
        <v>1715800</v>
      </c>
      <c r="D23" s="25">
        <f>'таблица 3(1)'!G57</f>
        <v>0</v>
      </c>
      <c r="E23" s="25">
        <f>'таблица 3(1)'!H57</f>
        <v>0</v>
      </c>
      <c r="F23" s="25">
        <f>'таблица 3(1)'!I57</f>
        <v>0</v>
      </c>
      <c r="G23" s="25">
        <f>'таблица 3(1)'!J57</f>
        <v>0</v>
      </c>
      <c r="H23" s="25">
        <f>'таблица 3(1)'!K57</f>
        <v>0</v>
      </c>
      <c r="I23" s="25">
        <f>'таблица 3(1)'!L57</f>
        <v>0</v>
      </c>
    </row>
    <row r="24" spans="1:9" ht="15.75">
      <c r="A24" s="24" t="s">
        <v>0</v>
      </c>
      <c r="B24" s="20">
        <f>SUM(C24:I24)</f>
        <v>1250000</v>
      </c>
      <c r="C24" s="25">
        <f>'таблица 3(1)'!F58</f>
        <v>1250000</v>
      </c>
      <c r="D24" s="25">
        <f>'таблица 3(1)'!G58</f>
        <v>0</v>
      </c>
      <c r="E24" s="25">
        <f>'таблица 3(1)'!H58</f>
        <v>0</v>
      </c>
      <c r="F24" s="25">
        <f>'таблица 3(1)'!I58</f>
        <v>0</v>
      </c>
      <c r="G24" s="25">
        <f>'таблица 3(1)'!J58</f>
        <v>0</v>
      </c>
      <c r="H24" s="25">
        <f>'таблица 3(1)'!K58</f>
        <v>0</v>
      </c>
      <c r="I24" s="25">
        <f>'таблица 3(1)'!L58</f>
        <v>0</v>
      </c>
    </row>
    <row r="25" spans="1:9" ht="15.75">
      <c r="A25" s="24" t="s">
        <v>1</v>
      </c>
      <c r="B25" s="20">
        <v>0</v>
      </c>
      <c r="C25" s="25">
        <f>'таблица 3(1)'!F59</f>
        <v>0</v>
      </c>
      <c r="D25" s="25">
        <f>'таблица 3(1)'!G59</f>
        <v>0</v>
      </c>
      <c r="E25" s="25">
        <f>'таблица 3(1)'!H59</f>
        <v>0</v>
      </c>
      <c r="F25" s="25">
        <f>'таблица 3(1)'!I59</f>
        <v>0</v>
      </c>
      <c r="G25" s="25">
        <f>'таблица 3(1)'!J59</f>
        <v>0</v>
      </c>
      <c r="H25" s="25">
        <f>'таблица 3(1)'!K59</f>
        <v>0</v>
      </c>
      <c r="I25" s="25">
        <f>'таблица 3(1)'!L59</f>
        <v>0</v>
      </c>
    </row>
    <row r="26" spans="1:9" ht="15.75">
      <c r="A26" s="24" t="s">
        <v>3</v>
      </c>
      <c r="B26" s="20">
        <v>0</v>
      </c>
      <c r="C26" s="25">
        <f>'таблица 3(1)'!F60</f>
        <v>0</v>
      </c>
      <c r="D26" s="25">
        <f>'таблица 3(1)'!G60</f>
        <v>0</v>
      </c>
      <c r="E26" s="25">
        <f>'таблица 3(1)'!H60</f>
        <v>0</v>
      </c>
      <c r="F26" s="25">
        <f>'таблица 3(1)'!I60</f>
        <v>0</v>
      </c>
      <c r="G26" s="25">
        <f>'таблица 3(1)'!J60</f>
        <v>0</v>
      </c>
      <c r="H26" s="25">
        <f>'таблица 3(1)'!K60</f>
        <v>0</v>
      </c>
      <c r="I26" s="25">
        <f>'таблица 3(1)'!L60</f>
        <v>0</v>
      </c>
    </row>
    <row r="27" spans="1:9" ht="34.5" customHeight="1">
      <c r="A27" s="24" t="s">
        <v>55</v>
      </c>
      <c r="B27" s="20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</row>
  </sheetData>
  <sheetProtection/>
  <mergeCells count="7">
    <mergeCell ref="C4:I4"/>
    <mergeCell ref="F2:I2"/>
    <mergeCell ref="A8:I8"/>
    <mergeCell ref="A15:I15"/>
    <mergeCell ref="A22:I22"/>
    <mergeCell ref="E1:I1"/>
    <mergeCell ref="A3:I3"/>
  </mergeCells>
  <printOptions horizontalCentered="1"/>
  <pageMargins left="0.5118110236220472" right="0.31496062992125984" top="0.7086614173228347" bottom="0.15748031496062992" header="0" footer="0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view="pageBreakPreview" zoomScale="70" zoomScaleSheetLayoutView="70" zoomScalePageLayoutView="0" workbookViewId="0" topLeftCell="A2">
      <selection activeCell="A1" sqref="A1:U2"/>
    </sheetView>
  </sheetViews>
  <sheetFormatPr defaultColWidth="9.140625" defaultRowHeight="15"/>
  <cols>
    <col min="1" max="1" width="5.421875" style="21" customWidth="1"/>
    <col min="2" max="2" width="32.140625" style="21" customWidth="1"/>
    <col min="3" max="4" width="11.421875" style="21" customWidth="1"/>
    <col min="5" max="5" width="13.8515625" style="21" customWidth="1"/>
    <col min="6" max="6" width="13.421875" style="21" customWidth="1"/>
    <col min="7" max="7" width="15.421875" style="21" customWidth="1"/>
    <col min="8" max="11" width="16.28125" style="21" customWidth="1"/>
    <col min="12" max="12" width="13.8515625" style="21" customWidth="1"/>
    <col min="13" max="13" width="36.28125" style="21" customWidth="1"/>
    <col min="14" max="14" width="9.7109375" style="21" customWidth="1"/>
    <col min="15" max="15" width="10.8515625" style="21" customWidth="1"/>
    <col min="16" max="16" width="11.00390625" style="21" customWidth="1"/>
    <col min="17" max="17" width="10.28125" style="21" customWidth="1"/>
    <col min="18" max="18" width="9.8515625" style="21" customWidth="1"/>
    <col min="19" max="20" width="10.28125" style="21" customWidth="1"/>
    <col min="21" max="21" width="22.57421875" style="21" customWidth="1"/>
    <col min="22" max="16384" width="9.140625" style="21" customWidth="1"/>
  </cols>
  <sheetData>
    <row r="1" spans="1:21" s="47" customFormat="1" ht="19.5" customHeight="1" hidden="1">
      <c r="A1" s="75" t="s">
        <v>116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47" customFormat="1" ht="19.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s="8" customFormat="1" ht="15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9" t="s">
        <v>47</v>
      </c>
    </row>
    <row r="4" spans="1:21" ht="15.75">
      <c r="A4" s="74" t="s">
        <v>81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</row>
    <row r="5" spans="1:21" ht="18" customHeight="1">
      <c r="A5" s="82" t="s">
        <v>19</v>
      </c>
      <c r="B5" s="82" t="s">
        <v>7</v>
      </c>
      <c r="C5" s="82" t="s">
        <v>8</v>
      </c>
      <c r="D5" s="82" t="s">
        <v>24</v>
      </c>
      <c r="E5" s="82" t="s">
        <v>25</v>
      </c>
      <c r="F5" s="82"/>
      <c r="G5" s="82"/>
      <c r="H5" s="82"/>
      <c r="I5" s="82"/>
      <c r="J5" s="82"/>
      <c r="K5" s="82"/>
      <c r="L5" s="82"/>
      <c r="M5" s="86" t="s">
        <v>86</v>
      </c>
      <c r="N5" s="87"/>
      <c r="O5" s="87"/>
      <c r="P5" s="87"/>
      <c r="Q5" s="87"/>
      <c r="R5" s="87"/>
      <c r="S5" s="87"/>
      <c r="T5" s="88"/>
      <c r="U5" s="82" t="s">
        <v>45</v>
      </c>
    </row>
    <row r="6" spans="1:21" ht="48.75" customHeight="1">
      <c r="A6" s="82"/>
      <c r="B6" s="82"/>
      <c r="C6" s="82"/>
      <c r="D6" s="82"/>
      <c r="E6" s="82" t="s">
        <v>26</v>
      </c>
      <c r="F6" s="82"/>
      <c r="G6" s="82"/>
      <c r="H6" s="82"/>
      <c r="I6" s="82"/>
      <c r="J6" s="82"/>
      <c r="K6" s="82"/>
      <c r="L6" s="82"/>
      <c r="M6" s="89"/>
      <c r="N6" s="90"/>
      <c r="O6" s="90"/>
      <c r="P6" s="90"/>
      <c r="Q6" s="90"/>
      <c r="R6" s="90"/>
      <c r="S6" s="90"/>
      <c r="T6" s="91"/>
      <c r="U6" s="82"/>
    </row>
    <row r="7" spans="1:21" ht="15">
      <c r="A7" s="31"/>
      <c r="B7" s="31"/>
      <c r="C7" s="31"/>
      <c r="D7" s="31"/>
      <c r="E7" s="30" t="s">
        <v>27</v>
      </c>
      <c r="F7" s="30" t="s">
        <v>4</v>
      </c>
      <c r="G7" s="30" t="s">
        <v>9</v>
      </c>
      <c r="H7" s="30" t="s">
        <v>10</v>
      </c>
      <c r="I7" s="30" t="s">
        <v>11</v>
      </c>
      <c r="J7" s="30" t="s">
        <v>12</v>
      </c>
      <c r="K7" s="30" t="s">
        <v>13</v>
      </c>
      <c r="L7" s="30" t="s">
        <v>14</v>
      </c>
      <c r="M7" s="30" t="s">
        <v>28</v>
      </c>
      <c r="N7" s="30" t="s">
        <v>4</v>
      </c>
      <c r="O7" s="30" t="s">
        <v>9</v>
      </c>
      <c r="P7" s="30" t="s">
        <v>10</v>
      </c>
      <c r="Q7" s="30" t="s">
        <v>11</v>
      </c>
      <c r="R7" s="30" t="s">
        <v>12</v>
      </c>
      <c r="S7" s="30" t="s">
        <v>13</v>
      </c>
      <c r="T7" s="30" t="s">
        <v>14</v>
      </c>
      <c r="U7" s="31"/>
    </row>
    <row r="8" spans="1:21" ht="1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3">
        <v>9</v>
      </c>
      <c r="J8" s="33">
        <v>10</v>
      </c>
      <c r="K8" s="33">
        <v>11</v>
      </c>
      <c r="L8" s="33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</row>
    <row r="9" spans="1:21" ht="15">
      <c r="A9" s="32"/>
      <c r="B9" s="84" t="s">
        <v>29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</row>
    <row r="10" spans="1:21" ht="15">
      <c r="A10" s="35">
        <v>1</v>
      </c>
      <c r="B10" s="84" t="s">
        <v>30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</row>
    <row r="11" spans="1:21" ht="26.25" customHeight="1">
      <c r="A11" s="76" t="s">
        <v>20</v>
      </c>
      <c r="B11" s="82" t="s">
        <v>84</v>
      </c>
      <c r="C11" s="82" t="s">
        <v>63</v>
      </c>
      <c r="D11" s="30" t="s">
        <v>31</v>
      </c>
      <c r="E11" s="34">
        <f>SUM(E13:E16)</f>
        <v>5596805.829999999</v>
      </c>
      <c r="F11" s="34">
        <f>F13+F14+F15+F16</f>
        <v>880050</v>
      </c>
      <c r="G11" s="34">
        <f aca="true" t="shared" si="0" ref="G11:L11">G13+G14+G15+G16</f>
        <v>830050</v>
      </c>
      <c r="H11" s="34">
        <f t="shared" si="0"/>
        <v>739418.3</v>
      </c>
      <c r="I11" s="34">
        <f t="shared" si="0"/>
        <v>817992.8</v>
      </c>
      <c r="J11" s="34">
        <f t="shared" si="0"/>
        <v>736052.1</v>
      </c>
      <c r="K11" s="34">
        <f t="shared" si="0"/>
        <v>817047.5</v>
      </c>
      <c r="L11" s="34">
        <f t="shared" si="0"/>
        <v>776195.13</v>
      </c>
      <c r="M11" s="76" t="s">
        <v>32</v>
      </c>
      <c r="N11" s="76" t="s">
        <v>16</v>
      </c>
      <c r="O11" s="76" t="s">
        <v>16</v>
      </c>
      <c r="P11" s="76" t="s">
        <v>16</v>
      </c>
      <c r="Q11" s="76" t="s">
        <v>16</v>
      </c>
      <c r="R11" s="76" t="s">
        <v>16</v>
      </c>
      <c r="S11" s="76" t="s">
        <v>16</v>
      </c>
      <c r="T11" s="76" t="s">
        <v>16</v>
      </c>
      <c r="U11" s="82" t="s">
        <v>93</v>
      </c>
    </row>
    <row r="12" spans="1:21" ht="19.5" customHeight="1">
      <c r="A12" s="77"/>
      <c r="B12" s="82"/>
      <c r="C12" s="82"/>
      <c r="D12" s="79" t="s">
        <v>64</v>
      </c>
      <c r="E12" s="80"/>
      <c r="F12" s="80"/>
      <c r="G12" s="80"/>
      <c r="H12" s="80"/>
      <c r="I12" s="80"/>
      <c r="J12" s="80"/>
      <c r="K12" s="80"/>
      <c r="L12" s="81"/>
      <c r="M12" s="78"/>
      <c r="N12" s="78"/>
      <c r="O12" s="78"/>
      <c r="P12" s="78"/>
      <c r="Q12" s="78"/>
      <c r="R12" s="78"/>
      <c r="S12" s="78"/>
      <c r="T12" s="78"/>
      <c r="U12" s="82"/>
    </row>
    <row r="13" spans="1:21" ht="15">
      <c r="A13" s="77"/>
      <c r="B13" s="82"/>
      <c r="C13" s="82"/>
      <c r="D13" s="30" t="s">
        <v>2</v>
      </c>
      <c r="E13" s="34">
        <f>SUM(F13:L13)</f>
        <v>5596805.829999999</v>
      </c>
      <c r="F13" s="30">
        <v>880050</v>
      </c>
      <c r="G13" s="30">
        <v>830050</v>
      </c>
      <c r="H13" s="30">
        <f>871197-107503.6-24275.1</f>
        <v>739418.3</v>
      </c>
      <c r="I13" s="30">
        <v>817992.8</v>
      </c>
      <c r="J13" s="30">
        <f>860050-75000-3600-4197.9-41200</f>
        <v>736052.1</v>
      </c>
      <c r="K13" s="30">
        <v>817047.5</v>
      </c>
      <c r="L13" s="30">
        <v>776195.13</v>
      </c>
      <c r="M13" s="76" t="s">
        <v>33</v>
      </c>
      <c r="N13" s="76">
        <v>97</v>
      </c>
      <c r="O13" s="76">
        <v>99</v>
      </c>
      <c r="P13" s="76">
        <v>101</v>
      </c>
      <c r="Q13" s="76">
        <v>103</v>
      </c>
      <c r="R13" s="76">
        <v>105</v>
      </c>
      <c r="S13" s="76">
        <v>107</v>
      </c>
      <c r="T13" s="76">
        <v>109</v>
      </c>
      <c r="U13" s="82"/>
    </row>
    <row r="14" spans="1:21" ht="15">
      <c r="A14" s="77"/>
      <c r="B14" s="82"/>
      <c r="C14" s="82"/>
      <c r="D14" s="30" t="s">
        <v>0</v>
      </c>
      <c r="E14" s="34">
        <f>SUM(F14:L14)</f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77"/>
      <c r="N14" s="77"/>
      <c r="O14" s="77"/>
      <c r="P14" s="77"/>
      <c r="Q14" s="77"/>
      <c r="R14" s="77"/>
      <c r="S14" s="77"/>
      <c r="T14" s="77"/>
      <c r="U14" s="82"/>
    </row>
    <row r="15" spans="1:21" ht="15">
      <c r="A15" s="77"/>
      <c r="B15" s="82"/>
      <c r="C15" s="82"/>
      <c r="D15" s="30" t="s">
        <v>1</v>
      </c>
      <c r="E15" s="34">
        <f>SUM(F15:L15)</f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78"/>
      <c r="N15" s="78"/>
      <c r="O15" s="78"/>
      <c r="P15" s="78"/>
      <c r="Q15" s="78"/>
      <c r="R15" s="78"/>
      <c r="S15" s="78"/>
      <c r="T15" s="78"/>
      <c r="U15" s="82"/>
    </row>
    <row r="16" spans="1:21" ht="18.75" customHeight="1">
      <c r="A16" s="78"/>
      <c r="B16" s="82"/>
      <c r="C16" s="82"/>
      <c r="D16" s="30" t="s">
        <v>3</v>
      </c>
      <c r="E16" s="34">
        <f>SUM(F16:L16)</f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 t="s">
        <v>34</v>
      </c>
      <c r="N16" s="30">
        <v>1</v>
      </c>
      <c r="O16" s="30">
        <v>1</v>
      </c>
      <c r="P16" s="30">
        <v>1</v>
      </c>
      <c r="Q16" s="30">
        <v>1</v>
      </c>
      <c r="R16" s="30">
        <v>1</v>
      </c>
      <c r="S16" s="30">
        <v>1</v>
      </c>
      <c r="T16" s="30">
        <v>1</v>
      </c>
      <c r="U16" s="82"/>
    </row>
    <row r="17" spans="1:21" ht="24" customHeight="1">
      <c r="A17" s="82"/>
      <c r="B17" s="82" t="s">
        <v>35</v>
      </c>
      <c r="C17" s="82"/>
      <c r="D17" s="30" t="s">
        <v>31</v>
      </c>
      <c r="E17" s="34">
        <f>SUM(F17:L17)</f>
        <v>5596805.829999999</v>
      </c>
      <c r="F17" s="34">
        <f aca="true" t="shared" si="1" ref="F17:L17">F19+F20+F21+F22</f>
        <v>880050</v>
      </c>
      <c r="G17" s="34">
        <f t="shared" si="1"/>
        <v>830050</v>
      </c>
      <c r="H17" s="34">
        <f t="shared" si="1"/>
        <v>739418.3</v>
      </c>
      <c r="I17" s="34">
        <f t="shared" si="1"/>
        <v>817992.8</v>
      </c>
      <c r="J17" s="34">
        <f t="shared" si="1"/>
        <v>736052.1</v>
      </c>
      <c r="K17" s="34">
        <f t="shared" si="1"/>
        <v>817047.5</v>
      </c>
      <c r="L17" s="34">
        <f t="shared" si="1"/>
        <v>776195.13</v>
      </c>
      <c r="M17" s="82"/>
      <c r="N17" s="82"/>
      <c r="O17" s="82"/>
      <c r="P17" s="82"/>
      <c r="Q17" s="82"/>
      <c r="R17" s="82"/>
      <c r="S17" s="82"/>
      <c r="T17" s="82"/>
      <c r="U17" s="82"/>
    </row>
    <row r="18" spans="1:21" ht="15">
      <c r="A18" s="82"/>
      <c r="B18" s="82"/>
      <c r="C18" s="82"/>
      <c r="D18" s="79" t="s">
        <v>64</v>
      </c>
      <c r="E18" s="80"/>
      <c r="F18" s="80"/>
      <c r="G18" s="80"/>
      <c r="H18" s="80"/>
      <c r="I18" s="80"/>
      <c r="J18" s="80"/>
      <c r="K18" s="80"/>
      <c r="L18" s="81"/>
      <c r="M18" s="82"/>
      <c r="N18" s="82"/>
      <c r="O18" s="82"/>
      <c r="P18" s="82"/>
      <c r="Q18" s="82"/>
      <c r="R18" s="82"/>
      <c r="S18" s="82"/>
      <c r="T18" s="82"/>
      <c r="U18" s="82"/>
    </row>
    <row r="19" spans="1:21" ht="15">
      <c r="A19" s="82"/>
      <c r="B19" s="82"/>
      <c r="C19" s="82"/>
      <c r="D19" s="30" t="s">
        <v>2</v>
      </c>
      <c r="E19" s="34">
        <f>SUM(F19:L19)</f>
        <v>5596805.829999999</v>
      </c>
      <c r="F19" s="30">
        <f>F13</f>
        <v>880050</v>
      </c>
      <c r="G19" s="30">
        <f>G13</f>
        <v>830050</v>
      </c>
      <c r="H19" s="30">
        <f aca="true" t="shared" si="2" ref="G19:L20">H13</f>
        <v>739418.3</v>
      </c>
      <c r="I19" s="30">
        <f>I13</f>
        <v>817992.8</v>
      </c>
      <c r="J19" s="30">
        <f>J13</f>
        <v>736052.1</v>
      </c>
      <c r="K19" s="30">
        <f>K13</f>
        <v>817047.5</v>
      </c>
      <c r="L19" s="30">
        <f>L13</f>
        <v>776195.13</v>
      </c>
      <c r="M19" s="82"/>
      <c r="N19" s="82"/>
      <c r="O19" s="82"/>
      <c r="P19" s="82"/>
      <c r="Q19" s="82"/>
      <c r="R19" s="82"/>
      <c r="S19" s="82"/>
      <c r="T19" s="82"/>
      <c r="U19" s="82"/>
    </row>
    <row r="20" spans="1:21" ht="15">
      <c r="A20" s="82"/>
      <c r="B20" s="82"/>
      <c r="C20" s="82"/>
      <c r="D20" s="30" t="s">
        <v>0</v>
      </c>
      <c r="E20" s="34">
        <f aca="true" t="shared" si="3" ref="E20:F22">E14</f>
        <v>0</v>
      </c>
      <c r="F20" s="30">
        <f t="shared" si="3"/>
        <v>0</v>
      </c>
      <c r="G20" s="30">
        <f t="shared" si="2"/>
        <v>0</v>
      </c>
      <c r="H20" s="30">
        <f t="shared" si="2"/>
        <v>0</v>
      </c>
      <c r="I20" s="30">
        <f t="shared" si="2"/>
        <v>0</v>
      </c>
      <c r="J20" s="30">
        <f t="shared" si="2"/>
        <v>0</v>
      </c>
      <c r="K20" s="30">
        <f t="shared" si="2"/>
        <v>0</v>
      </c>
      <c r="L20" s="30">
        <f t="shared" si="2"/>
        <v>0</v>
      </c>
      <c r="M20" s="82"/>
      <c r="N20" s="82"/>
      <c r="O20" s="82"/>
      <c r="P20" s="82"/>
      <c r="Q20" s="82"/>
      <c r="R20" s="82"/>
      <c r="S20" s="82"/>
      <c r="T20" s="82"/>
      <c r="U20" s="82"/>
    </row>
    <row r="21" spans="1:21" ht="15">
      <c r="A21" s="82"/>
      <c r="B21" s="82"/>
      <c r="C21" s="82"/>
      <c r="D21" s="30" t="s">
        <v>1</v>
      </c>
      <c r="E21" s="34">
        <f t="shared" si="3"/>
        <v>0</v>
      </c>
      <c r="F21" s="30">
        <f t="shared" si="3"/>
        <v>0</v>
      </c>
      <c r="G21" s="30">
        <f aca="true" t="shared" si="4" ref="G21:L21">G15</f>
        <v>0</v>
      </c>
      <c r="H21" s="30">
        <f t="shared" si="4"/>
        <v>0</v>
      </c>
      <c r="I21" s="30">
        <f t="shared" si="4"/>
        <v>0</v>
      </c>
      <c r="J21" s="30">
        <f t="shared" si="4"/>
        <v>0</v>
      </c>
      <c r="K21" s="30">
        <f t="shared" si="4"/>
        <v>0</v>
      </c>
      <c r="L21" s="30">
        <f t="shared" si="4"/>
        <v>0</v>
      </c>
      <c r="M21" s="82"/>
      <c r="N21" s="82"/>
      <c r="O21" s="82"/>
      <c r="P21" s="82"/>
      <c r="Q21" s="82"/>
      <c r="R21" s="82"/>
      <c r="S21" s="82"/>
      <c r="T21" s="82"/>
      <c r="U21" s="82"/>
    </row>
    <row r="22" spans="1:21" ht="15">
      <c r="A22" s="82"/>
      <c r="B22" s="82"/>
      <c r="C22" s="82"/>
      <c r="D22" s="30" t="s">
        <v>3</v>
      </c>
      <c r="E22" s="34">
        <f t="shared" si="3"/>
        <v>0</v>
      </c>
      <c r="F22" s="30">
        <f t="shared" si="3"/>
        <v>0</v>
      </c>
      <c r="G22" s="30">
        <f aca="true" t="shared" si="5" ref="G22:L22">G16</f>
        <v>0</v>
      </c>
      <c r="H22" s="30">
        <f t="shared" si="5"/>
        <v>0</v>
      </c>
      <c r="I22" s="30">
        <f t="shared" si="5"/>
        <v>0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82"/>
      <c r="N22" s="82"/>
      <c r="O22" s="82"/>
      <c r="P22" s="82"/>
      <c r="Q22" s="82"/>
      <c r="R22" s="82"/>
      <c r="S22" s="82"/>
      <c r="T22" s="82"/>
      <c r="U22" s="82"/>
    </row>
    <row r="23" spans="1:21" ht="15">
      <c r="A23" s="35">
        <v>2</v>
      </c>
      <c r="B23" s="84" t="s">
        <v>36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</row>
    <row r="24" spans="1:21" ht="15">
      <c r="A24" s="76" t="s">
        <v>21</v>
      </c>
      <c r="B24" s="82" t="s">
        <v>37</v>
      </c>
      <c r="C24" s="82" t="s">
        <v>63</v>
      </c>
      <c r="D24" s="30" t="s">
        <v>31</v>
      </c>
      <c r="E24" s="34">
        <f>SUM(F24:L24)</f>
        <v>3951851.3699999996</v>
      </c>
      <c r="F24" s="34">
        <f>F26+F27+F28+F29</f>
        <v>620950</v>
      </c>
      <c r="G24" s="34">
        <f aca="true" t="shared" si="6" ref="G24:L24">G26+G27+G28+G29</f>
        <v>573864.57</v>
      </c>
      <c r="H24" s="34">
        <f t="shared" si="6"/>
        <v>660631.7</v>
      </c>
      <c r="I24" s="34">
        <f t="shared" si="6"/>
        <v>582057.2</v>
      </c>
      <c r="J24" s="34">
        <f t="shared" si="6"/>
        <v>513997.9</v>
      </c>
      <c r="K24" s="34">
        <f t="shared" si="6"/>
        <v>513000</v>
      </c>
      <c r="L24" s="34">
        <f t="shared" si="6"/>
        <v>487350</v>
      </c>
      <c r="M24" s="82" t="s">
        <v>38</v>
      </c>
      <c r="N24" s="82">
        <v>4356</v>
      </c>
      <c r="O24" s="82">
        <v>4419</v>
      </c>
      <c r="P24" s="82">
        <v>4482</v>
      </c>
      <c r="Q24" s="82">
        <v>4527</v>
      </c>
      <c r="R24" s="82">
        <v>4572</v>
      </c>
      <c r="S24" s="82">
        <v>4617</v>
      </c>
      <c r="T24" s="82">
        <v>4662</v>
      </c>
      <c r="U24" s="82" t="s">
        <v>93</v>
      </c>
    </row>
    <row r="25" spans="1:21" ht="15">
      <c r="A25" s="77"/>
      <c r="B25" s="82"/>
      <c r="C25" s="82"/>
      <c r="D25" s="79" t="s">
        <v>64</v>
      </c>
      <c r="E25" s="80"/>
      <c r="F25" s="80"/>
      <c r="G25" s="80"/>
      <c r="H25" s="80"/>
      <c r="I25" s="80"/>
      <c r="J25" s="80"/>
      <c r="K25" s="80"/>
      <c r="L25" s="81"/>
      <c r="M25" s="82"/>
      <c r="N25" s="82"/>
      <c r="O25" s="82"/>
      <c r="P25" s="82"/>
      <c r="Q25" s="82"/>
      <c r="R25" s="82"/>
      <c r="S25" s="82"/>
      <c r="T25" s="82"/>
      <c r="U25" s="82"/>
    </row>
    <row r="26" spans="1:21" ht="15">
      <c r="A26" s="77"/>
      <c r="B26" s="82"/>
      <c r="C26" s="82"/>
      <c r="D26" s="30" t="s">
        <v>2</v>
      </c>
      <c r="E26" s="34">
        <f>SUM(F26:L26)</f>
        <v>3821751.3699999996</v>
      </c>
      <c r="F26" s="30">
        <v>548950</v>
      </c>
      <c r="G26" s="30">
        <f>570000-9428.93-15000-29806.5</f>
        <v>515764.56999999995</v>
      </c>
      <c r="H26" s="30">
        <f>528853+107503.6+24275.1</f>
        <v>660631.7</v>
      </c>
      <c r="I26" s="30">
        <v>582057.2</v>
      </c>
      <c r="J26" s="30">
        <f>540000-75000+3600+4197.9-59632.45+59632.45+41200</f>
        <v>513997.9</v>
      </c>
      <c r="K26" s="30">
        <v>513000</v>
      </c>
      <c r="L26" s="30">
        <v>487350</v>
      </c>
      <c r="M26" s="82"/>
      <c r="N26" s="82"/>
      <c r="O26" s="82"/>
      <c r="P26" s="82"/>
      <c r="Q26" s="82"/>
      <c r="R26" s="82"/>
      <c r="S26" s="82"/>
      <c r="T26" s="82"/>
      <c r="U26" s="82"/>
    </row>
    <row r="27" spans="1:21" ht="15">
      <c r="A27" s="77"/>
      <c r="B27" s="82"/>
      <c r="C27" s="82"/>
      <c r="D27" s="30" t="s">
        <v>0</v>
      </c>
      <c r="E27" s="34">
        <f>SUM(F27:L27)</f>
        <v>130100</v>
      </c>
      <c r="F27" s="30">
        <v>72000</v>
      </c>
      <c r="G27" s="30">
        <v>58100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82"/>
      <c r="N27" s="82"/>
      <c r="O27" s="82"/>
      <c r="P27" s="82"/>
      <c r="Q27" s="82"/>
      <c r="R27" s="82"/>
      <c r="S27" s="82"/>
      <c r="T27" s="82"/>
      <c r="U27" s="82"/>
    </row>
    <row r="28" spans="1:21" ht="15">
      <c r="A28" s="77"/>
      <c r="B28" s="82"/>
      <c r="C28" s="82"/>
      <c r="D28" s="30" t="s">
        <v>1</v>
      </c>
      <c r="E28" s="34">
        <f>SUM(F28:L28)</f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82"/>
      <c r="N28" s="82"/>
      <c r="O28" s="82"/>
      <c r="P28" s="82"/>
      <c r="Q28" s="82"/>
      <c r="R28" s="82"/>
      <c r="S28" s="82"/>
      <c r="T28" s="82"/>
      <c r="U28" s="82"/>
    </row>
    <row r="29" spans="1:21" ht="15">
      <c r="A29" s="78"/>
      <c r="B29" s="82"/>
      <c r="C29" s="82"/>
      <c r="D29" s="30" t="s">
        <v>3</v>
      </c>
      <c r="E29" s="34">
        <f>SUM(F29:L29)</f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82"/>
      <c r="N29" s="82"/>
      <c r="O29" s="82"/>
      <c r="P29" s="82"/>
      <c r="Q29" s="82"/>
      <c r="R29" s="82"/>
      <c r="S29" s="82"/>
      <c r="T29" s="82"/>
      <c r="U29" s="82"/>
    </row>
    <row r="30" spans="1:21" ht="15">
      <c r="A30" s="82"/>
      <c r="B30" s="82" t="s">
        <v>39</v>
      </c>
      <c r="C30" s="82"/>
      <c r="D30" s="30" t="s">
        <v>31</v>
      </c>
      <c r="E30" s="34">
        <f>SUM(F30:L30)</f>
        <v>3951851.3699999996</v>
      </c>
      <c r="F30" s="34">
        <f>F32+F33+F34+F35</f>
        <v>620950</v>
      </c>
      <c r="G30" s="34">
        <f aca="true" t="shared" si="7" ref="G30:L30">G32+G33+G34+G35</f>
        <v>573864.57</v>
      </c>
      <c r="H30" s="34">
        <f t="shared" si="7"/>
        <v>660631.7</v>
      </c>
      <c r="I30" s="34">
        <f t="shared" si="7"/>
        <v>582057.2</v>
      </c>
      <c r="J30" s="34">
        <f t="shared" si="7"/>
        <v>513997.9</v>
      </c>
      <c r="K30" s="34">
        <f t="shared" si="7"/>
        <v>513000</v>
      </c>
      <c r="L30" s="34">
        <f t="shared" si="7"/>
        <v>487350</v>
      </c>
      <c r="M30" s="82"/>
      <c r="N30" s="82"/>
      <c r="O30" s="82"/>
      <c r="P30" s="82"/>
      <c r="Q30" s="82"/>
      <c r="R30" s="82"/>
      <c r="S30" s="82"/>
      <c r="T30" s="82"/>
      <c r="U30" s="82"/>
    </row>
    <row r="31" spans="1:21" ht="15">
      <c r="A31" s="82"/>
      <c r="B31" s="82"/>
      <c r="C31" s="82"/>
      <c r="D31" s="79" t="s">
        <v>64</v>
      </c>
      <c r="E31" s="80"/>
      <c r="F31" s="80"/>
      <c r="G31" s="80"/>
      <c r="H31" s="80"/>
      <c r="I31" s="80"/>
      <c r="J31" s="80"/>
      <c r="K31" s="80"/>
      <c r="L31" s="81"/>
      <c r="M31" s="82"/>
      <c r="N31" s="82"/>
      <c r="O31" s="82"/>
      <c r="P31" s="82"/>
      <c r="Q31" s="82"/>
      <c r="R31" s="82"/>
      <c r="S31" s="82"/>
      <c r="T31" s="82"/>
      <c r="U31" s="82"/>
    </row>
    <row r="32" spans="1:21" ht="15">
      <c r="A32" s="82"/>
      <c r="B32" s="82"/>
      <c r="C32" s="82"/>
      <c r="D32" s="30" t="s">
        <v>2</v>
      </c>
      <c r="E32" s="34">
        <f>SUM(F32:L32)</f>
        <v>3821751.3699999996</v>
      </c>
      <c r="F32" s="30">
        <f>F26</f>
        <v>548950</v>
      </c>
      <c r="G32" s="30">
        <f aca="true" t="shared" si="8" ref="G32:L32">G26</f>
        <v>515764.56999999995</v>
      </c>
      <c r="H32" s="30">
        <f t="shared" si="8"/>
        <v>660631.7</v>
      </c>
      <c r="I32" s="30">
        <f t="shared" si="8"/>
        <v>582057.2</v>
      </c>
      <c r="J32" s="30">
        <f t="shared" si="8"/>
        <v>513997.9</v>
      </c>
      <c r="K32" s="30">
        <f t="shared" si="8"/>
        <v>513000</v>
      </c>
      <c r="L32" s="30">
        <f t="shared" si="8"/>
        <v>487350</v>
      </c>
      <c r="M32" s="82"/>
      <c r="N32" s="82"/>
      <c r="O32" s="82"/>
      <c r="P32" s="82"/>
      <c r="Q32" s="82"/>
      <c r="R32" s="82"/>
      <c r="S32" s="82"/>
      <c r="T32" s="82"/>
      <c r="U32" s="82"/>
    </row>
    <row r="33" spans="1:21" ht="15">
      <c r="A33" s="82"/>
      <c r="B33" s="82"/>
      <c r="C33" s="82"/>
      <c r="D33" s="30" t="s">
        <v>0</v>
      </c>
      <c r="E33" s="34">
        <f>SUM(F33:L33)</f>
        <v>130100</v>
      </c>
      <c r="F33" s="30">
        <f>F27</f>
        <v>72000</v>
      </c>
      <c r="G33" s="30">
        <f aca="true" t="shared" si="9" ref="G33:L33">G27</f>
        <v>58100</v>
      </c>
      <c r="H33" s="30">
        <f t="shared" si="9"/>
        <v>0</v>
      </c>
      <c r="I33" s="30">
        <f t="shared" si="9"/>
        <v>0</v>
      </c>
      <c r="J33" s="30">
        <f t="shared" si="9"/>
        <v>0</v>
      </c>
      <c r="K33" s="30">
        <f t="shared" si="9"/>
        <v>0</v>
      </c>
      <c r="L33" s="30">
        <f t="shared" si="9"/>
        <v>0</v>
      </c>
      <c r="M33" s="82"/>
      <c r="N33" s="82"/>
      <c r="O33" s="82"/>
      <c r="P33" s="82"/>
      <c r="Q33" s="82"/>
      <c r="R33" s="82"/>
      <c r="S33" s="82"/>
      <c r="T33" s="82"/>
      <c r="U33" s="82"/>
    </row>
    <row r="34" spans="1:21" ht="15">
      <c r="A34" s="82"/>
      <c r="B34" s="82"/>
      <c r="C34" s="82"/>
      <c r="D34" s="30" t="s">
        <v>1</v>
      </c>
      <c r="E34" s="34">
        <f>SUM(F34:L34)</f>
        <v>0</v>
      </c>
      <c r="F34" s="30">
        <f>F28</f>
        <v>0</v>
      </c>
      <c r="G34" s="30">
        <f aca="true" t="shared" si="10" ref="G34:L34">G28</f>
        <v>0</v>
      </c>
      <c r="H34" s="30">
        <f t="shared" si="10"/>
        <v>0</v>
      </c>
      <c r="I34" s="30">
        <f t="shared" si="10"/>
        <v>0</v>
      </c>
      <c r="J34" s="30">
        <f t="shared" si="10"/>
        <v>0</v>
      </c>
      <c r="K34" s="30">
        <f t="shared" si="10"/>
        <v>0</v>
      </c>
      <c r="L34" s="30">
        <f t="shared" si="10"/>
        <v>0</v>
      </c>
      <c r="M34" s="82"/>
      <c r="N34" s="82"/>
      <c r="O34" s="82"/>
      <c r="P34" s="82"/>
      <c r="Q34" s="82"/>
      <c r="R34" s="82"/>
      <c r="S34" s="82"/>
      <c r="T34" s="82"/>
      <c r="U34" s="82"/>
    </row>
    <row r="35" spans="1:21" ht="15">
      <c r="A35" s="82"/>
      <c r="B35" s="82"/>
      <c r="C35" s="82"/>
      <c r="D35" s="30" t="s">
        <v>3</v>
      </c>
      <c r="E35" s="34">
        <f>SUM(F35:L35)</f>
        <v>0</v>
      </c>
      <c r="F35" s="30">
        <f>F29</f>
        <v>0</v>
      </c>
      <c r="G35" s="30">
        <f aca="true" t="shared" si="11" ref="G35:L35">G29</f>
        <v>0</v>
      </c>
      <c r="H35" s="30">
        <f t="shared" si="11"/>
        <v>0</v>
      </c>
      <c r="I35" s="30">
        <f t="shared" si="11"/>
        <v>0</v>
      </c>
      <c r="J35" s="30">
        <f t="shared" si="11"/>
        <v>0</v>
      </c>
      <c r="K35" s="30">
        <f t="shared" si="11"/>
        <v>0</v>
      </c>
      <c r="L35" s="30">
        <f t="shared" si="11"/>
        <v>0</v>
      </c>
      <c r="M35" s="82"/>
      <c r="N35" s="82"/>
      <c r="O35" s="82"/>
      <c r="P35" s="82"/>
      <c r="Q35" s="82"/>
      <c r="R35" s="82"/>
      <c r="S35" s="82"/>
      <c r="T35" s="82"/>
      <c r="U35" s="82"/>
    </row>
    <row r="36" spans="1:21" ht="15">
      <c r="A36" s="30" t="s">
        <v>17</v>
      </c>
      <c r="B36" s="84" t="s">
        <v>18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</row>
    <row r="37" spans="1:21" ht="15" customHeight="1">
      <c r="A37" s="82" t="s">
        <v>22</v>
      </c>
      <c r="B37" s="82" t="s">
        <v>40</v>
      </c>
      <c r="C37" s="82" t="s">
        <v>63</v>
      </c>
      <c r="D37" s="30" t="s">
        <v>31</v>
      </c>
      <c r="E37" s="34">
        <f>SUM(F37:L37)</f>
        <v>1650000</v>
      </c>
      <c r="F37" s="34">
        <f aca="true" t="shared" si="12" ref="F37:K37">F39+F40+F41+F42</f>
        <v>1650000</v>
      </c>
      <c r="G37" s="34">
        <f t="shared" si="12"/>
        <v>0</v>
      </c>
      <c r="H37" s="34">
        <f t="shared" si="12"/>
        <v>0</v>
      </c>
      <c r="I37" s="34">
        <f t="shared" si="12"/>
        <v>0</v>
      </c>
      <c r="J37" s="34">
        <f t="shared" si="12"/>
        <v>0</v>
      </c>
      <c r="K37" s="34">
        <f t="shared" si="12"/>
        <v>0</v>
      </c>
      <c r="L37" s="34">
        <f>L39+L40+L41+L42</f>
        <v>0</v>
      </c>
      <c r="M37" s="82" t="s">
        <v>51</v>
      </c>
      <c r="N37" s="82">
        <v>1</v>
      </c>
      <c r="O37" s="82"/>
      <c r="P37" s="82"/>
      <c r="Q37" s="82"/>
      <c r="R37" s="82"/>
      <c r="S37" s="82"/>
      <c r="T37" s="82"/>
      <c r="U37" s="76" t="s">
        <v>46</v>
      </c>
    </row>
    <row r="38" spans="1:21" ht="15">
      <c r="A38" s="82"/>
      <c r="B38" s="82"/>
      <c r="C38" s="82"/>
      <c r="D38" s="79" t="s">
        <v>64</v>
      </c>
      <c r="E38" s="80"/>
      <c r="F38" s="80"/>
      <c r="G38" s="80"/>
      <c r="H38" s="80"/>
      <c r="I38" s="80"/>
      <c r="J38" s="80"/>
      <c r="K38" s="80"/>
      <c r="L38" s="81"/>
      <c r="M38" s="82"/>
      <c r="N38" s="82"/>
      <c r="O38" s="82"/>
      <c r="P38" s="82"/>
      <c r="Q38" s="82"/>
      <c r="R38" s="82"/>
      <c r="S38" s="82"/>
      <c r="T38" s="82"/>
      <c r="U38" s="77"/>
    </row>
    <row r="39" spans="1:21" ht="15">
      <c r="A39" s="82"/>
      <c r="B39" s="82"/>
      <c r="C39" s="82"/>
      <c r="D39" s="30" t="s">
        <v>2</v>
      </c>
      <c r="E39" s="34">
        <f>SUM(F39:L39)</f>
        <v>1650000</v>
      </c>
      <c r="F39" s="30">
        <v>1650000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82"/>
      <c r="N39" s="82"/>
      <c r="O39" s="82"/>
      <c r="P39" s="82"/>
      <c r="Q39" s="82"/>
      <c r="R39" s="82"/>
      <c r="S39" s="82"/>
      <c r="T39" s="82"/>
      <c r="U39" s="77"/>
    </row>
    <row r="40" spans="1:21" ht="15">
      <c r="A40" s="82"/>
      <c r="B40" s="82"/>
      <c r="C40" s="82"/>
      <c r="D40" s="30" t="s">
        <v>0</v>
      </c>
      <c r="E40" s="34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82"/>
      <c r="N40" s="82"/>
      <c r="O40" s="82"/>
      <c r="P40" s="82"/>
      <c r="Q40" s="82"/>
      <c r="R40" s="82"/>
      <c r="S40" s="82"/>
      <c r="T40" s="82"/>
      <c r="U40" s="77"/>
    </row>
    <row r="41" spans="1:21" ht="15">
      <c r="A41" s="82"/>
      <c r="B41" s="82"/>
      <c r="C41" s="82"/>
      <c r="D41" s="30" t="s">
        <v>1</v>
      </c>
      <c r="E41" s="34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82"/>
      <c r="N41" s="82"/>
      <c r="O41" s="82"/>
      <c r="P41" s="82"/>
      <c r="Q41" s="82"/>
      <c r="R41" s="82"/>
      <c r="S41" s="82"/>
      <c r="T41" s="82"/>
      <c r="U41" s="77"/>
    </row>
    <row r="42" spans="1:21" ht="15">
      <c r="A42" s="82"/>
      <c r="B42" s="82"/>
      <c r="C42" s="82"/>
      <c r="D42" s="30" t="s">
        <v>3</v>
      </c>
      <c r="E42" s="34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82"/>
      <c r="N42" s="82"/>
      <c r="O42" s="82"/>
      <c r="P42" s="82"/>
      <c r="Q42" s="82"/>
      <c r="R42" s="82"/>
      <c r="S42" s="82"/>
      <c r="T42" s="82"/>
      <c r="U42" s="77"/>
    </row>
    <row r="43" spans="1:21" ht="15">
      <c r="A43" s="82" t="s">
        <v>23</v>
      </c>
      <c r="B43" s="82" t="s">
        <v>41</v>
      </c>
      <c r="C43" s="82" t="s">
        <v>63</v>
      </c>
      <c r="D43" s="30" t="s">
        <v>31</v>
      </c>
      <c r="E43" s="34">
        <f>SUM(F43:L43)</f>
        <v>1315800</v>
      </c>
      <c r="F43" s="34">
        <f aca="true" t="shared" si="13" ref="F43:K43">F45+F46+F47+F48</f>
        <v>1315800</v>
      </c>
      <c r="G43" s="34">
        <f t="shared" si="13"/>
        <v>0</v>
      </c>
      <c r="H43" s="34">
        <f t="shared" si="13"/>
        <v>0</v>
      </c>
      <c r="I43" s="34">
        <f t="shared" si="13"/>
        <v>0</v>
      </c>
      <c r="J43" s="34">
        <f t="shared" si="13"/>
        <v>0</v>
      </c>
      <c r="K43" s="34">
        <f t="shared" si="13"/>
        <v>0</v>
      </c>
      <c r="L43" s="34">
        <f>L45+L46+L47+L48</f>
        <v>0</v>
      </c>
      <c r="M43" s="82" t="s">
        <v>49</v>
      </c>
      <c r="N43" s="82">
        <v>1</v>
      </c>
      <c r="O43" s="82"/>
      <c r="P43" s="82"/>
      <c r="Q43" s="82"/>
      <c r="R43" s="82"/>
      <c r="S43" s="82"/>
      <c r="T43" s="82"/>
      <c r="U43" s="77"/>
    </row>
    <row r="44" spans="1:21" ht="15">
      <c r="A44" s="82"/>
      <c r="B44" s="82"/>
      <c r="C44" s="82"/>
      <c r="D44" s="79" t="s">
        <v>64</v>
      </c>
      <c r="E44" s="80"/>
      <c r="F44" s="80"/>
      <c r="G44" s="80"/>
      <c r="H44" s="80"/>
      <c r="I44" s="80"/>
      <c r="J44" s="80"/>
      <c r="K44" s="80"/>
      <c r="L44" s="81"/>
      <c r="M44" s="82"/>
      <c r="N44" s="82"/>
      <c r="O44" s="82"/>
      <c r="P44" s="82"/>
      <c r="Q44" s="82"/>
      <c r="R44" s="82"/>
      <c r="S44" s="82"/>
      <c r="T44" s="82"/>
      <c r="U44" s="77"/>
    </row>
    <row r="45" spans="1:21" ht="15">
      <c r="A45" s="82"/>
      <c r="B45" s="82"/>
      <c r="C45" s="82"/>
      <c r="D45" s="30" t="s">
        <v>2</v>
      </c>
      <c r="E45" s="34">
        <f>SUM(F45:L45)</f>
        <v>65800</v>
      </c>
      <c r="F45" s="30">
        <v>65800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82"/>
      <c r="N45" s="82"/>
      <c r="O45" s="82"/>
      <c r="P45" s="82"/>
      <c r="Q45" s="82"/>
      <c r="R45" s="82"/>
      <c r="S45" s="82"/>
      <c r="T45" s="82"/>
      <c r="U45" s="77"/>
    </row>
    <row r="46" spans="1:21" ht="15">
      <c r="A46" s="82"/>
      <c r="B46" s="82"/>
      <c r="C46" s="82"/>
      <c r="D46" s="30" t="s">
        <v>0</v>
      </c>
      <c r="E46" s="34">
        <f>SUM(F46:L46)</f>
        <v>1250000</v>
      </c>
      <c r="F46" s="30">
        <v>1250000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82"/>
      <c r="N46" s="82"/>
      <c r="O46" s="82"/>
      <c r="P46" s="82"/>
      <c r="Q46" s="82"/>
      <c r="R46" s="82"/>
      <c r="S46" s="82"/>
      <c r="T46" s="82"/>
      <c r="U46" s="77"/>
    </row>
    <row r="47" spans="1:21" ht="15">
      <c r="A47" s="82"/>
      <c r="B47" s="82"/>
      <c r="C47" s="82"/>
      <c r="D47" s="30" t="s">
        <v>1</v>
      </c>
      <c r="E47" s="34">
        <f>SUM(F47:L47)</f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82"/>
      <c r="N47" s="82"/>
      <c r="O47" s="82"/>
      <c r="P47" s="82"/>
      <c r="Q47" s="82"/>
      <c r="R47" s="82"/>
      <c r="S47" s="82"/>
      <c r="T47" s="82"/>
      <c r="U47" s="77"/>
    </row>
    <row r="48" spans="1:21" ht="15">
      <c r="A48" s="82"/>
      <c r="B48" s="82"/>
      <c r="C48" s="82"/>
      <c r="D48" s="30" t="s">
        <v>3</v>
      </c>
      <c r="E48" s="34">
        <f>SUM(F48:L48)</f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82"/>
      <c r="N48" s="82"/>
      <c r="O48" s="82"/>
      <c r="P48" s="82"/>
      <c r="Q48" s="82"/>
      <c r="R48" s="82"/>
      <c r="S48" s="82"/>
      <c r="T48" s="82"/>
      <c r="U48" s="77"/>
    </row>
    <row r="49" spans="1:21" ht="15">
      <c r="A49" s="82" t="s">
        <v>48</v>
      </c>
      <c r="B49" s="82" t="s">
        <v>42</v>
      </c>
      <c r="C49" s="82" t="s">
        <v>63</v>
      </c>
      <c r="D49" s="30" t="s">
        <v>31</v>
      </c>
      <c r="E49" s="34">
        <f>SUM(F49:L49)</f>
        <v>0</v>
      </c>
      <c r="F49" s="34">
        <f aca="true" t="shared" si="14" ref="F49:L49">F51+F52+F53+F54</f>
        <v>0</v>
      </c>
      <c r="G49" s="34">
        <f t="shared" si="14"/>
        <v>0</v>
      </c>
      <c r="H49" s="34">
        <f t="shared" si="14"/>
        <v>0</v>
      </c>
      <c r="I49" s="34">
        <f t="shared" si="14"/>
        <v>0</v>
      </c>
      <c r="J49" s="34">
        <f t="shared" si="14"/>
        <v>0</v>
      </c>
      <c r="K49" s="34">
        <f t="shared" si="14"/>
        <v>0</v>
      </c>
      <c r="L49" s="34">
        <f t="shared" si="14"/>
        <v>0</v>
      </c>
      <c r="M49" s="82" t="s">
        <v>50</v>
      </c>
      <c r="N49" s="82"/>
      <c r="O49" s="83"/>
      <c r="P49" s="82"/>
      <c r="Q49" s="82"/>
      <c r="R49" s="82"/>
      <c r="S49" s="82"/>
      <c r="T49" s="82"/>
      <c r="U49" s="77"/>
    </row>
    <row r="50" spans="1:21" ht="15">
      <c r="A50" s="82"/>
      <c r="B50" s="82"/>
      <c r="C50" s="82"/>
      <c r="D50" s="79" t="s">
        <v>64</v>
      </c>
      <c r="E50" s="80"/>
      <c r="F50" s="80"/>
      <c r="G50" s="80"/>
      <c r="H50" s="80"/>
      <c r="I50" s="80"/>
      <c r="J50" s="80"/>
      <c r="K50" s="80"/>
      <c r="L50" s="81"/>
      <c r="M50" s="82"/>
      <c r="N50" s="82"/>
      <c r="O50" s="83"/>
      <c r="P50" s="82"/>
      <c r="Q50" s="82"/>
      <c r="R50" s="82"/>
      <c r="S50" s="82"/>
      <c r="T50" s="82"/>
      <c r="U50" s="77"/>
    </row>
    <row r="51" spans="1:21" ht="15">
      <c r="A51" s="82"/>
      <c r="B51" s="82"/>
      <c r="C51" s="82"/>
      <c r="D51" s="30" t="s">
        <v>2</v>
      </c>
      <c r="E51" s="34">
        <f>SUM(F51:L51)</f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82"/>
      <c r="N51" s="82"/>
      <c r="O51" s="83"/>
      <c r="P51" s="82"/>
      <c r="Q51" s="82"/>
      <c r="R51" s="82"/>
      <c r="S51" s="82"/>
      <c r="T51" s="82"/>
      <c r="U51" s="77"/>
    </row>
    <row r="52" spans="1:21" ht="15">
      <c r="A52" s="82"/>
      <c r="B52" s="82"/>
      <c r="C52" s="82"/>
      <c r="D52" s="30" t="s">
        <v>0</v>
      </c>
      <c r="E52" s="34">
        <f>SUM(F52:L52)</f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82"/>
      <c r="N52" s="82"/>
      <c r="O52" s="83"/>
      <c r="P52" s="82"/>
      <c r="Q52" s="82"/>
      <c r="R52" s="82"/>
      <c r="S52" s="82"/>
      <c r="T52" s="82"/>
      <c r="U52" s="77"/>
    </row>
    <row r="53" spans="1:21" ht="15">
      <c r="A53" s="82"/>
      <c r="B53" s="82"/>
      <c r="C53" s="82"/>
      <c r="D53" s="30" t="s">
        <v>1</v>
      </c>
      <c r="E53" s="34">
        <f>SUM(F53:L53)</f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82"/>
      <c r="N53" s="82"/>
      <c r="O53" s="83"/>
      <c r="P53" s="82"/>
      <c r="Q53" s="82"/>
      <c r="R53" s="82"/>
      <c r="S53" s="82"/>
      <c r="T53" s="82"/>
      <c r="U53" s="77"/>
    </row>
    <row r="54" spans="1:21" ht="15">
      <c r="A54" s="82"/>
      <c r="B54" s="82"/>
      <c r="C54" s="82"/>
      <c r="D54" s="30" t="s">
        <v>3</v>
      </c>
      <c r="E54" s="34">
        <f>SUM(F54:L54)</f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82"/>
      <c r="N54" s="82"/>
      <c r="O54" s="83"/>
      <c r="P54" s="82"/>
      <c r="Q54" s="82"/>
      <c r="R54" s="82"/>
      <c r="S54" s="82"/>
      <c r="T54" s="82"/>
      <c r="U54" s="78"/>
    </row>
    <row r="55" spans="1:21" ht="15">
      <c r="A55" s="82"/>
      <c r="B55" s="82" t="s">
        <v>43</v>
      </c>
      <c r="C55" s="82"/>
      <c r="D55" s="30" t="s">
        <v>31</v>
      </c>
      <c r="E55" s="34">
        <f>SUM(F55:L55)</f>
        <v>2965800</v>
      </c>
      <c r="F55" s="34">
        <f aca="true" t="shared" si="15" ref="F55:K55">F57+F58+F59+F60</f>
        <v>2965800</v>
      </c>
      <c r="G55" s="34">
        <f t="shared" si="15"/>
        <v>0</v>
      </c>
      <c r="H55" s="34">
        <f t="shared" si="15"/>
        <v>0</v>
      </c>
      <c r="I55" s="34">
        <f t="shared" si="15"/>
        <v>0</v>
      </c>
      <c r="J55" s="34">
        <f t="shared" si="15"/>
        <v>0</v>
      </c>
      <c r="K55" s="34">
        <f t="shared" si="15"/>
        <v>0</v>
      </c>
      <c r="L55" s="34">
        <f>L57+L58+L59+L60</f>
        <v>0</v>
      </c>
      <c r="M55" s="82"/>
      <c r="N55" s="82"/>
      <c r="O55" s="82"/>
      <c r="P55" s="82"/>
      <c r="Q55" s="82"/>
      <c r="R55" s="82"/>
      <c r="S55" s="82"/>
      <c r="T55" s="82"/>
      <c r="U55" s="82"/>
    </row>
    <row r="56" spans="1:21" ht="15">
      <c r="A56" s="82"/>
      <c r="B56" s="82"/>
      <c r="C56" s="82"/>
      <c r="D56" s="79" t="s">
        <v>64</v>
      </c>
      <c r="E56" s="80"/>
      <c r="F56" s="80"/>
      <c r="G56" s="80"/>
      <c r="H56" s="80"/>
      <c r="I56" s="80"/>
      <c r="J56" s="80"/>
      <c r="K56" s="80"/>
      <c r="L56" s="81"/>
      <c r="M56" s="82"/>
      <c r="N56" s="82"/>
      <c r="O56" s="82"/>
      <c r="P56" s="82"/>
      <c r="Q56" s="82"/>
      <c r="R56" s="82"/>
      <c r="S56" s="82"/>
      <c r="T56" s="82"/>
      <c r="U56" s="82"/>
    </row>
    <row r="57" spans="1:21" ht="15">
      <c r="A57" s="82"/>
      <c r="B57" s="82"/>
      <c r="C57" s="82"/>
      <c r="D57" s="30" t="s">
        <v>2</v>
      </c>
      <c r="E57" s="34">
        <f>SUM(F57:L57)</f>
        <v>1715800</v>
      </c>
      <c r="F57" s="30">
        <f aca="true" t="shared" si="16" ref="F57:L57">F51+F45+F39</f>
        <v>1715800</v>
      </c>
      <c r="G57" s="30">
        <f t="shared" si="16"/>
        <v>0</v>
      </c>
      <c r="H57" s="30">
        <f t="shared" si="16"/>
        <v>0</v>
      </c>
      <c r="I57" s="30">
        <f t="shared" si="16"/>
        <v>0</v>
      </c>
      <c r="J57" s="30">
        <f t="shared" si="16"/>
        <v>0</v>
      </c>
      <c r="K57" s="30">
        <f t="shared" si="16"/>
        <v>0</v>
      </c>
      <c r="L57" s="30">
        <f t="shared" si="16"/>
        <v>0</v>
      </c>
      <c r="M57" s="82"/>
      <c r="N57" s="82"/>
      <c r="O57" s="82"/>
      <c r="P57" s="82"/>
      <c r="Q57" s="82"/>
      <c r="R57" s="82"/>
      <c r="S57" s="82"/>
      <c r="T57" s="82"/>
      <c r="U57" s="82"/>
    </row>
    <row r="58" spans="1:21" ht="15">
      <c r="A58" s="82"/>
      <c r="B58" s="82"/>
      <c r="C58" s="82"/>
      <c r="D58" s="30" t="s">
        <v>0</v>
      </c>
      <c r="E58" s="34">
        <f>SUM(F58:L58)</f>
        <v>1250000</v>
      </c>
      <c r="F58" s="30">
        <f aca="true" t="shared" si="17" ref="F58:K58">F52+F46+F40</f>
        <v>1250000</v>
      </c>
      <c r="G58" s="30">
        <f t="shared" si="17"/>
        <v>0</v>
      </c>
      <c r="H58" s="30">
        <f t="shared" si="17"/>
        <v>0</v>
      </c>
      <c r="I58" s="30">
        <f t="shared" si="17"/>
        <v>0</v>
      </c>
      <c r="J58" s="30">
        <f t="shared" si="17"/>
        <v>0</v>
      </c>
      <c r="K58" s="30">
        <f t="shared" si="17"/>
        <v>0</v>
      </c>
      <c r="L58" s="30">
        <f>L52+L46+L40</f>
        <v>0</v>
      </c>
      <c r="M58" s="82"/>
      <c r="N58" s="82"/>
      <c r="O58" s="82"/>
      <c r="P58" s="82"/>
      <c r="Q58" s="82"/>
      <c r="R58" s="82"/>
      <c r="S58" s="82"/>
      <c r="T58" s="82"/>
      <c r="U58" s="82"/>
    </row>
    <row r="59" spans="1:21" ht="15">
      <c r="A59" s="82"/>
      <c r="B59" s="82"/>
      <c r="C59" s="82"/>
      <c r="D59" s="30" t="s">
        <v>1</v>
      </c>
      <c r="E59" s="34">
        <f>SUM(F59:L59)</f>
        <v>0</v>
      </c>
      <c r="F59" s="30">
        <f aca="true" t="shared" si="18" ref="F59:K59">F53+F47+F41</f>
        <v>0</v>
      </c>
      <c r="G59" s="30">
        <f t="shared" si="18"/>
        <v>0</v>
      </c>
      <c r="H59" s="30">
        <f t="shared" si="18"/>
        <v>0</v>
      </c>
      <c r="I59" s="30">
        <f t="shared" si="18"/>
        <v>0</v>
      </c>
      <c r="J59" s="30">
        <f t="shared" si="18"/>
        <v>0</v>
      </c>
      <c r="K59" s="30">
        <f t="shared" si="18"/>
        <v>0</v>
      </c>
      <c r="L59" s="30">
        <f>L53+L47+L41</f>
        <v>0</v>
      </c>
      <c r="M59" s="82"/>
      <c r="N59" s="82"/>
      <c r="O59" s="82"/>
      <c r="P59" s="82"/>
      <c r="Q59" s="82"/>
      <c r="R59" s="82"/>
      <c r="S59" s="82"/>
      <c r="T59" s="82"/>
      <c r="U59" s="82"/>
    </row>
    <row r="60" spans="1:21" ht="15">
      <c r="A60" s="82"/>
      <c r="B60" s="82"/>
      <c r="C60" s="82"/>
      <c r="D60" s="30" t="s">
        <v>3</v>
      </c>
      <c r="E60" s="34">
        <f>SUM(F60:L60)</f>
        <v>0</v>
      </c>
      <c r="F60" s="30">
        <f>F54+F48+F42</f>
        <v>0</v>
      </c>
      <c r="G60" s="30">
        <f aca="true" t="shared" si="19" ref="G60:L60">G54+G48+G42</f>
        <v>0</v>
      </c>
      <c r="H60" s="30">
        <f t="shared" si="19"/>
        <v>0</v>
      </c>
      <c r="I60" s="30">
        <f t="shared" si="19"/>
        <v>0</v>
      </c>
      <c r="J60" s="30">
        <f t="shared" si="19"/>
        <v>0</v>
      </c>
      <c r="K60" s="30">
        <f t="shared" si="19"/>
        <v>0</v>
      </c>
      <c r="L60" s="30">
        <f t="shared" si="19"/>
        <v>0</v>
      </c>
      <c r="M60" s="82"/>
      <c r="N60" s="82"/>
      <c r="O60" s="82"/>
      <c r="P60" s="82"/>
      <c r="Q60" s="82"/>
      <c r="R60" s="82"/>
      <c r="S60" s="82"/>
      <c r="T60" s="82"/>
      <c r="U60" s="82"/>
    </row>
    <row r="61" spans="1:21" ht="14.25">
      <c r="A61" s="82"/>
      <c r="B61" s="82" t="s">
        <v>44</v>
      </c>
      <c r="C61" s="82"/>
      <c r="D61" s="34" t="s">
        <v>31</v>
      </c>
      <c r="E61" s="34">
        <f>SUM(F61:L61)</f>
        <v>12514457.2</v>
      </c>
      <c r="F61" s="34">
        <f aca="true" t="shared" si="20" ref="F61:L61">SUM(F63:F66)</f>
        <v>4466800</v>
      </c>
      <c r="G61" s="34">
        <f t="shared" si="20"/>
        <v>1403914.5699999998</v>
      </c>
      <c r="H61" s="34">
        <f t="shared" si="20"/>
        <v>1400050</v>
      </c>
      <c r="I61" s="34">
        <f t="shared" si="20"/>
        <v>1400050</v>
      </c>
      <c r="J61" s="34">
        <f t="shared" si="20"/>
        <v>1250050</v>
      </c>
      <c r="K61" s="34">
        <f t="shared" si="20"/>
        <v>1330047.5</v>
      </c>
      <c r="L61" s="34">
        <f t="shared" si="20"/>
        <v>1263545.13</v>
      </c>
      <c r="M61" s="82"/>
      <c r="N61" s="82"/>
      <c r="O61" s="82"/>
      <c r="P61" s="82"/>
      <c r="Q61" s="82"/>
      <c r="R61" s="82"/>
      <c r="S61" s="82"/>
      <c r="T61" s="82"/>
      <c r="U61" s="82"/>
    </row>
    <row r="62" spans="1:21" ht="15">
      <c r="A62" s="82"/>
      <c r="B62" s="82"/>
      <c r="C62" s="82"/>
      <c r="D62" s="79" t="s">
        <v>64</v>
      </c>
      <c r="E62" s="80"/>
      <c r="F62" s="80"/>
      <c r="G62" s="80"/>
      <c r="H62" s="80"/>
      <c r="I62" s="80"/>
      <c r="J62" s="80"/>
      <c r="K62" s="80"/>
      <c r="L62" s="81"/>
      <c r="M62" s="82"/>
      <c r="N62" s="82"/>
      <c r="O62" s="82"/>
      <c r="P62" s="82"/>
      <c r="Q62" s="82"/>
      <c r="R62" s="82"/>
      <c r="S62" s="82"/>
      <c r="T62" s="82"/>
      <c r="U62" s="82"/>
    </row>
    <row r="63" spans="1:21" ht="15">
      <c r="A63" s="82"/>
      <c r="B63" s="82"/>
      <c r="C63" s="82"/>
      <c r="D63" s="34" t="s">
        <v>2</v>
      </c>
      <c r="E63" s="34">
        <f>SUM(F63:L63)</f>
        <v>11134357.2</v>
      </c>
      <c r="F63" s="30">
        <f>F57+F32+F19</f>
        <v>3144800</v>
      </c>
      <c r="G63" s="30">
        <f aca="true" t="shared" si="21" ref="G63:L63">G57+G32+G19</f>
        <v>1345814.5699999998</v>
      </c>
      <c r="H63" s="30">
        <f t="shared" si="21"/>
        <v>1400050</v>
      </c>
      <c r="I63" s="30">
        <f t="shared" si="21"/>
        <v>1400050</v>
      </c>
      <c r="J63" s="30">
        <f t="shared" si="21"/>
        <v>1250050</v>
      </c>
      <c r="K63" s="30">
        <f t="shared" si="21"/>
        <v>1330047.5</v>
      </c>
      <c r="L63" s="30">
        <f t="shared" si="21"/>
        <v>1263545.13</v>
      </c>
      <c r="M63" s="82"/>
      <c r="N63" s="82"/>
      <c r="O63" s="82"/>
      <c r="P63" s="82"/>
      <c r="Q63" s="82"/>
      <c r="R63" s="82"/>
      <c r="S63" s="82"/>
      <c r="T63" s="82"/>
      <c r="U63" s="82"/>
    </row>
    <row r="64" spans="1:21" ht="15">
      <c r="A64" s="82"/>
      <c r="B64" s="82"/>
      <c r="C64" s="82"/>
      <c r="D64" s="34" t="s">
        <v>0</v>
      </c>
      <c r="E64" s="34">
        <f>SUM(F64:L64)</f>
        <v>1380100</v>
      </c>
      <c r="F64" s="30">
        <f aca="true" t="shared" si="22" ref="F64:L66">F58+F33+F20</f>
        <v>1322000</v>
      </c>
      <c r="G64" s="30">
        <f t="shared" si="22"/>
        <v>58100</v>
      </c>
      <c r="H64" s="30">
        <f t="shared" si="22"/>
        <v>0</v>
      </c>
      <c r="I64" s="30">
        <f t="shared" si="22"/>
        <v>0</v>
      </c>
      <c r="J64" s="30">
        <f t="shared" si="22"/>
        <v>0</v>
      </c>
      <c r="K64" s="30">
        <f t="shared" si="22"/>
        <v>0</v>
      </c>
      <c r="L64" s="30">
        <f t="shared" si="22"/>
        <v>0</v>
      </c>
      <c r="M64" s="82"/>
      <c r="N64" s="82"/>
      <c r="O64" s="82"/>
      <c r="P64" s="82"/>
      <c r="Q64" s="82"/>
      <c r="R64" s="82"/>
      <c r="S64" s="82"/>
      <c r="T64" s="82"/>
      <c r="U64" s="82"/>
    </row>
    <row r="65" spans="1:21" ht="15">
      <c r="A65" s="82"/>
      <c r="B65" s="82"/>
      <c r="C65" s="82"/>
      <c r="D65" s="34" t="s">
        <v>1</v>
      </c>
      <c r="E65" s="34">
        <f>SUM(F65:L65)</f>
        <v>0</v>
      </c>
      <c r="F65" s="30">
        <f t="shared" si="22"/>
        <v>0</v>
      </c>
      <c r="G65" s="30">
        <f t="shared" si="22"/>
        <v>0</v>
      </c>
      <c r="H65" s="30">
        <f t="shared" si="22"/>
        <v>0</v>
      </c>
      <c r="I65" s="30">
        <f t="shared" si="22"/>
        <v>0</v>
      </c>
      <c r="J65" s="30">
        <f t="shared" si="22"/>
        <v>0</v>
      </c>
      <c r="K65" s="30">
        <f t="shared" si="22"/>
        <v>0</v>
      </c>
      <c r="L65" s="30">
        <f t="shared" si="22"/>
        <v>0</v>
      </c>
      <c r="M65" s="82"/>
      <c r="N65" s="82"/>
      <c r="O65" s="82"/>
      <c r="P65" s="82"/>
      <c r="Q65" s="82"/>
      <c r="R65" s="82"/>
      <c r="S65" s="82"/>
      <c r="T65" s="82"/>
      <c r="U65" s="82"/>
    </row>
    <row r="66" spans="1:21" ht="15">
      <c r="A66" s="82"/>
      <c r="B66" s="82"/>
      <c r="C66" s="82"/>
      <c r="D66" s="34" t="s">
        <v>3</v>
      </c>
      <c r="E66" s="34">
        <f>SUM(F66:L66)</f>
        <v>0</v>
      </c>
      <c r="F66" s="30">
        <f t="shared" si="22"/>
        <v>0</v>
      </c>
      <c r="G66" s="30">
        <f t="shared" si="22"/>
        <v>0</v>
      </c>
      <c r="H66" s="30">
        <f t="shared" si="22"/>
        <v>0</v>
      </c>
      <c r="I66" s="30">
        <f t="shared" si="22"/>
        <v>0</v>
      </c>
      <c r="J66" s="30">
        <f t="shared" si="22"/>
        <v>0</v>
      </c>
      <c r="K66" s="30">
        <f t="shared" si="22"/>
        <v>0</v>
      </c>
      <c r="L66" s="30">
        <f t="shared" si="22"/>
        <v>0</v>
      </c>
      <c r="M66" s="82"/>
      <c r="N66" s="82"/>
      <c r="O66" s="82"/>
      <c r="P66" s="82"/>
      <c r="Q66" s="82"/>
      <c r="R66" s="82"/>
      <c r="S66" s="82"/>
      <c r="T66" s="82"/>
      <c r="U66" s="82"/>
    </row>
  </sheetData>
  <sheetProtection/>
  <mergeCells count="137">
    <mergeCell ref="Q30:Q35"/>
    <mergeCell ref="R30:R35"/>
    <mergeCell ref="S30:S35"/>
    <mergeCell ref="T11:T12"/>
    <mergeCell ref="T13:T15"/>
    <mergeCell ref="M17:M22"/>
    <mergeCell ref="T17:T22"/>
    <mergeCell ref="O13:O15"/>
    <mergeCell ref="Q13:Q15"/>
    <mergeCell ref="A11:A16"/>
    <mergeCell ref="B11:B16"/>
    <mergeCell ref="C11:C16"/>
    <mergeCell ref="A5:A6"/>
    <mergeCell ref="B5:B6"/>
    <mergeCell ref="C5:C6"/>
    <mergeCell ref="U5:U6"/>
    <mergeCell ref="B9:U9"/>
    <mergeCell ref="B10:U10"/>
    <mergeCell ref="D5:D6"/>
    <mergeCell ref="E5:L5"/>
    <mergeCell ref="E6:L6"/>
    <mergeCell ref="M5:T6"/>
    <mergeCell ref="U17:U22"/>
    <mergeCell ref="B23:U23"/>
    <mergeCell ref="U11:U16"/>
    <mergeCell ref="N17:N22"/>
    <mergeCell ref="O17:O22"/>
    <mergeCell ref="P17:P22"/>
    <mergeCell ref="Q17:Q22"/>
    <mergeCell ref="R13:R15"/>
    <mergeCell ref="R17:R22"/>
    <mergeCell ref="S13:S15"/>
    <mergeCell ref="A24:A29"/>
    <mergeCell ref="B24:B29"/>
    <mergeCell ref="C24:C29"/>
    <mergeCell ref="M24:M29"/>
    <mergeCell ref="P13:P15"/>
    <mergeCell ref="S17:S22"/>
    <mergeCell ref="N13:N15"/>
    <mergeCell ref="A17:A22"/>
    <mergeCell ref="B17:B22"/>
    <mergeCell ref="C17:C22"/>
    <mergeCell ref="A4:U4"/>
    <mergeCell ref="R24:R29"/>
    <mergeCell ref="S24:S29"/>
    <mergeCell ref="T24:T29"/>
    <mergeCell ref="U24:U29"/>
    <mergeCell ref="N24:N29"/>
    <mergeCell ref="S11:S12"/>
    <mergeCell ref="O24:O29"/>
    <mergeCell ref="P24:P29"/>
    <mergeCell ref="Q24:Q29"/>
    <mergeCell ref="O37:O42"/>
    <mergeCell ref="P37:P42"/>
    <mergeCell ref="A30:A35"/>
    <mergeCell ref="B30:B35"/>
    <mergeCell ref="C30:C35"/>
    <mergeCell ref="M30:M35"/>
    <mergeCell ref="N30:N35"/>
    <mergeCell ref="O30:O35"/>
    <mergeCell ref="P30:P35"/>
    <mergeCell ref="Q37:Q42"/>
    <mergeCell ref="R37:R42"/>
    <mergeCell ref="T30:T35"/>
    <mergeCell ref="U30:U35"/>
    <mergeCell ref="B36:U36"/>
    <mergeCell ref="A37:A42"/>
    <mergeCell ref="B37:B42"/>
    <mergeCell ref="C37:C42"/>
    <mergeCell ref="M37:M42"/>
    <mergeCell ref="N37:N42"/>
    <mergeCell ref="S43:S48"/>
    <mergeCell ref="T43:T48"/>
    <mergeCell ref="S37:S42"/>
    <mergeCell ref="T37:T42"/>
    <mergeCell ref="A43:A48"/>
    <mergeCell ref="B43:B48"/>
    <mergeCell ref="C43:C48"/>
    <mergeCell ref="M43:M48"/>
    <mergeCell ref="N43:N48"/>
    <mergeCell ref="O43:O48"/>
    <mergeCell ref="O49:O54"/>
    <mergeCell ref="P49:P54"/>
    <mergeCell ref="Q49:Q54"/>
    <mergeCell ref="R49:R54"/>
    <mergeCell ref="Q43:Q48"/>
    <mergeCell ref="R43:R48"/>
    <mergeCell ref="P43:P48"/>
    <mergeCell ref="C55:C60"/>
    <mergeCell ref="M55:M60"/>
    <mergeCell ref="N55:N60"/>
    <mergeCell ref="O55:O60"/>
    <mergeCell ref="P55:P60"/>
    <mergeCell ref="A49:A54"/>
    <mergeCell ref="B49:B54"/>
    <mergeCell ref="C49:C54"/>
    <mergeCell ref="M49:M54"/>
    <mergeCell ref="N49:N54"/>
    <mergeCell ref="S49:S54"/>
    <mergeCell ref="T49:T54"/>
    <mergeCell ref="U55:U60"/>
    <mergeCell ref="A61:A66"/>
    <mergeCell ref="B61:B66"/>
    <mergeCell ref="C61:C66"/>
    <mergeCell ref="M61:M66"/>
    <mergeCell ref="N61:N66"/>
    <mergeCell ref="A55:A60"/>
    <mergeCell ref="B55:B60"/>
    <mergeCell ref="P61:P66"/>
    <mergeCell ref="Q61:Q66"/>
    <mergeCell ref="R61:R66"/>
    <mergeCell ref="S61:S66"/>
    <mergeCell ref="T61:T66"/>
    <mergeCell ref="S55:S60"/>
    <mergeCell ref="T55:T60"/>
    <mergeCell ref="Q55:Q60"/>
    <mergeCell ref="R55:R60"/>
    <mergeCell ref="D44:L44"/>
    <mergeCell ref="U61:U66"/>
    <mergeCell ref="M11:M12"/>
    <mergeCell ref="M13:M15"/>
    <mergeCell ref="N11:N12"/>
    <mergeCell ref="O11:O12"/>
    <mergeCell ref="P11:P12"/>
    <mergeCell ref="Q11:Q12"/>
    <mergeCell ref="R11:R12"/>
    <mergeCell ref="O61:O66"/>
    <mergeCell ref="A1:U2"/>
    <mergeCell ref="U37:U54"/>
    <mergeCell ref="D50:L50"/>
    <mergeCell ref="D56:L56"/>
    <mergeCell ref="D62:L62"/>
    <mergeCell ref="D12:L12"/>
    <mergeCell ref="D18:L18"/>
    <mergeCell ref="D25:L25"/>
    <mergeCell ref="D31:L31"/>
    <mergeCell ref="D38:L38"/>
  </mergeCells>
  <printOptions horizontalCentered="1"/>
  <pageMargins left="0.1968503937007874" right="0" top="0.7874015748031497" bottom="0.1968503937007874" header="0" footer="0"/>
  <pageSetup fitToHeight="0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view="pageBreakPreview" zoomScale="115" zoomScaleSheetLayoutView="115" zoomScalePageLayoutView="0" workbookViewId="0" topLeftCell="A1">
      <selection activeCell="A1" sqref="A1:I1"/>
    </sheetView>
  </sheetViews>
  <sheetFormatPr defaultColWidth="9.140625" defaultRowHeight="15"/>
  <cols>
    <col min="1" max="1" width="35.421875" style="59" customWidth="1"/>
    <col min="2" max="2" width="18.28125" style="59" customWidth="1"/>
    <col min="3" max="3" width="13.8515625" style="59" customWidth="1"/>
    <col min="4" max="9" width="12.28125" style="59" bestFit="1" customWidth="1"/>
    <col min="10" max="16384" width="9.140625" style="59" customWidth="1"/>
  </cols>
  <sheetData>
    <row r="1" spans="1:14" ht="12.75">
      <c r="A1" s="70" t="s">
        <v>117</v>
      </c>
      <c r="B1" s="70"/>
      <c r="C1" s="70"/>
      <c r="D1" s="70"/>
      <c r="E1" s="70"/>
      <c r="F1" s="70"/>
      <c r="G1" s="70"/>
      <c r="H1" s="70"/>
      <c r="I1" s="70"/>
      <c r="J1" s="58"/>
      <c r="K1" s="58"/>
      <c r="L1" s="58"/>
      <c r="M1" s="58"/>
      <c r="N1" s="58"/>
    </row>
    <row r="2" spans="5:10" ht="12.75">
      <c r="E2" s="60"/>
      <c r="G2" s="95" t="s">
        <v>82</v>
      </c>
      <c r="H2" s="95"/>
      <c r="I2" s="95"/>
      <c r="J2" s="9"/>
    </row>
    <row r="3" spans="1:9" ht="12.75">
      <c r="A3" s="96" t="s">
        <v>113</v>
      </c>
      <c r="B3" s="96"/>
      <c r="C3" s="96"/>
      <c r="D3" s="96"/>
      <c r="E3" s="96"/>
      <c r="F3" s="96"/>
      <c r="G3" s="96"/>
      <c r="H3" s="96"/>
      <c r="I3" s="96"/>
    </row>
    <row r="4" spans="1:9" ht="30" customHeight="1">
      <c r="A4" s="97" t="s">
        <v>5</v>
      </c>
      <c r="B4" s="99" t="s">
        <v>6</v>
      </c>
      <c r="C4" s="101" t="s">
        <v>72</v>
      </c>
      <c r="D4" s="101"/>
      <c r="E4" s="101"/>
      <c r="F4" s="101"/>
      <c r="G4" s="101"/>
      <c r="H4" s="101"/>
      <c r="I4" s="101"/>
    </row>
    <row r="5" spans="1:9" ht="16.5" customHeight="1">
      <c r="A5" s="98"/>
      <c r="B5" s="100"/>
      <c r="C5" s="3">
        <v>2014</v>
      </c>
      <c r="D5" s="3">
        <v>2015</v>
      </c>
      <c r="E5" s="3">
        <v>2016</v>
      </c>
      <c r="F5" s="3">
        <v>2017</v>
      </c>
      <c r="G5" s="3">
        <v>2018</v>
      </c>
      <c r="H5" s="3">
        <v>2019</v>
      </c>
      <c r="I5" s="4">
        <v>2020</v>
      </c>
    </row>
    <row r="6" spans="1:9" ht="16.5" customHeight="1">
      <c r="A6" s="2">
        <v>1</v>
      </c>
      <c r="B6" s="1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4">
        <v>9</v>
      </c>
    </row>
    <row r="7" spans="1:9" ht="19.5" customHeight="1">
      <c r="A7" s="17" t="s">
        <v>73</v>
      </c>
      <c r="B7" s="18">
        <f>SUM(C7:I7)</f>
        <v>131129011.78999999</v>
      </c>
      <c r="C7" s="18">
        <f>C9+C12+C10+C11</f>
        <v>16257836.5</v>
      </c>
      <c r="D7" s="18">
        <f aca="true" t="shared" si="0" ref="D7:I7">D9+D12+D10+D11</f>
        <v>18086278.149999995</v>
      </c>
      <c r="E7" s="18">
        <f t="shared" si="0"/>
        <v>18916275.18</v>
      </c>
      <c r="F7" s="18">
        <f t="shared" si="0"/>
        <v>19163267.52</v>
      </c>
      <c r="G7" s="18">
        <f t="shared" si="0"/>
        <v>20427445.06</v>
      </c>
      <c r="H7" s="18">
        <f t="shared" si="0"/>
        <v>18901183.8</v>
      </c>
      <c r="I7" s="18">
        <f t="shared" si="0"/>
        <v>19376725.58</v>
      </c>
    </row>
    <row r="8" spans="1:9" ht="16.5" customHeight="1">
      <c r="A8" s="92" t="s">
        <v>64</v>
      </c>
      <c r="B8" s="93"/>
      <c r="C8" s="93"/>
      <c r="D8" s="93"/>
      <c r="E8" s="93"/>
      <c r="F8" s="93"/>
      <c r="G8" s="93"/>
      <c r="H8" s="93"/>
      <c r="I8" s="94"/>
    </row>
    <row r="9" spans="1:9" ht="16.5" customHeight="1">
      <c r="A9" s="5" t="s">
        <v>2</v>
      </c>
      <c r="B9" s="18">
        <f>SUM(C9:I9)</f>
        <v>129360915.24</v>
      </c>
      <c r="C9" s="6">
        <f>C15+C21</f>
        <v>16104944</v>
      </c>
      <c r="D9" s="6">
        <f aca="true" t="shared" si="1" ref="D9:I9">D15+D21</f>
        <v>17866589.579999994</v>
      </c>
      <c r="E9" s="6">
        <f>E15+E21</f>
        <v>18667605.18</v>
      </c>
      <c r="F9" s="6">
        <f t="shared" si="1"/>
        <v>19057927.52</v>
      </c>
      <c r="G9" s="6">
        <f t="shared" si="1"/>
        <v>19705939.58</v>
      </c>
      <c r="H9" s="6">
        <f t="shared" si="1"/>
        <v>18741183.8</v>
      </c>
      <c r="I9" s="6">
        <f t="shared" si="1"/>
        <v>19216725.58</v>
      </c>
    </row>
    <row r="10" spans="1:9" ht="16.5" customHeight="1">
      <c r="A10" s="5" t="s">
        <v>0</v>
      </c>
      <c r="B10" s="18">
        <f>SUM(C10:I10)</f>
        <v>501505.48</v>
      </c>
      <c r="C10" s="6">
        <f aca="true" t="shared" si="2" ref="C10:I12">C16+C22</f>
        <v>0</v>
      </c>
      <c r="D10" s="6">
        <f t="shared" si="2"/>
        <v>0</v>
      </c>
      <c r="E10" s="6">
        <f t="shared" si="2"/>
        <v>0</v>
      </c>
      <c r="F10" s="6">
        <f t="shared" si="2"/>
        <v>0</v>
      </c>
      <c r="G10" s="6">
        <f t="shared" si="2"/>
        <v>501505.48</v>
      </c>
      <c r="H10" s="6">
        <f t="shared" si="2"/>
        <v>0</v>
      </c>
      <c r="I10" s="6">
        <f t="shared" si="2"/>
        <v>0</v>
      </c>
    </row>
    <row r="11" spans="1:9" ht="16.5" customHeight="1">
      <c r="A11" s="5" t="s">
        <v>1</v>
      </c>
      <c r="B11" s="18">
        <f>SUM(C11:I11)</f>
        <v>0</v>
      </c>
      <c r="C11" s="6">
        <f t="shared" si="2"/>
        <v>0</v>
      </c>
      <c r="D11" s="6">
        <f t="shared" si="2"/>
        <v>0</v>
      </c>
      <c r="E11" s="6">
        <f t="shared" si="2"/>
        <v>0</v>
      </c>
      <c r="F11" s="6">
        <f t="shared" si="2"/>
        <v>0</v>
      </c>
      <c r="G11" s="6">
        <f t="shared" si="2"/>
        <v>0</v>
      </c>
      <c r="H11" s="6">
        <f t="shared" si="2"/>
        <v>0</v>
      </c>
      <c r="I11" s="6">
        <f t="shared" si="2"/>
        <v>0</v>
      </c>
    </row>
    <row r="12" spans="1:9" ht="16.5" customHeight="1">
      <c r="A12" s="5" t="s">
        <v>3</v>
      </c>
      <c r="B12" s="18">
        <f>SUM(C12:I12)</f>
        <v>1266591.07</v>
      </c>
      <c r="C12" s="6">
        <f t="shared" si="2"/>
        <v>152892.5</v>
      </c>
      <c r="D12" s="6">
        <f t="shared" si="2"/>
        <v>219688.57</v>
      </c>
      <c r="E12" s="6">
        <f t="shared" si="2"/>
        <v>248670</v>
      </c>
      <c r="F12" s="6">
        <f t="shared" si="2"/>
        <v>105340</v>
      </c>
      <c r="G12" s="6">
        <f t="shared" si="2"/>
        <v>220000</v>
      </c>
      <c r="H12" s="6">
        <f t="shared" si="2"/>
        <v>160000</v>
      </c>
      <c r="I12" s="6">
        <f t="shared" si="2"/>
        <v>160000</v>
      </c>
    </row>
    <row r="13" spans="1:9" ht="39.75" customHeight="1">
      <c r="A13" s="17" t="s">
        <v>15</v>
      </c>
      <c r="B13" s="18">
        <f>B15+B16+B17+B18</f>
        <v>130750957.78999999</v>
      </c>
      <c r="C13" s="18">
        <f>C15+C18+C16+C17</f>
        <v>16257836.5</v>
      </c>
      <c r="D13" s="18">
        <f aca="true" t="shared" si="3" ref="D13:I13">D15+D18+D16+D17</f>
        <v>18086278.149999995</v>
      </c>
      <c r="E13" s="18">
        <f t="shared" si="3"/>
        <v>18538221.18</v>
      </c>
      <c r="F13" s="18">
        <f t="shared" si="3"/>
        <v>19163267.52</v>
      </c>
      <c r="G13" s="18">
        <f t="shared" si="3"/>
        <v>20427445.06</v>
      </c>
      <c r="H13" s="18">
        <f t="shared" si="3"/>
        <v>18901183.8</v>
      </c>
      <c r="I13" s="18">
        <f t="shared" si="3"/>
        <v>19376725.58</v>
      </c>
    </row>
    <row r="14" spans="1:9" ht="16.5" customHeight="1">
      <c r="A14" s="92" t="s">
        <v>64</v>
      </c>
      <c r="B14" s="93"/>
      <c r="C14" s="93"/>
      <c r="D14" s="93"/>
      <c r="E14" s="93"/>
      <c r="F14" s="93"/>
      <c r="G14" s="93"/>
      <c r="H14" s="93"/>
      <c r="I14" s="94"/>
    </row>
    <row r="15" spans="1:9" ht="16.5" customHeight="1">
      <c r="A15" s="5" t="s">
        <v>2</v>
      </c>
      <c r="B15" s="18">
        <f>SUM(C15:I15)</f>
        <v>128982861.24</v>
      </c>
      <c r="C15" s="6">
        <f>'таблица № 3 (3)'!F79-C21</f>
        <v>16104944</v>
      </c>
      <c r="D15" s="6">
        <f>'таблица № 3 (3)'!G79-D21</f>
        <v>17866589.579999994</v>
      </c>
      <c r="E15" s="6">
        <f>'таблица № 3 (3)'!H79-E21</f>
        <v>18289551.18</v>
      </c>
      <c r="F15" s="6">
        <f>'таблица № 3 (3)'!I79-F21</f>
        <v>19057927.52</v>
      </c>
      <c r="G15" s="6">
        <f>'таблица № 3 (3)'!J79-G21</f>
        <v>19705939.58</v>
      </c>
      <c r="H15" s="6">
        <f>'таблица № 3 (3)'!K79-H21</f>
        <v>18741183.8</v>
      </c>
      <c r="I15" s="6">
        <f>'таблица № 3 (3)'!L79-I21</f>
        <v>19216725.58</v>
      </c>
    </row>
    <row r="16" spans="1:9" ht="16.5" customHeight="1">
      <c r="A16" s="5" t="s">
        <v>0</v>
      </c>
      <c r="B16" s="18">
        <f>SUM(C16:I16)</f>
        <v>501505.48</v>
      </c>
      <c r="C16" s="6">
        <f>'таблица № 3 (3)'!F80-C22</f>
        <v>0</v>
      </c>
      <c r="D16" s="6">
        <f>'таблица № 3 (3)'!G80-D22</f>
        <v>0</v>
      </c>
      <c r="E16" s="6">
        <f>'таблица № 3 (3)'!H80-E22</f>
        <v>0</v>
      </c>
      <c r="F16" s="6">
        <f>'таблица № 3 (3)'!I80-F22</f>
        <v>0</v>
      </c>
      <c r="G16" s="6">
        <f>'таблица № 3 (3)'!J80-G22</f>
        <v>501505.48</v>
      </c>
      <c r="H16" s="6">
        <f>'таблица № 3 (3)'!K80-H22</f>
        <v>0</v>
      </c>
      <c r="I16" s="6">
        <f>'таблица № 3 (3)'!L80-I22</f>
        <v>0</v>
      </c>
    </row>
    <row r="17" spans="1:9" ht="16.5" customHeight="1">
      <c r="A17" s="5" t="s">
        <v>1</v>
      </c>
      <c r="B17" s="18">
        <f>SUM(C17:I17)</f>
        <v>0</v>
      </c>
      <c r="C17" s="6">
        <f>'таблица № 3 (3)'!F81-C23</f>
        <v>0</v>
      </c>
      <c r="D17" s="6">
        <f>'таблица № 3 (3)'!G81-D23</f>
        <v>0</v>
      </c>
      <c r="E17" s="6">
        <f>'таблица № 3 (3)'!H81-E23</f>
        <v>0</v>
      </c>
      <c r="F17" s="6">
        <f>'таблица № 3 (3)'!I81-F23</f>
        <v>0</v>
      </c>
      <c r="G17" s="6">
        <f>'таблица № 3 (3)'!J81-G23</f>
        <v>0</v>
      </c>
      <c r="H17" s="6">
        <f>'таблица № 3 (3)'!K81-H23</f>
        <v>0</v>
      </c>
      <c r="I17" s="6">
        <f>'таблица № 3 (3)'!L81-I23</f>
        <v>0</v>
      </c>
    </row>
    <row r="18" spans="1:9" ht="16.5" customHeight="1">
      <c r="A18" s="5" t="s">
        <v>3</v>
      </c>
      <c r="B18" s="18">
        <f>SUM(C18:I18)</f>
        <v>1266591.07</v>
      </c>
      <c r="C18" s="6">
        <f>'таблица № 3 (3)'!F82-C24</f>
        <v>152892.5</v>
      </c>
      <c r="D18" s="6">
        <f>'таблица № 3 (3)'!G82-D24</f>
        <v>219688.57</v>
      </c>
      <c r="E18" s="6">
        <f>'таблица № 3 (3)'!H82-E24</f>
        <v>248670</v>
      </c>
      <c r="F18" s="6">
        <f>'таблица № 3 (3)'!I82-F24</f>
        <v>105340</v>
      </c>
      <c r="G18" s="6">
        <f>'таблица № 3 (3)'!J82-G24</f>
        <v>220000</v>
      </c>
      <c r="H18" s="6">
        <f>'таблица № 3 (3)'!K82-H24</f>
        <v>160000</v>
      </c>
      <c r="I18" s="6">
        <f>'таблица № 3 (3)'!L82-I24</f>
        <v>160000</v>
      </c>
    </row>
    <row r="19" spans="1:9" ht="38.25">
      <c r="A19" s="61" t="s">
        <v>87</v>
      </c>
      <c r="B19" s="18">
        <f>B21+B22+B23+B24</f>
        <v>378054</v>
      </c>
      <c r="C19" s="18">
        <f>C21+C24+C22+C23</f>
        <v>0</v>
      </c>
      <c r="D19" s="18">
        <f aca="true" t="shared" si="4" ref="D19:I19">D21+D24+D22+D23</f>
        <v>0</v>
      </c>
      <c r="E19" s="18">
        <f t="shared" si="4"/>
        <v>378054</v>
      </c>
      <c r="F19" s="18">
        <f t="shared" si="4"/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ht="12.75">
      <c r="A20" s="92" t="s">
        <v>64</v>
      </c>
      <c r="B20" s="93"/>
      <c r="C20" s="93"/>
      <c r="D20" s="93"/>
      <c r="E20" s="93"/>
      <c r="F20" s="93"/>
      <c r="G20" s="93"/>
      <c r="H20" s="93"/>
      <c r="I20" s="94"/>
    </row>
    <row r="21" spans="1:9" ht="12.75">
      <c r="A21" s="5" t="s">
        <v>2</v>
      </c>
      <c r="B21" s="18">
        <f>SUM(C21:I21)</f>
        <v>378054</v>
      </c>
      <c r="C21" s="6">
        <f>'таблица № 3 (3)'!F61</f>
        <v>0</v>
      </c>
      <c r="D21" s="6">
        <f>'таблица № 3 (3)'!G61</f>
        <v>0</v>
      </c>
      <c r="E21" s="6">
        <f>'таблица № 3 (3)'!H61</f>
        <v>378054</v>
      </c>
      <c r="F21" s="6">
        <f>'таблица № 3 (3)'!I61</f>
        <v>0</v>
      </c>
      <c r="G21" s="6">
        <f>'таблица № 3 (3)'!J61</f>
        <v>0</v>
      </c>
      <c r="H21" s="6">
        <f>'таблица № 3 (3)'!K61</f>
        <v>0</v>
      </c>
      <c r="I21" s="6">
        <f>'таблица № 3 (3)'!L61</f>
        <v>0</v>
      </c>
    </row>
    <row r="22" spans="1:9" ht="12.75">
      <c r="A22" s="5" t="s">
        <v>0</v>
      </c>
      <c r="B22" s="18">
        <f>SUM(C22:I22)</f>
        <v>0</v>
      </c>
      <c r="C22" s="6">
        <f>'таблица № 3 (3)'!F62</f>
        <v>0</v>
      </c>
      <c r="D22" s="6">
        <f>'таблица № 3 (3)'!G62</f>
        <v>0</v>
      </c>
      <c r="E22" s="6">
        <f>'таблица № 3 (3)'!H62</f>
        <v>0</v>
      </c>
      <c r="F22" s="6">
        <f>'таблица № 3 (3)'!I62</f>
        <v>0</v>
      </c>
      <c r="G22" s="6">
        <f>'таблица № 3 (3)'!J62</f>
        <v>0</v>
      </c>
      <c r="H22" s="6">
        <f>'таблица № 3 (3)'!K62</f>
        <v>0</v>
      </c>
      <c r="I22" s="6">
        <f>'таблица № 3 (3)'!L62</f>
        <v>0</v>
      </c>
    </row>
    <row r="23" spans="1:9" ht="12.75">
      <c r="A23" s="5" t="s">
        <v>1</v>
      </c>
      <c r="B23" s="18">
        <f>SUM(C23:I23)</f>
        <v>0</v>
      </c>
      <c r="C23" s="6">
        <f>'таблица № 3 (3)'!F63</f>
        <v>0</v>
      </c>
      <c r="D23" s="6">
        <f>'таблица № 3 (3)'!G63</f>
        <v>0</v>
      </c>
      <c r="E23" s="6">
        <f>'таблица № 3 (3)'!H63</f>
        <v>0</v>
      </c>
      <c r="F23" s="6">
        <f>'таблица № 3 (3)'!I63</f>
        <v>0</v>
      </c>
      <c r="G23" s="6">
        <f>'таблица № 3 (3)'!J63</f>
        <v>0</v>
      </c>
      <c r="H23" s="6">
        <f>'таблица № 3 (3)'!K63</f>
        <v>0</v>
      </c>
      <c r="I23" s="6">
        <f>'таблица № 3 (3)'!L63</f>
        <v>0</v>
      </c>
    </row>
    <row r="24" spans="1:9" ht="12.75">
      <c r="A24" s="5" t="s">
        <v>3</v>
      </c>
      <c r="B24" s="18">
        <f>SUM(C24:I24)</f>
        <v>0</v>
      </c>
      <c r="C24" s="6">
        <f>'таблица № 3 (3)'!F64</f>
        <v>0</v>
      </c>
      <c r="D24" s="6">
        <f>'таблица № 3 (3)'!G64</f>
        <v>0</v>
      </c>
      <c r="E24" s="6">
        <f>'таблица № 3 (3)'!H64</f>
        <v>0</v>
      </c>
      <c r="F24" s="6">
        <f>'таблица № 3 (3)'!I64</f>
        <v>0</v>
      </c>
      <c r="G24" s="6">
        <f>'таблица № 3 (3)'!J64</f>
        <v>0</v>
      </c>
      <c r="H24" s="6">
        <f>'таблица № 3 (3)'!K64</f>
        <v>0</v>
      </c>
      <c r="I24" s="6">
        <f>'таблица № 3 (3)'!L64</f>
        <v>0</v>
      </c>
    </row>
  </sheetData>
  <sheetProtection/>
  <mergeCells count="9">
    <mergeCell ref="A1:I1"/>
    <mergeCell ref="A20:I20"/>
    <mergeCell ref="A14:I14"/>
    <mergeCell ref="A8:I8"/>
    <mergeCell ref="G2:I2"/>
    <mergeCell ref="A3:I3"/>
    <mergeCell ref="A4:A5"/>
    <mergeCell ref="B4:B5"/>
    <mergeCell ref="C4:I4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4"/>
  <sheetViews>
    <sheetView tabSelected="1" view="pageBreakPreview" zoomScale="70" zoomScaleSheetLayoutView="70" zoomScalePageLayoutView="0" workbookViewId="0" topLeftCell="A1">
      <selection activeCell="F1" sqref="F1:U1"/>
    </sheetView>
  </sheetViews>
  <sheetFormatPr defaultColWidth="9.140625" defaultRowHeight="15"/>
  <cols>
    <col min="1" max="1" width="9.140625" style="11" customWidth="1"/>
    <col min="2" max="2" width="48.421875" style="11" customWidth="1"/>
    <col min="3" max="3" width="10.8515625" style="11" customWidth="1"/>
    <col min="4" max="4" width="10.00390625" style="11" customWidth="1"/>
    <col min="5" max="5" width="14.421875" style="11" customWidth="1"/>
    <col min="6" max="6" width="14.7109375" style="11" customWidth="1"/>
    <col min="7" max="7" width="15.421875" style="11" customWidth="1"/>
    <col min="8" max="11" width="16.28125" style="11" customWidth="1"/>
    <col min="12" max="12" width="13.8515625" style="11" customWidth="1"/>
    <col min="13" max="13" width="25.421875" style="11" customWidth="1"/>
    <col min="14" max="14" width="9.8515625" style="11" customWidth="1"/>
    <col min="15" max="15" width="11.7109375" style="11" customWidth="1"/>
    <col min="16" max="16" width="11.00390625" style="11" customWidth="1"/>
    <col min="17" max="17" width="10.28125" style="11" customWidth="1"/>
    <col min="18" max="18" width="9.8515625" style="11" customWidth="1"/>
    <col min="19" max="19" width="12.57421875" style="11" customWidth="1"/>
    <col min="20" max="20" width="12.421875" style="11" customWidth="1"/>
    <col min="21" max="21" width="18.7109375" style="11" customWidth="1"/>
    <col min="22" max="16384" width="9.140625" style="11" customWidth="1"/>
  </cols>
  <sheetData>
    <row r="1" spans="6:21" s="9" customFormat="1" ht="19.5" customHeight="1">
      <c r="F1" s="95" t="s">
        <v>118</v>
      </c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="9" customFormat="1" ht="12.75">
      <c r="U2" s="10" t="s">
        <v>76</v>
      </c>
    </row>
    <row r="3" spans="1:21" s="9" customFormat="1" ht="12.75">
      <c r="A3" s="96" t="s">
        <v>85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:21" ht="31.5" customHeight="1">
      <c r="A4" s="145" t="s">
        <v>57</v>
      </c>
      <c r="B4" s="101" t="s">
        <v>7</v>
      </c>
      <c r="C4" s="101" t="s">
        <v>8</v>
      </c>
      <c r="D4" s="101" t="s">
        <v>5</v>
      </c>
      <c r="E4" s="101" t="s">
        <v>58</v>
      </c>
      <c r="F4" s="101"/>
      <c r="G4" s="101"/>
      <c r="H4" s="101"/>
      <c r="I4" s="101"/>
      <c r="J4" s="101"/>
      <c r="K4" s="101"/>
      <c r="L4" s="101"/>
      <c r="M4" s="145" t="s">
        <v>86</v>
      </c>
      <c r="N4" s="145"/>
      <c r="O4" s="145"/>
      <c r="P4" s="145"/>
      <c r="Q4" s="145"/>
      <c r="R4" s="145"/>
      <c r="S4" s="145"/>
      <c r="T4" s="145"/>
      <c r="U4" s="97" t="s">
        <v>59</v>
      </c>
    </row>
    <row r="5" spans="1:21" ht="21" customHeight="1">
      <c r="A5" s="145"/>
      <c r="B5" s="101"/>
      <c r="C5" s="101"/>
      <c r="D5" s="101"/>
      <c r="E5" s="12" t="s">
        <v>60</v>
      </c>
      <c r="F5" s="2" t="s">
        <v>4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14</v>
      </c>
      <c r="M5" s="4" t="s">
        <v>61</v>
      </c>
      <c r="N5" s="4">
        <v>2014</v>
      </c>
      <c r="O5" s="2" t="s">
        <v>9</v>
      </c>
      <c r="P5" s="2" t="s">
        <v>10</v>
      </c>
      <c r="Q5" s="2" t="s">
        <v>11</v>
      </c>
      <c r="R5" s="2" t="s">
        <v>12</v>
      </c>
      <c r="S5" s="2" t="s">
        <v>13</v>
      </c>
      <c r="T5" s="2" t="s">
        <v>14</v>
      </c>
      <c r="U5" s="148"/>
    </row>
    <row r="6" spans="1:21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</row>
    <row r="7" spans="1:21" ht="12.75">
      <c r="A7" s="4"/>
      <c r="B7" s="112" t="s">
        <v>77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</row>
    <row r="8" spans="1:21" ht="12.75">
      <c r="A8" s="13"/>
      <c r="B8" s="112" t="s">
        <v>74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4"/>
    </row>
    <row r="9" spans="1:21" ht="21" customHeight="1">
      <c r="A9" s="127" t="s">
        <v>62</v>
      </c>
      <c r="B9" s="128" t="s">
        <v>99</v>
      </c>
      <c r="C9" s="115" t="s">
        <v>63</v>
      </c>
      <c r="D9" s="14" t="s">
        <v>60</v>
      </c>
      <c r="E9" s="37">
        <f>SUM(F9:L9)</f>
        <v>52420159.589999996</v>
      </c>
      <c r="F9" s="37">
        <f aca="true" t="shared" si="0" ref="F9:L9">F11+F12+F13+F14</f>
        <v>16127213.5</v>
      </c>
      <c r="G9" s="37">
        <f t="shared" si="0"/>
        <v>17827494.909999996</v>
      </c>
      <c r="H9" s="37">
        <f>H11+H12+H13+H14</f>
        <v>18465451.18</v>
      </c>
      <c r="I9" s="37">
        <f>I11+I12+I13+I14</f>
        <v>0</v>
      </c>
      <c r="J9" s="37">
        <f t="shared" si="0"/>
        <v>0</v>
      </c>
      <c r="K9" s="37">
        <f t="shared" si="0"/>
        <v>0</v>
      </c>
      <c r="L9" s="37">
        <f t="shared" si="0"/>
        <v>0</v>
      </c>
      <c r="M9" s="146" t="s">
        <v>100</v>
      </c>
      <c r="N9" s="110">
        <v>240</v>
      </c>
      <c r="O9" s="110">
        <v>4636</v>
      </c>
      <c r="P9" s="110">
        <v>5100</v>
      </c>
      <c r="Q9" s="110">
        <v>0</v>
      </c>
      <c r="R9" s="110">
        <v>0</v>
      </c>
      <c r="S9" s="110">
        <v>0</v>
      </c>
      <c r="T9" s="110">
        <v>0</v>
      </c>
      <c r="U9" s="111" t="s">
        <v>92</v>
      </c>
    </row>
    <row r="10" spans="1:21" ht="16.5" customHeight="1">
      <c r="A10" s="127"/>
      <c r="B10" s="128"/>
      <c r="C10" s="116"/>
      <c r="D10" s="124" t="s">
        <v>64</v>
      </c>
      <c r="E10" s="125"/>
      <c r="F10" s="125"/>
      <c r="G10" s="125"/>
      <c r="H10" s="125"/>
      <c r="I10" s="125"/>
      <c r="J10" s="125"/>
      <c r="K10" s="125"/>
      <c r="L10" s="126"/>
      <c r="M10" s="147"/>
      <c r="N10" s="110"/>
      <c r="O10" s="110"/>
      <c r="P10" s="110"/>
      <c r="Q10" s="110"/>
      <c r="R10" s="110"/>
      <c r="S10" s="110"/>
      <c r="T10" s="110"/>
      <c r="U10" s="102"/>
    </row>
    <row r="11" spans="1:21" ht="12.75" customHeight="1">
      <c r="A11" s="127"/>
      <c r="B11" s="128"/>
      <c r="C11" s="116"/>
      <c r="D11" s="14" t="s">
        <v>2</v>
      </c>
      <c r="E11" s="37">
        <f>SUM(F11:L11)</f>
        <v>51798908.519999996</v>
      </c>
      <c r="F11" s="38">
        <v>15974321</v>
      </c>
      <c r="G11" s="36">
        <f>14374932.45+1142482.25+1801686.06+42601+11179.45+234925.13</f>
        <v>17607806.339999996</v>
      </c>
      <c r="H11" s="36">
        <f>15009055+2986768.87+234925.13-5678.07-8289.75</f>
        <v>18216781.18</v>
      </c>
      <c r="I11" s="36">
        <v>0</v>
      </c>
      <c r="J11" s="36">
        <v>0</v>
      </c>
      <c r="K11" s="36">
        <v>0</v>
      </c>
      <c r="L11" s="36">
        <v>0</v>
      </c>
      <c r="M11" s="147"/>
      <c r="N11" s="110"/>
      <c r="O11" s="110"/>
      <c r="P11" s="110"/>
      <c r="Q11" s="110"/>
      <c r="R11" s="110"/>
      <c r="S11" s="110"/>
      <c r="T11" s="110"/>
      <c r="U11" s="102"/>
    </row>
    <row r="12" spans="1:21" ht="12.75" customHeight="1">
      <c r="A12" s="127"/>
      <c r="B12" s="128"/>
      <c r="C12" s="116"/>
      <c r="D12" s="14" t="s">
        <v>0</v>
      </c>
      <c r="E12" s="37">
        <f>SUM(F12:L12)</f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147"/>
      <c r="N12" s="110"/>
      <c r="O12" s="110"/>
      <c r="P12" s="110"/>
      <c r="Q12" s="110"/>
      <c r="R12" s="110"/>
      <c r="S12" s="110"/>
      <c r="T12" s="110"/>
      <c r="U12" s="102"/>
    </row>
    <row r="13" spans="1:21" ht="12.75" customHeight="1">
      <c r="A13" s="127"/>
      <c r="B13" s="128"/>
      <c r="C13" s="116"/>
      <c r="D13" s="14" t="s">
        <v>1</v>
      </c>
      <c r="E13" s="37">
        <f>SUM(F13:L13)</f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147"/>
      <c r="N13" s="110"/>
      <c r="O13" s="110"/>
      <c r="P13" s="110"/>
      <c r="Q13" s="110"/>
      <c r="R13" s="110"/>
      <c r="S13" s="110"/>
      <c r="T13" s="110"/>
      <c r="U13" s="102"/>
    </row>
    <row r="14" spans="1:21" ht="18.75" customHeight="1">
      <c r="A14" s="127"/>
      <c r="B14" s="128"/>
      <c r="C14" s="117"/>
      <c r="D14" s="14" t="s">
        <v>3</v>
      </c>
      <c r="E14" s="37">
        <f>SUM(F14:L14)</f>
        <v>621251.0700000001</v>
      </c>
      <c r="F14" s="36">
        <v>152892.5</v>
      </c>
      <c r="G14" s="36">
        <f>191056.5+31814.57-3182.5</f>
        <v>219688.57</v>
      </c>
      <c r="H14" s="36">
        <f>212400+36270</f>
        <v>248670</v>
      </c>
      <c r="I14" s="36">
        <v>0</v>
      </c>
      <c r="J14" s="36">
        <v>0</v>
      </c>
      <c r="K14" s="36">
        <v>0</v>
      </c>
      <c r="L14" s="36">
        <v>0</v>
      </c>
      <c r="M14" s="147"/>
      <c r="N14" s="110"/>
      <c r="O14" s="110"/>
      <c r="P14" s="110"/>
      <c r="Q14" s="110"/>
      <c r="R14" s="110"/>
      <c r="S14" s="110"/>
      <c r="T14" s="110"/>
      <c r="U14" s="102"/>
    </row>
    <row r="15" spans="1:21" ht="18.75" customHeight="1">
      <c r="A15" s="127" t="s">
        <v>65</v>
      </c>
      <c r="B15" s="142" t="s">
        <v>95</v>
      </c>
      <c r="C15" s="137" t="s">
        <v>96</v>
      </c>
      <c r="D15" s="39" t="s">
        <v>60</v>
      </c>
      <c r="E15" s="40">
        <f>SUM(F15:L15)</f>
        <v>915965</v>
      </c>
      <c r="F15" s="40">
        <f>F17+F18+F19+F20</f>
        <v>80623</v>
      </c>
      <c r="G15" s="40">
        <f aca="true" t="shared" si="1" ref="G15:L15">G17+G18+G19+G20</f>
        <v>76600</v>
      </c>
      <c r="H15" s="40">
        <f>H17+H18+H19+H20</f>
        <v>72770</v>
      </c>
      <c r="I15" s="40">
        <f>I17+I18+I19+I20</f>
        <v>145972</v>
      </c>
      <c r="J15" s="40">
        <f t="shared" si="1"/>
        <v>220000</v>
      </c>
      <c r="K15" s="40">
        <f t="shared" si="1"/>
        <v>160000</v>
      </c>
      <c r="L15" s="41">
        <f t="shared" si="1"/>
        <v>160000</v>
      </c>
      <c r="M15" s="153" t="s">
        <v>104</v>
      </c>
      <c r="N15" s="154">
        <v>140</v>
      </c>
      <c r="O15" s="154">
        <v>140</v>
      </c>
      <c r="P15" s="154">
        <v>140</v>
      </c>
      <c r="Q15" s="149">
        <v>100</v>
      </c>
      <c r="R15" s="149">
        <v>4</v>
      </c>
      <c r="S15" s="149">
        <v>4</v>
      </c>
      <c r="T15" s="149">
        <v>4</v>
      </c>
      <c r="U15" s="102"/>
    </row>
    <row r="16" spans="1:21" ht="18.75" customHeight="1">
      <c r="A16" s="127"/>
      <c r="B16" s="143"/>
      <c r="C16" s="138"/>
      <c r="D16" s="140" t="s">
        <v>64</v>
      </c>
      <c r="E16" s="141"/>
      <c r="F16" s="141"/>
      <c r="G16" s="141"/>
      <c r="H16" s="141"/>
      <c r="I16" s="141"/>
      <c r="J16" s="141"/>
      <c r="K16" s="141"/>
      <c r="L16" s="141"/>
      <c r="M16" s="153"/>
      <c r="N16" s="155"/>
      <c r="O16" s="155"/>
      <c r="P16" s="155"/>
      <c r="Q16" s="150"/>
      <c r="R16" s="150"/>
      <c r="S16" s="150"/>
      <c r="T16" s="150"/>
      <c r="U16" s="102"/>
    </row>
    <row r="17" spans="1:21" ht="18.75" customHeight="1">
      <c r="A17" s="127"/>
      <c r="B17" s="143"/>
      <c r="C17" s="138"/>
      <c r="D17" s="39" t="s">
        <v>2</v>
      </c>
      <c r="E17" s="37">
        <f>SUM(F17:L17)</f>
        <v>305965</v>
      </c>
      <c r="F17" s="36">
        <v>80623</v>
      </c>
      <c r="G17" s="36">
        <v>76600</v>
      </c>
      <c r="H17" s="36">
        <v>72770</v>
      </c>
      <c r="I17" s="42">
        <v>75972</v>
      </c>
      <c r="J17" s="42">
        <v>0</v>
      </c>
      <c r="K17" s="42">
        <v>0</v>
      </c>
      <c r="L17" s="43">
        <v>0</v>
      </c>
      <c r="M17" s="153"/>
      <c r="N17" s="155"/>
      <c r="O17" s="155"/>
      <c r="P17" s="155"/>
      <c r="Q17" s="150"/>
      <c r="R17" s="150"/>
      <c r="S17" s="150"/>
      <c r="T17" s="150"/>
      <c r="U17" s="102"/>
    </row>
    <row r="18" spans="1:21" ht="18.75" customHeight="1">
      <c r="A18" s="127"/>
      <c r="B18" s="143"/>
      <c r="C18" s="138"/>
      <c r="D18" s="39" t="s">
        <v>0</v>
      </c>
      <c r="E18" s="37">
        <f>SUM(F18:L18)</f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153"/>
      <c r="N18" s="155"/>
      <c r="O18" s="155"/>
      <c r="P18" s="155"/>
      <c r="Q18" s="150"/>
      <c r="R18" s="150"/>
      <c r="S18" s="150"/>
      <c r="T18" s="150"/>
      <c r="U18" s="102"/>
    </row>
    <row r="19" spans="1:21" ht="18.75" customHeight="1">
      <c r="A19" s="127"/>
      <c r="B19" s="143"/>
      <c r="C19" s="138"/>
      <c r="D19" s="39" t="s">
        <v>1</v>
      </c>
      <c r="E19" s="37">
        <f>SUM(F19:L19)</f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153"/>
      <c r="N19" s="155"/>
      <c r="O19" s="155"/>
      <c r="P19" s="155"/>
      <c r="Q19" s="150"/>
      <c r="R19" s="150"/>
      <c r="S19" s="150"/>
      <c r="T19" s="150"/>
      <c r="U19" s="102"/>
    </row>
    <row r="20" spans="1:21" ht="18.75" customHeight="1">
      <c r="A20" s="127"/>
      <c r="B20" s="144"/>
      <c r="C20" s="139"/>
      <c r="D20" s="39" t="s">
        <v>3</v>
      </c>
      <c r="E20" s="37">
        <f>SUM(F20:L20)</f>
        <v>610000</v>
      </c>
      <c r="F20" s="36">
        <v>0</v>
      </c>
      <c r="G20" s="36">
        <v>0</v>
      </c>
      <c r="H20" s="36">
        <v>0</v>
      </c>
      <c r="I20" s="36">
        <v>70000</v>
      </c>
      <c r="J20" s="36">
        <f>150000+70000</f>
        <v>220000</v>
      </c>
      <c r="K20" s="36">
        <v>160000</v>
      </c>
      <c r="L20" s="36">
        <v>160000</v>
      </c>
      <c r="M20" s="153"/>
      <c r="N20" s="156"/>
      <c r="O20" s="156"/>
      <c r="P20" s="156"/>
      <c r="Q20" s="150"/>
      <c r="R20" s="150"/>
      <c r="S20" s="150"/>
      <c r="T20" s="150"/>
      <c r="U20" s="102"/>
    </row>
    <row r="21" spans="1:21" ht="12.75">
      <c r="A21" s="127" t="s">
        <v>67</v>
      </c>
      <c r="B21" s="142" t="s">
        <v>106</v>
      </c>
      <c r="C21" s="137" t="s">
        <v>66</v>
      </c>
      <c r="D21" s="39" t="s">
        <v>60</v>
      </c>
      <c r="E21" s="40">
        <f>SUM(F21:L21)</f>
        <v>182183.24</v>
      </c>
      <c r="F21" s="40">
        <f>F23+F24+F25+F26</f>
        <v>0</v>
      </c>
      <c r="G21" s="40">
        <f aca="true" t="shared" si="2" ref="G21:L21">G23+G24+G25+G26</f>
        <v>182183.24</v>
      </c>
      <c r="H21" s="40">
        <f t="shared" si="2"/>
        <v>0</v>
      </c>
      <c r="I21" s="40">
        <f t="shared" si="2"/>
        <v>0</v>
      </c>
      <c r="J21" s="40">
        <f t="shared" si="2"/>
        <v>0</v>
      </c>
      <c r="K21" s="40">
        <f t="shared" si="2"/>
        <v>0</v>
      </c>
      <c r="L21" s="41">
        <f t="shared" si="2"/>
        <v>0</v>
      </c>
      <c r="M21" s="146" t="s">
        <v>101</v>
      </c>
      <c r="N21" s="149">
        <v>0</v>
      </c>
      <c r="O21" s="149">
        <v>1</v>
      </c>
      <c r="P21" s="149">
        <v>0</v>
      </c>
      <c r="Q21" s="149">
        <v>0</v>
      </c>
      <c r="R21" s="149">
        <v>0</v>
      </c>
      <c r="S21" s="149">
        <v>0</v>
      </c>
      <c r="T21" s="149">
        <v>0</v>
      </c>
      <c r="U21" s="102"/>
    </row>
    <row r="22" spans="1:21" ht="12.75">
      <c r="A22" s="127"/>
      <c r="B22" s="143"/>
      <c r="C22" s="138"/>
      <c r="D22" s="140" t="s">
        <v>64</v>
      </c>
      <c r="E22" s="141"/>
      <c r="F22" s="141"/>
      <c r="G22" s="141"/>
      <c r="H22" s="141"/>
      <c r="I22" s="141"/>
      <c r="J22" s="141"/>
      <c r="K22" s="141"/>
      <c r="L22" s="141"/>
      <c r="M22" s="147"/>
      <c r="N22" s="150"/>
      <c r="O22" s="150"/>
      <c r="P22" s="150"/>
      <c r="Q22" s="150"/>
      <c r="R22" s="150"/>
      <c r="S22" s="150"/>
      <c r="T22" s="150"/>
      <c r="U22" s="102"/>
    </row>
    <row r="23" spans="1:21" ht="12.75">
      <c r="A23" s="127"/>
      <c r="B23" s="143"/>
      <c r="C23" s="138"/>
      <c r="D23" s="39" t="s">
        <v>2</v>
      </c>
      <c r="E23" s="40">
        <f>SUM(F23:L23)</f>
        <v>182183.24</v>
      </c>
      <c r="F23" s="42">
        <v>0</v>
      </c>
      <c r="G23" s="42">
        <f>252150-69966.76</f>
        <v>182183.24</v>
      </c>
      <c r="H23" s="42">
        <v>0</v>
      </c>
      <c r="I23" s="36">
        <v>0</v>
      </c>
      <c r="J23" s="36">
        <v>0</v>
      </c>
      <c r="K23" s="36">
        <v>0</v>
      </c>
      <c r="L23" s="36">
        <v>0</v>
      </c>
      <c r="M23" s="147"/>
      <c r="N23" s="150"/>
      <c r="O23" s="150"/>
      <c r="P23" s="150"/>
      <c r="Q23" s="150"/>
      <c r="R23" s="150"/>
      <c r="S23" s="150"/>
      <c r="T23" s="150"/>
      <c r="U23" s="102"/>
    </row>
    <row r="24" spans="1:21" ht="12.75">
      <c r="A24" s="127"/>
      <c r="B24" s="143"/>
      <c r="C24" s="138"/>
      <c r="D24" s="39" t="s">
        <v>0</v>
      </c>
      <c r="E24" s="40">
        <f>SUM(F24:L24)</f>
        <v>0</v>
      </c>
      <c r="F24" s="42">
        <v>0</v>
      </c>
      <c r="G24" s="42">
        <v>0</v>
      </c>
      <c r="H24" s="42">
        <v>0</v>
      </c>
      <c r="I24" s="36">
        <v>0</v>
      </c>
      <c r="J24" s="36">
        <v>0</v>
      </c>
      <c r="K24" s="36">
        <v>0</v>
      </c>
      <c r="L24" s="36">
        <v>0</v>
      </c>
      <c r="M24" s="147"/>
      <c r="N24" s="150"/>
      <c r="O24" s="150"/>
      <c r="P24" s="150"/>
      <c r="Q24" s="150"/>
      <c r="R24" s="150"/>
      <c r="S24" s="150"/>
      <c r="T24" s="150"/>
      <c r="U24" s="102"/>
    </row>
    <row r="25" spans="1:21" ht="12.75">
      <c r="A25" s="127"/>
      <c r="B25" s="143"/>
      <c r="C25" s="138"/>
      <c r="D25" s="39" t="s">
        <v>1</v>
      </c>
      <c r="E25" s="40">
        <f>SUM(F25:L25)</f>
        <v>0</v>
      </c>
      <c r="F25" s="42">
        <v>0</v>
      </c>
      <c r="G25" s="42">
        <v>0</v>
      </c>
      <c r="H25" s="42">
        <v>0</v>
      </c>
      <c r="I25" s="36">
        <v>0</v>
      </c>
      <c r="J25" s="36">
        <v>0</v>
      </c>
      <c r="K25" s="36">
        <v>0</v>
      </c>
      <c r="L25" s="36">
        <v>0</v>
      </c>
      <c r="M25" s="147"/>
      <c r="N25" s="150"/>
      <c r="O25" s="150"/>
      <c r="P25" s="150"/>
      <c r="Q25" s="150"/>
      <c r="R25" s="150"/>
      <c r="S25" s="150"/>
      <c r="T25" s="150"/>
      <c r="U25" s="102"/>
    </row>
    <row r="26" spans="1:21" ht="12.75">
      <c r="A26" s="127"/>
      <c r="B26" s="144"/>
      <c r="C26" s="139"/>
      <c r="D26" s="39" t="s">
        <v>3</v>
      </c>
      <c r="E26" s="40">
        <f>SUM(F26:L26)</f>
        <v>0</v>
      </c>
      <c r="F26" s="42">
        <v>0</v>
      </c>
      <c r="G26" s="42">
        <v>0</v>
      </c>
      <c r="H26" s="42">
        <v>0</v>
      </c>
      <c r="I26" s="36">
        <v>0</v>
      </c>
      <c r="J26" s="36">
        <v>0</v>
      </c>
      <c r="K26" s="36">
        <v>0</v>
      </c>
      <c r="L26" s="36">
        <v>0</v>
      </c>
      <c r="M26" s="152"/>
      <c r="N26" s="151"/>
      <c r="O26" s="151"/>
      <c r="P26" s="151"/>
      <c r="Q26" s="151"/>
      <c r="R26" s="151"/>
      <c r="S26" s="151"/>
      <c r="T26" s="151"/>
      <c r="U26" s="102"/>
    </row>
    <row r="27" spans="1:21" ht="12.75">
      <c r="A27" s="127" t="s">
        <v>98</v>
      </c>
      <c r="B27" s="142" t="s">
        <v>97</v>
      </c>
      <c r="C27" s="137" t="s">
        <v>66</v>
      </c>
      <c r="D27" s="39" t="s">
        <v>60</v>
      </c>
      <c r="E27" s="40">
        <f>SUM(F27:L27)</f>
        <v>76256482.50999999</v>
      </c>
      <c r="F27" s="40">
        <f>F29+F30+F31+F32</f>
        <v>0</v>
      </c>
      <c r="G27" s="40">
        <f aca="true" t="shared" si="3" ref="G27:L27">G29+G30+G31+G32</f>
        <v>0</v>
      </c>
      <c r="H27" s="40">
        <f t="shared" si="3"/>
        <v>0</v>
      </c>
      <c r="I27" s="40">
        <f>I29+I30+I31+I32</f>
        <v>18743357</v>
      </c>
      <c r="J27" s="40">
        <f t="shared" si="3"/>
        <v>19966882.13</v>
      </c>
      <c r="K27" s="40">
        <f t="shared" si="3"/>
        <v>18535350.8</v>
      </c>
      <c r="L27" s="41">
        <f t="shared" si="3"/>
        <v>19010892.58</v>
      </c>
      <c r="M27" s="153" t="s">
        <v>104</v>
      </c>
      <c r="N27" s="110">
        <v>0</v>
      </c>
      <c r="O27" s="110">
        <v>0</v>
      </c>
      <c r="P27" s="110">
        <v>0</v>
      </c>
      <c r="Q27" s="149">
        <v>40</v>
      </c>
      <c r="R27" s="149">
        <v>160</v>
      </c>
      <c r="S27" s="149">
        <v>160</v>
      </c>
      <c r="T27" s="149">
        <v>160</v>
      </c>
      <c r="U27" s="102"/>
    </row>
    <row r="28" spans="1:21" ht="12.75">
      <c r="A28" s="127"/>
      <c r="B28" s="143"/>
      <c r="C28" s="138"/>
      <c r="D28" s="140" t="s">
        <v>64</v>
      </c>
      <c r="E28" s="141"/>
      <c r="F28" s="141"/>
      <c r="G28" s="141"/>
      <c r="H28" s="141"/>
      <c r="I28" s="141"/>
      <c r="J28" s="141"/>
      <c r="K28" s="141"/>
      <c r="L28" s="141"/>
      <c r="M28" s="153"/>
      <c r="N28" s="110"/>
      <c r="O28" s="110"/>
      <c r="P28" s="110"/>
      <c r="Q28" s="150"/>
      <c r="R28" s="150"/>
      <c r="S28" s="150"/>
      <c r="T28" s="150"/>
      <c r="U28" s="102"/>
    </row>
    <row r="29" spans="1:21" ht="12.75">
      <c r="A29" s="127"/>
      <c r="B29" s="143"/>
      <c r="C29" s="138"/>
      <c r="D29" s="39" t="s">
        <v>2</v>
      </c>
      <c r="E29" s="40">
        <f>SUM(F29:L29)</f>
        <v>75719637.03</v>
      </c>
      <c r="F29" s="42">
        <v>0</v>
      </c>
      <c r="G29" s="42">
        <v>0</v>
      </c>
      <c r="H29" s="42">
        <v>0</v>
      </c>
      <c r="I29" s="36">
        <v>18708017</v>
      </c>
      <c r="J29" s="36">
        <f>19465376.65</f>
        <v>19465376.65</v>
      </c>
      <c r="K29" s="36">
        <v>18535350.8</v>
      </c>
      <c r="L29" s="36">
        <v>19010892.58</v>
      </c>
      <c r="M29" s="153"/>
      <c r="N29" s="110"/>
      <c r="O29" s="110"/>
      <c r="P29" s="110"/>
      <c r="Q29" s="150"/>
      <c r="R29" s="150"/>
      <c r="S29" s="150"/>
      <c r="T29" s="150"/>
      <c r="U29" s="102"/>
    </row>
    <row r="30" spans="1:21" ht="12.75">
      <c r="A30" s="127"/>
      <c r="B30" s="143"/>
      <c r="C30" s="138"/>
      <c r="D30" s="39" t="s">
        <v>0</v>
      </c>
      <c r="E30" s="40">
        <f>SUM(F30:L30)</f>
        <v>501505.48</v>
      </c>
      <c r="F30" s="42">
        <v>0</v>
      </c>
      <c r="G30" s="42">
        <v>0</v>
      </c>
      <c r="H30" s="42">
        <v>0</v>
      </c>
      <c r="I30" s="36">
        <v>0</v>
      </c>
      <c r="J30" s="36">
        <v>501505.48</v>
      </c>
      <c r="K30" s="36">
        <v>0</v>
      </c>
      <c r="L30" s="36">
        <v>0</v>
      </c>
      <c r="M30" s="153"/>
      <c r="N30" s="110"/>
      <c r="O30" s="110"/>
      <c r="P30" s="110"/>
      <c r="Q30" s="150"/>
      <c r="R30" s="150"/>
      <c r="S30" s="150"/>
      <c r="T30" s="150"/>
      <c r="U30" s="102"/>
    </row>
    <row r="31" spans="1:21" ht="12.75">
      <c r="A31" s="127"/>
      <c r="B31" s="143"/>
      <c r="C31" s="138"/>
      <c r="D31" s="39" t="s">
        <v>1</v>
      </c>
      <c r="E31" s="40">
        <f>SUM(F31:L31)</f>
        <v>0</v>
      </c>
      <c r="F31" s="42">
        <v>0</v>
      </c>
      <c r="G31" s="42">
        <v>0</v>
      </c>
      <c r="H31" s="42">
        <v>0</v>
      </c>
      <c r="I31" s="36">
        <v>0</v>
      </c>
      <c r="J31" s="36">
        <v>0</v>
      </c>
      <c r="K31" s="36">
        <v>0</v>
      </c>
      <c r="L31" s="36">
        <v>0</v>
      </c>
      <c r="M31" s="153"/>
      <c r="N31" s="110"/>
      <c r="O31" s="110"/>
      <c r="P31" s="110"/>
      <c r="Q31" s="150"/>
      <c r="R31" s="150"/>
      <c r="S31" s="150"/>
      <c r="T31" s="150"/>
      <c r="U31" s="102"/>
    </row>
    <row r="32" spans="1:21" ht="34.5" customHeight="1">
      <c r="A32" s="127"/>
      <c r="B32" s="144"/>
      <c r="C32" s="139"/>
      <c r="D32" s="39" t="s">
        <v>3</v>
      </c>
      <c r="E32" s="40">
        <f>SUM(F32:L32)</f>
        <v>35340</v>
      </c>
      <c r="F32" s="42">
        <v>0</v>
      </c>
      <c r="G32" s="42">
        <v>0</v>
      </c>
      <c r="H32" s="42">
        <v>0</v>
      </c>
      <c r="I32" s="36">
        <v>35340</v>
      </c>
      <c r="J32" s="36">
        <v>0</v>
      </c>
      <c r="K32" s="36">
        <v>0</v>
      </c>
      <c r="L32" s="36">
        <v>0</v>
      </c>
      <c r="M32" s="153"/>
      <c r="N32" s="110"/>
      <c r="O32" s="110"/>
      <c r="P32" s="110"/>
      <c r="Q32" s="151"/>
      <c r="R32" s="151"/>
      <c r="S32" s="151"/>
      <c r="T32" s="151"/>
      <c r="U32" s="102"/>
    </row>
    <row r="33" spans="1:21" ht="12.75" customHeight="1">
      <c r="A33" s="127" t="s">
        <v>102</v>
      </c>
      <c r="B33" s="142" t="s">
        <v>105</v>
      </c>
      <c r="C33" s="137" t="s">
        <v>66</v>
      </c>
      <c r="D33" s="39" t="s">
        <v>60</v>
      </c>
      <c r="E33" s="40">
        <f>SUM(F33:L33)</f>
        <v>871167.45</v>
      </c>
      <c r="F33" s="40">
        <f aca="true" t="shared" si="4" ref="F33:L33">F35+F36+F37+F38</f>
        <v>0</v>
      </c>
      <c r="G33" s="40">
        <f t="shared" si="4"/>
        <v>0</v>
      </c>
      <c r="H33" s="40">
        <f t="shared" si="4"/>
        <v>0</v>
      </c>
      <c r="I33" s="40">
        <f t="shared" si="4"/>
        <v>273938.52</v>
      </c>
      <c r="J33" s="40">
        <f t="shared" si="4"/>
        <v>185562.93</v>
      </c>
      <c r="K33" s="40">
        <f t="shared" si="4"/>
        <v>205833</v>
      </c>
      <c r="L33" s="41">
        <f t="shared" si="4"/>
        <v>205833</v>
      </c>
      <c r="M33" s="146" t="s">
        <v>103</v>
      </c>
      <c r="N33" s="149">
        <v>0</v>
      </c>
      <c r="O33" s="149">
        <v>0</v>
      </c>
      <c r="P33" s="149">
        <v>0</v>
      </c>
      <c r="Q33" s="149">
        <v>10</v>
      </c>
      <c r="R33" s="149">
        <v>9</v>
      </c>
      <c r="S33" s="149">
        <v>10</v>
      </c>
      <c r="T33" s="149">
        <v>9</v>
      </c>
      <c r="U33" s="102"/>
    </row>
    <row r="34" spans="1:21" ht="12.75" customHeight="1">
      <c r="A34" s="127"/>
      <c r="B34" s="143"/>
      <c r="C34" s="138"/>
      <c r="D34" s="140" t="s">
        <v>64</v>
      </c>
      <c r="E34" s="141"/>
      <c r="F34" s="141"/>
      <c r="G34" s="141"/>
      <c r="H34" s="141"/>
      <c r="I34" s="141"/>
      <c r="J34" s="141"/>
      <c r="K34" s="141"/>
      <c r="L34" s="141"/>
      <c r="M34" s="147"/>
      <c r="N34" s="150"/>
      <c r="O34" s="150"/>
      <c r="P34" s="150"/>
      <c r="Q34" s="150"/>
      <c r="R34" s="150"/>
      <c r="S34" s="150"/>
      <c r="T34" s="150"/>
      <c r="U34" s="102"/>
    </row>
    <row r="35" spans="1:21" ht="12.75" customHeight="1">
      <c r="A35" s="127"/>
      <c r="B35" s="143"/>
      <c r="C35" s="138"/>
      <c r="D35" s="39" t="s">
        <v>2</v>
      </c>
      <c r="E35" s="40">
        <f>SUM(F35:L35)</f>
        <v>871167.45</v>
      </c>
      <c r="F35" s="42">
        <v>0</v>
      </c>
      <c r="G35" s="42">
        <v>0</v>
      </c>
      <c r="H35" s="42">
        <v>0</v>
      </c>
      <c r="I35" s="36">
        <v>273938.52</v>
      </c>
      <c r="J35" s="36">
        <f>205833-20270.07</f>
        <v>185562.93</v>
      </c>
      <c r="K35" s="36">
        <v>205833</v>
      </c>
      <c r="L35" s="36">
        <v>205833</v>
      </c>
      <c r="M35" s="147"/>
      <c r="N35" s="150"/>
      <c r="O35" s="150"/>
      <c r="P35" s="150"/>
      <c r="Q35" s="150"/>
      <c r="R35" s="150"/>
      <c r="S35" s="150"/>
      <c r="T35" s="150"/>
      <c r="U35" s="102"/>
    </row>
    <row r="36" spans="1:21" ht="12.75" customHeight="1">
      <c r="A36" s="127"/>
      <c r="B36" s="143"/>
      <c r="C36" s="138"/>
      <c r="D36" s="39" t="s">
        <v>0</v>
      </c>
      <c r="E36" s="40">
        <f>SUM(F36:L36)</f>
        <v>0</v>
      </c>
      <c r="F36" s="42">
        <v>0</v>
      </c>
      <c r="G36" s="42">
        <v>0</v>
      </c>
      <c r="H36" s="42">
        <v>0</v>
      </c>
      <c r="I36" s="36">
        <v>0</v>
      </c>
      <c r="J36" s="36">
        <v>0</v>
      </c>
      <c r="K36" s="36">
        <v>0</v>
      </c>
      <c r="L36" s="36">
        <v>0</v>
      </c>
      <c r="M36" s="147"/>
      <c r="N36" s="150"/>
      <c r="O36" s="150"/>
      <c r="P36" s="150"/>
      <c r="Q36" s="150"/>
      <c r="R36" s="150"/>
      <c r="S36" s="150"/>
      <c r="T36" s="150"/>
      <c r="U36" s="102"/>
    </row>
    <row r="37" spans="1:21" ht="12.75" customHeight="1">
      <c r="A37" s="127"/>
      <c r="B37" s="143"/>
      <c r="C37" s="138"/>
      <c r="D37" s="39" t="s">
        <v>1</v>
      </c>
      <c r="E37" s="40">
        <f>SUM(F37:L37)</f>
        <v>0</v>
      </c>
      <c r="F37" s="42">
        <v>0</v>
      </c>
      <c r="G37" s="42">
        <v>0</v>
      </c>
      <c r="H37" s="42">
        <v>0</v>
      </c>
      <c r="I37" s="36">
        <v>0</v>
      </c>
      <c r="J37" s="36">
        <v>0</v>
      </c>
      <c r="K37" s="36">
        <v>0</v>
      </c>
      <c r="L37" s="36">
        <v>0</v>
      </c>
      <c r="M37" s="147"/>
      <c r="N37" s="150"/>
      <c r="O37" s="150"/>
      <c r="P37" s="150"/>
      <c r="Q37" s="150"/>
      <c r="R37" s="150"/>
      <c r="S37" s="150"/>
      <c r="T37" s="150"/>
      <c r="U37" s="102"/>
    </row>
    <row r="38" spans="1:21" ht="12.75" customHeight="1">
      <c r="A38" s="127"/>
      <c r="B38" s="144"/>
      <c r="C38" s="139"/>
      <c r="D38" s="39" t="s">
        <v>3</v>
      </c>
      <c r="E38" s="40">
        <f>SUM(F38:L38)</f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152"/>
      <c r="N38" s="151"/>
      <c r="O38" s="151"/>
      <c r="P38" s="151"/>
      <c r="Q38" s="151"/>
      <c r="R38" s="151"/>
      <c r="S38" s="151"/>
      <c r="T38" s="151"/>
      <c r="U38" s="103"/>
    </row>
    <row r="39" spans="1:21" ht="19.5" customHeight="1">
      <c r="A39" s="127"/>
      <c r="B39" s="128" t="s">
        <v>68</v>
      </c>
      <c r="C39" s="127"/>
      <c r="D39" s="19" t="s">
        <v>60</v>
      </c>
      <c r="E39" s="37">
        <f>SUM(E9+E15+E21)+E27+E33</f>
        <v>130645957.78999999</v>
      </c>
      <c r="F39" s="37">
        <f aca="true" t="shared" si="5" ref="F39:L39">SUM(F9+F15+F21)+F27+F33</f>
        <v>16207836.5</v>
      </c>
      <c r="G39" s="37">
        <f t="shared" si="5"/>
        <v>18086278.149999995</v>
      </c>
      <c r="H39" s="37">
        <f t="shared" si="5"/>
        <v>18538221.18</v>
      </c>
      <c r="I39" s="37">
        <f>SUM(I9+I15+I21)+I27+I33</f>
        <v>19163267.52</v>
      </c>
      <c r="J39" s="37">
        <f t="shared" si="5"/>
        <v>20372445.06</v>
      </c>
      <c r="K39" s="37">
        <f t="shared" si="5"/>
        <v>18901183.8</v>
      </c>
      <c r="L39" s="37">
        <f t="shared" si="5"/>
        <v>19376725.58</v>
      </c>
      <c r="M39" s="135"/>
      <c r="N39" s="107"/>
      <c r="O39" s="107"/>
      <c r="P39" s="107"/>
      <c r="Q39" s="107"/>
      <c r="R39" s="107"/>
      <c r="S39" s="107"/>
      <c r="T39" s="107"/>
      <c r="U39" s="102"/>
    </row>
    <row r="40" spans="1:21" ht="12.75">
      <c r="A40" s="127"/>
      <c r="B40" s="128"/>
      <c r="C40" s="127"/>
      <c r="D40" s="124" t="s">
        <v>64</v>
      </c>
      <c r="E40" s="125"/>
      <c r="F40" s="125"/>
      <c r="G40" s="125"/>
      <c r="H40" s="125"/>
      <c r="I40" s="125"/>
      <c r="J40" s="125"/>
      <c r="K40" s="125"/>
      <c r="L40" s="126"/>
      <c r="M40" s="135"/>
      <c r="N40" s="107"/>
      <c r="O40" s="107"/>
      <c r="P40" s="107"/>
      <c r="Q40" s="107"/>
      <c r="R40" s="107"/>
      <c r="S40" s="107"/>
      <c r="T40" s="107"/>
      <c r="U40" s="102"/>
    </row>
    <row r="41" spans="1:24" ht="12.75">
      <c r="A41" s="127"/>
      <c r="B41" s="128"/>
      <c r="C41" s="127"/>
      <c r="D41" s="14" t="s">
        <v>2</v>
      </c>
      <c r="E41" s="40">
        <f>SUM(F41:L41)</f>
        <v>128877861.24</v>
      </c>
      <c r="F41" s="36">
        <f aca="true" t="shared" si="6" ref="F41:K41">F11+F17+F23+F29+F35</f>
        <v>16054944</v>
      </c>
      <c r="G41" s="36">
        <f t="shared" si="6"/>
        <v>17866589.579999994</v>
      </c>
      <c r="H41" s="36">
        <f t="shared" si="6"/>
        <v>18289551.18</v>
      </c>
      <c r="I41" s="36">
        <f>I11+I17+I23+I29+I35</f>
        <v>19057927.52</v>
      </c>
      <c r="J41" s="36">
        <f t="shared" si="6"/>
        <v>19650939.58</v>
      </c>
      <c r="K41" s="36">
        <f t="shared" si="6"/>
        <v>18741183.8</v>
      </c>
      <c r="L41" s="36">
        <f>L11+L17+L23+L29+L35</f>
        <v>19216725.58</v>
      </c>
      <c r="M41" s="135"/>
      <c r="N41" s="107"/>
      <c r="O41" s="107"/>
      <c r="P41" s="107"/>
      <c r="Q41" s="107"/>
      <c r="R41" s="107"/>
      <c r="S41" s="107"/>
      <c r="T41" s="107"/>
      <c r="U41" s="102"/>
      <c r="X41" s="15"/>
    </row>
    <row r="42" spans="1:21" ht="12.75">
      <c r="A42" s="127"/>
      <c r="B42" s="128"/>
      <c r="C42" s="127"/>
      <c r="D42" s="14" t="s">
        <v>0</v>
      </c>
      <c r="E42" s="40">
        <f>SUM(F42:L42)</f>
        <v>501505.48</v>
      </c>
      <c r="F42" s="36">
        <f>F12+F18+F24+F30+F36</f>
        <v>0</v>
      </c>
      <c r="G42" s="36">
        <f aca="true" t="shared" si="7" ref="G42:L42">G12+G18+G24+G30+G36</f>
        <v>0</v>
      </c>
      <c r="H42" s="36">
        <f t="shared" si="7"/>
        <v>0</v>
      </c>
      <c r="I42" s="36">
        <f t="shared" si="7"/>
        <v>0</v>
      </c>
      <c r="J42" s="36">
        <f t="shared" si="7"/>
        <v>501505.48</v>
      </c>
      <c r="K42" s="36">
        <f t="shared" si="7"/>
        <v>0</v>
      </c>
      <c r="L42" s="36">
        <f t="shared" si="7"/>
        <v>0</v>
      </c>
      <c r="M42" s="135"/>
      <c r="N42" s="107"/>
      <c r="O42" s="107"/>
      <c r="P42" s="107"/>
      <c r="Q42" s="107"/>
      <c r="R42" s="107"/>
      <c r="S42" s="107"/>
      <c r="T42" s="107"/>
      <c r="U42" s="102"/>
    </row>
    <row r="43" spans="1:21" ht="12.75">
      <c r="A43" s="127"/>
      <c r="B43" s="128"/>
      <c r="C43" s="127"/>
      <c r="D43" s="14" t="s">
        <v>1</v>
      </c>
      <c r="E43" s="40">
        <f>SUM(F43:L43)</f>
        <v>0</v>
      </c>
      <c r="F43" s="36">
        <f>F13+F19+F25+F31+F37</f>
        <v>0</v>
      </c>
      <c r="G43" s="36">
        <f aca="true" t="shared" si="8" ref="G43:L43">G13+G19+G25+G31+G37</f>
        <v>0</v>
      </c>
      <c r="H43" s="36">
        <f t="shared" si="8"/>
        <v>0</v>
      </c>
      <c r="I43" s="36">
        <f t="shared" si="8"/>
        <v>0</v>
      </c>
      <c r="J43" s="36">
        <f t="shared" si="8"/>
        <v>0</v>
      </c>
      <c r="K43" s="36">
        <f t="shared" si="8"/>
        <v>0</v>
      </c>
      <c r="L43" s="36">
        <f t="shared" si="8"/>
        <v>0</v>
      </c>
      <c r="M43" s="135"/>
      <c r="N43" s="107"/>
      <c r="O43" s="107"/>
      <c r="P43" s="107"/>
      <c r="Q43" s="107"/>
      <c r="R43" s="107"/>
      <c r="S43" s="107"/>
      <c r="T43" s="107"/>
      <c r="U43" s="102"/>
    </row>
    <row r="44" spans="1:21" ht="12.75">
      <c r="A44" s="127"/>
      <c r="B44" s="128"/>
      <c r="C44" s="127"/>
      <c r="D44" s="14" t="s">
        <v>3</v>
      </c>
      <c r="E44" s="40">
        <f>SUM(F44:L44)</f>
        <v>1266591.07</v>
      </c>
      <c r="F44" s="36">
        <f>F14+F20+F26+F32+F38</f>
        <v>152892.5</v>
      </c>
      <c r="G44" s="36">
        <f aca="true" t="shared" si="9" ref="G44:L44">G14+G20+G26+G32+G38</f>
        <v>219688.57</v>
      </c>
      <c r="H44" s="36">
        <f t="shared" si="9"/>
        <v>248670</v>
      </c>
      <c r="I44" s="36">
        <f t="shared" si="9"/>
        <v>105340</v>
      </c>
      <c r="J44" s="36">
        <f t="shared" si="9"/>
        <v>220000</v>
      </c>
      <c r="K44" s="36">
        <f t="shared" si="9"/>
        <v>160000</v>
      </c>
      <c r="L44" s="36">
        <f t="shared" si="9"/>
        <v>160000</v>
      </c>
      <c r="M44" s="136"/>
      <c r="N44" s="108"/>
      <c r="O44" s="108"/>
      <c r="P44" s="108"/>
      <c r="Q44" s="108"/>
      <c r="R44" s="108"/>
      <c r="S44" s="108"/>
      <c r="T44" s="108"/>
      <c r="U44" s="103"/>
    </row>
    <row r="45" spans="1:21" ht="12.75">
      <c r="A45" s="13">
        <v>2</v>
      </c>
      <c r="B45" s="112" t="s">
        <v>78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4"/>
    </row>
    <row r="46" spans="1:21" ht="12.75">
      <c r="A46" s="133" t="s">
        <v>69</v>
      </c>
      <c r="B46" s="121" t="s">
        <v>79</v>
      </c>
      <c r="C46" s="115">
        <v>2014</v>
      </c>
      <c r="D46" s="14" t="s">
        <v>60</v>
      </c>
      <c r="E46" s="37">
        <f>SUM(F46:L46)</f>
        <v>50000</v>
      </c>
      <c r="F46" s="37">
        <f>F48+F49+F50+F51</f>
        <v>50000</v>
      </c>
      <c r="G46" s="37">
        <f aca="true" t="shared" si="10" ref="G46:L46">G48+G49+G50+G51</f>
        <v>0</v>
      </c>
      <c r="H46" s="37">
        <f t="shared" si="10"/>
        <v>0</v>
      </c>
      <c r="I46" s="37">
        <f t="shared" si="10"/>
        <v>0</v>
      </c>
      <c r="J46" s="37">
        <f t="shared" si="10"/>
        <v>0</v>
      </c>
      <c r="K46" s="37">
        <f t="shared" si="10"/>
        <v>0</v>
      </c>
      <c r="L46" s="37">
        <f t="shared" si="10"/>
        <v>0</v>
      </c>
      <c r="M46" s="111" t="s">
        <v>75</v>
      </c>
      <c r="N46" s="104">
        <v>39</v>
      </c>
      <c r="O46" s="104">
        <v>0</v>
      </c>
      <c r="P46" s="104">
        <v>0</v>
      </c>
      <c r="Q46" s="104">
        <v>0</v>
      </c>
      <c r="R46" s="104">
        <v>0</v>
      </c>
      <c r="S46" s="104">
        <v>0</v>
      </c>
      <c r="T46" s="104">
        <v>0</v>
      </c>
      <c r="U46" s="111" t="s">
        <v>92</v>
      </c>
    </row>
    <row r="47" spans="1:21" ht="12.75">
      <c r="A47" s="133"/>
      <c r="B47" s="122"/>
      <c r="C47" s="116"/>
      <c r="D47" s="124" t="s">
        <v>64</v>
      </c>
      <c r="E47" s="125"/>
      <c r="F47" s="125"/>
      <c r="G47" s="125"/>
      <c r="H47" s="125"/>
      <c r="I47" s="125"/>
      <c r="J47" s="125"/>
      <c r="K47" s="125"/>
      <c r="L47" s="126"/>
      <c r="M47" s="102"/>
      <c r="N47" s="105"/>
      <c r="O47" s="105"/>
      <c r="P47" s="105"/>
      <c r="Q47" s="105"/>
      <c r="R47" s="105"/>
      <c r="S47" s="105"/>
      <c r="T47" s="105"/>
      <c r="U47" s="102"/>
    </row>
    <row r="48" spans="1:21" ht="12.75">
      <c r="A48" s="127"/>
      <c r="B48" s="122"/>
      <c r="C48" s="116"/>
      <c r="D48" s="14" t="s">
        <v>2</v>
      </c>
      <c r="E48" s="37">
        <f>SUM(F48:L48)</f>
        <v>50000</v>
      </c>
      <c r="F48" s="36">
        <v>50000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102"/>
      <c r="N48" s="105"/>
      <c r="O48" s="105"/>
      <c r="P48" s="105"/>
      <c r="Q48" s="105"/>
      <c r="R48" s="105"/>
      <c r="S48" s="105"/>
      <c r="T48" s="105"/>
      <c r="U48" s="102"/>
    </row>
    <row r="49" spans="1:21" ht="12.75">
      <c r="A49" s="127"/>
      <c r="B49" s="122"/>
      <c r="C49" s="116"/>
      <c r="D49" s="14" t="s">
        <v>0</v>
      </c>
      <c r="E49" s="37">
        <f>SUM(F49:L49)</f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102"/>
      <c r="N49" s="105"/>
      <c r="O49" s="105"/>
      <c r="P49" s="105"/>
      <c r="Q49" s="105"/>
      <c r="R49" s="105"/>
      <c r="S49" s="105"/>
      <c r="T49" s="105"/>
      <c r="U49" s="102"/>
    </row>
    <row r="50" spans="1:21" ht="12.75">
      <c r="A50" s="127"/>
      <c r="B50" s="122"/>
      <c r="C50" s="116"/>
      <c r="D50" s="14" t="s">
        <v>1</v>
      </c>
      <c r="E50" s="37">
        <f>SUM(F50:L50)</f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102"/>
      <c r="N50" s="105"/>
      <c r="O50" s="105"/>
      <c r="P50" s="105"/>
      <c r="Q50" s="105"/>
      <c r="R50" s="105"/>
      <c r="S50" s="105"/>
      <c r="T50" s="105"/>
      <c r="U50" s="102"/>
    </row>
    <row r="51" spans="1:21" ht="12.75">
      <c r="A51" s="127"/>
      <c r="B51" s="123"/>
      <c r="C51" s="117"/>
      <c r="D51" s="14" t="s">
        <v>3</v>
      </c>
      <c r="E51" s="37">
        <f>SUM(F51:L51)</f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103"/>
      <c r="N51" s="106"/>
      <c r="O51" s="106"/>
      <c r="P51" s="106"/>
      <c r="Q51" s="106"/>
      <c r="R51" s="106"/>
      <c r="S51" s="106"/>
      <c r="T51" s="106"/>
      <c r="U51" s="103"/>
    </row>
    <row r="52" spans="1:21" ht="12.75" customHeight="1">
      <c r="A52" s="127"/>
      <c r="B52" s="128" t="s">
        <v>70</v>
      </c>
      <c r="C52" s="127"/>
      <c r="D52" s="19" t="s">
        <v>60</v>
      </c>
      <c r="E52" s="37">
        <f>F52+G52+H52+I52+J52+K52+L52</f>
        <v>50000</v>
      </c>
      <c r="F52" s="37">
        <f>F54+F55+F56+F57</f>
        <v>50000</v>
      </c>
      <c r="G52" s="37">
        <f aca="true" t="shared" si="11" ref="G52:L52">G54+G55+G56+G57</f>
        <v>0</v>
      </c>
      <c r="H52" s="37">
        <f t="shared" si="11"/>
        <v>0</v>
      </c>
      <c r="I52" s="37">
        <f t="shared" si="11"/>
        <v>0</v>
      </c>
      <c r="J52" s="37">
        <f t="shared" si="11"/>
        <v>0</v>
      </c>
      <c r="K52" s="37">
        <f t="shared" si="11"/>
        <v>0</v>
      </c>
      <c r="L52" s="37">
        <f t="shared" si="11"/>
        <v>0</v>
      </c>
      <c r="M52" s="134"/>
      <c r="N52" s="109"/>
      <c r="O52" s="109"/>
      <c r="P52" s="109"/>
      <c r="Q52" s="109"/>
      <c r="R52" s="109"/>
      <c r="S52" s="109"/>
      <c r="T52" s="109"/>
      <c r="U52" s="111"/>
    </row>
    <row r="53" spans="1:21" ht="12.75">
      <c r="A53" s="127"/>
      <c r="B53" s="128"/>
      <c r="C53" s="127"/>
      <c r="D53" s="124" t="s">
        <v>64</v>
      </c>
      <c r="E53" s="125"/>
      <c r="F53" s="125"/>
      <c r="G53" s="125"/>
      <c r="H53" s="125"/>
      <c r="I53" s="125"/>
      <c r="J53" s="125"/>
      <c r="K53" s="125"/>
      <c r="L53" s="126"/>
      <c r="M53" s="135"/>
      <c r="N53" s="107"/>
      <c r="O53" s="107"/>
      <c r="P53" s="107"/>
      <c r="Q53" s="107"/>
      <c r="R53" s="107"/>
      <c r="S53" s="107"/>
      <c r="T53" s="107"/>
      <c r="U53" s="102"/>
    </row>
    <row r="54" spans="1:24" ht="12.75">
      <c r="A54" s="127"/>
      <c r="B54" s="128"/>
      <c r="C54" s="127"/>
      <c r="D54" s="14" t="s">
        <v>2</v>
      </c>
      <c r="E54" s="37">
        <f>SUM(F54:L54)</f>
        <v>50000</v>
      </c>
      <c r="F54" s="36">
        <f>F48</f>
        <v>50000</v>
      </c>
      <c r="G54" s="36">
        <f aca="true" t="shared" si="12" ref="G54:L54">G48</f>
        <v>0</v>
      </c>
      <c r="H54" s="36">
        <f t="shared" si="12"/>
        <v>0</v>
      </c>
      <c r="I54" s="36">
        <f t="shared" si="12"/>
        <v>0</v>
      </c>
      <c r="J54" s="36">
        <f t="shared" si="12"/>
        <v>0</v>
      </c>
      <c r="K54" s="36">
        <f t="shared" si="12"/>
        <v>0</v>
      </c>
      <c r="L54" s="36">
        <f t="shared" si="12"/>
        <v>0</v>
      </c>
      <c r="M54" s="135"/>
      <c r="N54" s="107"/>
      <c r="O54" s="107"/>
      <c r="P54" s="107"/>
      <c r="Q54" s="107"/>
      <c r="R54" s="107"/>
      <c r="S54" s="107"/>
      <c r="T54" s="107"/>
      <c r="U54" s="102"/>
      <c r="X54" s="15"/>
    </row>
    <row r="55" spans="1:21" ht="12.75">
      <c r="A55" s="127"/>
      <c r="B55" s="128"/>
      <c r="C55" s="127"/>
      <c r="D55" s="14" t="s">
        <v>0</v>
      </c>
      <c r="E55" s="37">
        <f>SUM(F55:L55)</f>
        <v>0</v>
      </c>
      <c r="F55" s="36">
        <f aca="true" t="shared" si="13" ref="F55:L57">F49</f>
        <v>0</v>
      </c>
      <c r="G55" s="36">
        <f t="shared" si="13"/>
        <v>0</v>
      </c>
      <c r="H55" s="36">
        <f t="shared" si="13"/>
        <v>0</v>
      </c>
      <c r="I55" s="36">
        <f t="shared" si="13"/>
        <v>0</v>
      </c>
      <c r="J55" s="36">
        <f t="shared" si="13"/>
        <v>0</v>
      </c>
      <c r="K55" s="36">
        <f t="shared" si="13"/>
        <v>0</v>
      </c>
      <c r="L55" s="36">
        <f t="shared" si="13"/>
        <v>0</v>
      </c>
      <c r="M55" s="135"/>
      <c r="N55" s="107"/>
      <c r="O55" s="107"/>
      <c r="P55" s="107"/>
      <c r="Q55" s="107"/>
      <c r="R55" s="107"/>
      <c r="S55" s="107"/>
      <c r="T55" s="107"/>
      <c r="U55" s="102"/>
    </row>
    <row r="56" spans="1:21" ht="12.75">
      <c r="A56" s="127"/>
      <c r="B56" s="128"/>
      <c r="C56" s="127"/>
      <c r="D56" s="14" t="s">
        <v>1</v>
      </c>
      <c r="E56" s="37">
        <f>SUM(F56:L56)</f>
        <v>0</v>
      </c>
      <c r="F56" s="36">
        <f t="shared" si="13"/>
        <v>0</v>
      </c>
      <c r="G56" s="36">
        <f t="shared" si="13"/>
        <v>0</v>
      </c>
      <c r="H56" s="36">
        <f t="shared" si="13"/>
        <v>0</v>
      </c>
      <c r="I56" s="36">
        <f t="shared" si="13"/>
        <v>0</v>
      </c>
      <c r="J56" s="36">
        <f t="shared" si="13"/>
        <v>0</v>
      </c>
      <c r="K56" s="36">
        <f t="shared" si="13"/>
        <v>0</v>
      </c>
      <c r="L56" s="36">
        <f t="shared" si="13"/>
        <v>0</v>
      </c>
      <c r="M56" s="135"/>
      <c r="N56" s="107"/>
      <c r="O56" s="107"/>
      <c r="P56" s="107"/>
      <c r="Q56" s="107"/>
      <c r="R56" s="107"/>
      <c r="S56" s="107"/>
      <c r="T56" s="107"/>
      <c r="U56" s="102"/>
    </row>
    <row r="57" spans="1:21" ht="12.75">
      <c r="A57" s="127"/>
      <c r="B57" s="128"/>
      <c r="C57" s="127"/>
      <c r="D57" s="14" t="s">
        <v>3</v>
      </c>
      <c r="E57" s="37">
        <f>SUM(F57:L57)</f>
        <v>0</v>
      </c>
      <c r="F57" s="36">
        <f t="shared" si="13"/>
        <v>0</v>
      </c>
      <c r="G57" s="36">
        <f t="shared" si="13"/>
        <v>0</v>
      </c>
      <c r="H57" s="36">
        <f t="shared" si="13"/>
        <v>0</v>
      </c>
      <c r="I57" s="36">
        <f t="shared" si="13"/>
        <v>0</v>
      </c>
      <c r="J57" s="36">
        <f t="shared" si="13"/>
        <v>0</v>
      </c>
      <c r="K57" s="36">
        <f t="shared" si="13"/>
        <v>0</v>
      </c>
      <c r="L57" s="36">
        <f t="shared" si="13"/>
        <v>0</v>
      </c>
      <c r="M57" s="136"/>
      <c r="N57" s="108"/>
      <c r="O57" s="108"/>
      <c r="P57" s="108"/>
      <c r="Q57" s="108"/>
      <c r="R57" s="108"/>
      <c r="S57" s="108"/>
      <c r="T57" s="108"/>
      <c r="U57" s="103"/>
    </row>
    <row r="58" spans="1:21" ht="12.75">
      <c r="A58" s="13">
        <v>3</v>
      </c>
      <c r="B58" s="112" t="s">
        <v>94</v>
      </c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4"/>
    </row>
    <row r="59" spans="1:21" ht="12.75" customHeight="1">
      <c r="A59" s="118" t="s">
        <v>88</v>
      </c>
      <c r="B59" s="121" t="s">
        <v>91</v>
      </c>
      <c r="C59" s="115" t="s">
        <v>63</v>
      </c>
      <c r="D59" s="7" t="s">
        <v>60</v>
      </c>
      <c r="E59" s="37">
        <f>E61+E62+E63+E64</f>
        <v>378054</v>
      </c>
      <c r="F59" s="37">
        <f>F61+F62+F63+F64</f>
        <v>0</v>
      </c>
      <c r="G59" s="37">
        <f aca="true" t="shared" si="14" ref="G59:L59">G61+G62+G63+G64</f>
        <v>0</v>
      </c>
      <c r="H59" s="37">
        <f t="shared" si="14"/>
        <v>378054</v>
      </c>
      <c r="I59" s="37">
        <f t="shared" si="14"/>
        <v>0</v>
      </c>
      <c r="J59" s="37">
        <f t="shared" si="14"/>
        <v>0</v>
      </c>
      <c r="K59" s="37">
        <f t="shared" si="14"/>
        <v>0</v>
      </c>
      <c r="L59" s="37">
        <f t="shared" si="14"/>
        <v>0</v>
      </c>
      <c r="M59" s="111" t="s">
        <v>80</v>
      </c>
      <c r="N59" s="104">
        <v>0</v>
      </c>
      <c r="O59" s="104">
        <v>0</v>
      </c>
      <c r="P59" s="104">
        <v>2</v>
      </c>
      <c r="Q59" s="104">
        <v>0</v>
      </c>
      <c r="R59" s="104">
        <v>0</v>
      </c>
      <c r="S59" s="104">
        <v>0</v>
      </c>
      <c r="T59" s="104">
        <v>0</v>
      </c>
      <c r="U59" s="111" t="s">
        <v>46</v>
      </c>
    </row>
    <row r="60" spans="1:21" ht="12.75" customHeight="1">
      <c r="A60" s="119"/>
      <c r="B60" s="122"/>
      <c r="C60" s="116"/>
      <c r="D60" s="124" t="s">
        <v>64</v>
      </c>
      <c r="E60" s="125"/>
      <c r="F60" s="125"/>
      <c r="G60" s="125"/>
      <c r="H60" s="125"/>
      <c r="I60" s="125"/>
      <c r="J60" s="125"/>
      <c r="K60" s="125"/>
      <c r="L60" s="126"/>
      <c r="M60" s="102"/>
      <c r="N60" s="105"/>
      <c r="O60" s="105"/>
      <c r="P60" s="105"/>
      <c r="Q60" s="105"/>
      <c r="R60" s="105"/>
      <c r="S60" s="105"/>
      <c r="T60" s="105"/>
      <c r="U60" s="102"/>
    </row>
    <row r="61" spans="1:21" ht="12.75">
      <c r="A61" s="119"/>
      <c r="B61" s="122"/>
      <c r="C61" s="116"/>
      <c r="D61" s="7" t="s">
        <v>2</v>
      </c>
      <c r="E61" s="37">
        <f>F61+G61+H61+I61+J61+K61+L61</f>
        <v>378054</v>
      </c>
      <c r="F61" s="36">
        <v>0</v>
      </c>
      <c r="G61" s="36">
        <v>0</v>
      </c>
      <c r="H61" s="36">
        <f>385087-7033</f>
        <v>378054</v>
      </c>
      <c r="I61" s="36">
        <v>0</v>
      </c>
      <c r="J61" s="36">
        <v>0</v>
      </c>
      <c r="K61" s="36">
        <v>0</v>
      </c>
      <c r="L61" s="36">
        <v>0</v>
      </c>
      <c r="M61" s="102"/>
      <c r="N61" s="105"/>
      <c r="O61" s="105"/>
      <c r="P61" s="105"/>
      <c r="Q61" s="105"/>
      <c r="R61" s="105"/>
      <c r="S61" s="105"/>
      <c r="T61" s="105"/>
      <c r="U61" s="102"/>
    </row>
    <row r="62" spans="1:21" ht="12.75">
      <c r="A62" s="119"/>
      <c r="B62" s="122"/>
      <c r="C62" s="116"/>
      <c r="D62" s="7" t="s">
        <v>0</v>
      </c>
      <c r="E62" s="37">
        <f>F62+G62+H62+I62+J62+K62+L62</f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102"/>
      <c r="N62" s="105"/>
      <c r="O62" s="105"/>
      <c r="P62" s="105"/>
      <c r="Q62" s="105"/>
      <c r="R62" s="105"/>
      <c r="S62" s="105"/>
      <c r="T62" s="105"/>
      <c r="U62" s="102"/>
    </row>
    <row r="63" spans="1:21" ht="12.75">
      <c r="A63" s="119"/>
      <c r="B63" s="122"/>
      <c r="C63" s="116"/>
      <c r="D63" s="7" t="s">
        <v>1</v>
      </c>
      <c r="E63" s="37">
        <f>F63+G63+H63+I63+J63+K63+L63</f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102"/>
      <c r="N63" s="105"/>
      <c r="O63" s="105"/>
      <c r="P63" s="105"/>
      <c r="Q63" s="105"/>
      <c r="R63" s="105"/>
      <c r="S63" s="105"/>
      <c r="T63" s="105"/>
      <c r="U63" s="102"/>
    </row>
    <row r="64" spans="1:21" ht="12.75">
      <c r="A64" s="120"/>
      <c r="B64" s="123"/>
      <c r="C64" s="117"/>
      <c r="D64" s="7" t="s">
        <v>3</v>
      </c>
      <c r="E64" s="37">
        <f>F64+G64+H64+I64+J64+K64+L64</f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103"/>
      <c r="N64" s="106"/>
      <c r="O64" s="106"/>
      <c r="P64" s="106"/>
      <c r="Q64" s="106"/>
      <c r="R64" s="106"/>
      <c r="S64" s="106"/>
      <c r="T64" s="106"/>
      <c r="U64" s="103"/>
    </row>
    <row r="65" spans="1:21" ht="12.75" customHeight="1">
      <c r="A65" s="118" t="s">
        <v>89</v>
      </c>
      <c r="B65" s="121" t="s">
        <v>111</v>
      </c>
      <c r="C65" s="115" t="s">
        <v>63</v>
      </c>
      <c r="D65" s="7" t="s">
        <v>60</v>
      </c>
      <c r="E65" s="37">
        <f>E67+E68+E69+E70</f>
        <v>55000</v>
      </c>
      <c r="F65" s="37">
        <f>F67+F68+F69+F70</f>
        <v>0</v>
      </c>
      <c r="G65" s="37">
        <f aca="true" t="shared" si="15" ref="G65:L65">G67+G68+G69+G70</f>
        <v>0</v>
      </c>
      <c r="H65" s="37">
        <f t="shared" si="15"/>
        <v>0</v>
      </c>
      <c r="I65" s="37">
        <f t="shared" si="15"/>
        <v>0</v>
      </c>
      <c r="J65" s="37">
        <f t="shared" si="15"/>
        <v>55000</v>
      </c>
      <c r="K65" s="37">
        <f t="shared" si="15"/>
        <v>0</v>
      </c>
      <c r="L65" s="37">
        <f t="shared" si="15"/>
        <v>0</v>
      </c>
      <c r="M65" s="111" t="s">
        <v>110</v>
      </c>
      <c r="N65" s="104">
        <v>0</v>
      </c>
      <c r="O65" s="104">
        <v>0</v>
      </c>
      <c r="P65" s="104">
        <v>0</v>
      </c>
      <c r="Q65" s="104">
        <v>0</v>
      </c>
      <c r="R65" s="104">
        <v>100</v>
      </c>
      <c r="S65" s="104">
        <v>0</v>
      </c>
      <c r="T65" s="104">
        <v>0</v>
      </c>
      <c r="U65" s="102" t="s">
        <v>109</v>
      </c>
    </row>
    <row r="66" spans="1:21" ht="12.75">
      <c r="A66" s="119"/>
      <c r="B66" s="122"/>
      <c r="C66" s="116"/>
      <c r="D66" s="124" t="s">
        <v>64</v>
      </c>
      <c r="E66" s="125"/>
      <c r="F66" s="125"/>
      <c r="G66" s="125"/>
      <c r="H66" s="125"/>
      <c r="I66" s="125"/>
      <c r="J66" s="125"/>
      <c r="K66" s="125"/>
      <c r="L66" s="126"/>
      <c r="M66" s="102"/>
      <c r="N66" s="105"/>
      <c r="O66" s="105"/>
      <c r="P66" s="105"/>
      <c r="Q66" s="105"/>
      <c r="R66" s="105"/>
      <c r="S66" s="105"/>
      <c r="T66" s="105"/>
      <c r="U66" s="102"/>
    </row>
    <row r="67" spans="1:21" ht="12.75">
      <c r="A67" s="119"/>
      <c r="B67" s="122"/>
      <c r="C67" s="116"/>
      <c r="D67" s="7" t="s">
        <v>2</v>
      </c>
      <c r="E67" s="37">
        <f>F67+G67+H67+I67+J67+K67+L67</f>
        <v>55000</v>
      </c>
      <c r="F67" s="36">
        <v>0</v>
      </c>
      <c r="G67" s="36">
        <v>0</v>
      </c>
      <c r="H67" s="36">
        <v>0</v>
      </c>
      <c r="I67" s="36">
        <v>0</v>
      </c>
      <c r="J67" s="36">
        <v>55000</v>
      </c>
      <c r="K67" s="36">
        <v>0</v>
      </c>
      <c r="L67" s="36">
        <v>0</v>
      </c>
      <c r="M67" s="102"/>
      <c r="N67" s="105"/>
      <c r="O67" s="105"/>
      <c r="P67" s="105"/>
      <c r="Q67" s="105"/>
      <c r="R67" s="105"/>
      <c r="S67" s="105"/>
      <c r="T67" s="105"/>
      <c r="U67" s="102"/>
    </row>
    <row r="68" spans="1:21" ht="12.75">
      <c r="A68" s="119"/>
      <c r="B68" s="122"/>
      <c r="C68" s="116"/>
      <c r="D68" s="7" t="s">
        <v>0</v>
      </c>
      <c r="E68" s="37">
        <f>F68+G68+H68+I68+J68+K68+L68</f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102"/>
      <c r="N68" s="105"/>
      <c r="O68" s="105"/>
      <c r="P68" s="105"/>
      <c r="Q68" s="105"/>
      <c r="R68" s="105"/>
      <c r="S68" s="105"/>
      <c r="T68" s="105"/>
      <c r="U68" s="102"/>
    </row>
    <row r="69" spans="1:21" ht="12.75">
      <c r="A69" s="119"/>
      <c r="B69" s="122"/>
      <c r="C69" s="116"/>
      <c r="D69" s="7" t="s">
        <v>1</v>
      </c>
      <c r="E69" s="37">
        <f>F69+G69+H69+I69+J69+K69+L69</f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102"/>
      <c r="N69" s="105"/>
      <c r="O69" s="105"/>
      <c r="P69" s="105"/>
      <c r="Q69" s="105"/>
      <c r="R69" s="105"/>
      <c r="S69" s="105"/>
      <c r="T69" s="105"/>
      <c r="U69" s="102"/>
    </row>
    <row r="70" spans="1:21" ht="12.75">
      <c r="A70" s="120"/>
      <c r="B70" s="123"/>
      <c r="C70" s="117"/>
      <c r="D70" s="7" t="s">
        <v>3</v>
      </c>
      <c r="E70" s="37">
        <f>F70+G70+H70+I70+J70+K70+L70</f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103"/>
      <c r="N70" s="106"/>
      <c r="O70" s="106"/>
      <c r="P70" s="106"/>
      <c r="Q70" s="106"/>
      <c r="R70" s="106"/>
      <c r="S70" s="106"/>
      <c r="T70" s="106"/>
      <c r="U70" s="103"/>
    </row>
    <row r="71" spans="1:21" ht="12.75" customHeight="1">
      <c r="A71" s="127"/>
      <c r="B71" s="128" t="s">
        <v>90</v>
      </c>
      <c r="C71" s="127"/>
      <c r="D71" s="44" t="s">
        <v>60</v>
      </c>
      <c r="E71" s="37">
        <f>E73+E74+E75+E76</f>
        <v>433054</v>
      </c>
      <c r="F71" s="37">
        <f>F73+F74+F75+F76</f>
        <v>0</v>
      </c>
      <c r="G71" s="37">
        <f aca="true" t="shared" si="16" ref="G71:L71">G73+G74+G75+G76</f>
        <v>0</v>
      </c>
      <c r="H71" s="37">
        <f t="shared" si="16"/>
        <v>378054</v>
      </c>
      <c r="I71" s="37">
        <f t="shared" si="16"/>
        <v>0</v>
      </c>
      <c r="J71" s="37">
        <f t="shared" si="16"/>
        <v>55000</v>
      </c>
      <c r="K71" s="37">
        <f t="shared" si="16"/>
        <v>0</v>
      </c>
      <c r="L71" s="37">
        <f t="shared" si="16"/>
        <v>0</v>
      </c>
      <c r="M71" s="111"/>
      <c r="N71" s="109"/>
      <c r="O71" s="109"/>
      <c r="P71" s="109"/>
      <c r="Q71" s="109"/>
      <c r="R71" s="109"/>
      <c r="S71" s="109"/>
      <c r="T71" s="109"/>
      <c r="U71" s="111"/>
    </row>
    <row r="72" spans="1:21" ht="12.75">
      <c r="A72" s="127"/>
      <c r="B72" s="128"/>
      <c r="C72" s="127"/>
      <c r="D72" s="124" t="s">
        <v>64</v>
      </c>
      <c r="E72" s="125"/>
      <c r="F72" s="125"/>
      <c r="G72" s="125"/>
      <c r="H72" s="125"/>
      <c r="I72" s="125"/>
      <c r="J72" s="125"/>
      <c r="K72" s="125"/>
      <c r="L72" s="126"/>
      <c r="M72" s="102"/>
      <c r="N72" s="107"/>
      <c r="O72" s="107"/>
      <c r="P72" s="107"/>
      <c r="Q72" s="107"/>
      <c r="R72" s="107"/>
      <c r="S72" s="107"/>
      <c r="T72" s="107"/>
      <c r="U72" s="102"/>
    </row>
    <row r="73" spans="1:24" ht="12.75">
      <c r="A73" s="127"/>
      <c r="B73" s="128"/>
      <c r="C73" s="127"/>
      <c r="D73" s="7" t="s">
        <v>2</v>
      </c>
      <c r="E73" s="37">
        <f>F73+G73+H73+I73+J73+K73+L73</f>
        <v>433054</v>
      </c>
      <c r="F73" s="36">
        <f aca="true" t="shared" si="17" ref="F73:L76">F61+F67</f>
        <v>0</v>
      </c>
      <c r="G73" s="36">
        <f t="shared" si="17"/>
        <v>0</v>
      </c>
      <c r="H73" s="36">
        <f t="shared" si="17"/>
        <v>378054</v>
      </c>
      <c r="I73" s="36">
        <f t="shared" si="17"/>
        <v>0</v>
      </c>
      <c r="J73" s="36">
        <f t="shared" si="17"/>
        <v>55000</v>
      </c>
      <c r="K73" s="36">
        <f t="shared" si="17"/>
        <v>0</v>
      </c>
      <c r="L73" s="36">
        <f t="shared" si="17"/>
        <v>0</v>
      </c>
      <c r="M73" s="102"/>
      <c r="N73" s="107"/>
      <c r="O73" s="107"/>
      <c r="P73" s="107"/>
      <c r="Q73" s="107"/>
      <c r="R73" s="107"/>
      <c r="S73" s="107"/>
      <c r="T73" s="107"/>
      <c r="U73" s="102"/>
      <c r="X73" s="15"/>
    </row>
    <row r="74" spans="1:21" ht="12.75">
      <c r="A74" s="127"/>
      <c r="B74" s="128"/>
      <c r="C74" s="127"/>
      <c r="D74" s="7" t="s">
        <v>0</v>
      </c>
      <c r="E74" s="37">
        <f>F74+G74+H74+I74+J74+K74+L74</f>
        <v>0</v>
      </c>
      <c r="F74" s="36">
        <f t="shared" si="17"/>
        <v>0</v>
      </c>
      <c r="G74" s="36">
        <f t="shared" si="17"/>
        <v>0</v>
      </c>
      <c r="H74" s="36">
        <f t="shared" si="17"/>
        <v>0</v>
      </c>
      <c r="I74" s="36">
        <f t="shared" si="17"/>
        <v>0</v>
      </c>
      <c r="J74" s="36">
        <f t="shared" si="17"/>
        <v>0</v>
      </c>
      <c r="K74" s="36">
        <f t="shared" si="17"/>
        <v>0</v>
      </c>
      <c r="L74" s="36">
        <f t="shared" si="17"/>
        <v>0</v>
      </c>
      <c r="M74" s="102"/>
      <c r="N74" s="107"/>
      <c r="O74" s="107"/>
      <c r="P74" s="107"/>
      <c r="Q74" s="107"/>
      <c r="R74" s="107"/>
      <c r="S74" s="107"/>
      <c r="T74" s="107"/>
      <c r="U74" s="102"/>
    </row>
    <row r="75" spans="1:21" ht="12.75">
      <c r="A75" s="127"/>
      <c r="B75" s="128"/>
      <c r="C75" s="127"/>
      <c r="D75" s="7" t="s">
        <v>1</v>
      </c>
      <c r="E75" s="37">
        <f>F75+G75+H75+I75+J75+K75+L75</f>
        <v>0</v>
      </c>
      <c r="F75" s="36">
        <f t="shared" si="17"/>
        <v>0</v>
      </c>
      <c r="G75" s="36">
        <f t="shared" si="17"/>
        <v>0</v>
      </c>
      <c r="H75" s="36">
        <f t="shared" si="17"/>
        <v>0</v>
      </c>
      <c r="I75" s="36">
        <f t="shared" si="17"/>
        <v>0</v>
      </c>
      <c r="J75" s="36">
        <f t="shared" si="17"/>
        <v>0</v>
      </c>
      <c r="K75" s="36">
        <f t="shared" si="17"/>
        <v>0</v>
      </c>
      <c r="L75" s="36">
        <f t="shared" si="17"/>
        <v>0</v>
      </c>
      <c r="M75" s="102"/>
      <c r="N75" s="107"/>
      <c r="O75" s="107"/>
      <c r="P75" s="107"/>
      <c r="Q75" s="107"/>
      <c r="R75" s="107"/>
      <c r="S75" s="107"/>
      <c r="T75" s="107"/>
      <c r="U75" s="102"/>
    </row>
    <row r="76" spans="1:21" ht="12.75">
      <c r="A76" s="127"/>
      <c r="B76" s="128"/>
      <c r="C76" s="127"/>
      <c r="D76" s="7" t="s">
        <v>3</v>
      </c>
      <c r="E76" s="37">
        <f>F76+G76+H76+I76+J76+K76+L76</f>
        <v>0</v>
      </c>
      <c r="F76" s="36">
        <f t="shared" si="17"/>
        <v>0</v>
      </c>
      <c r="G76" s="36">
        <f t="shared" si="17"/>
        <v>0</v>
      </c>
      <c r="H76" s="36">
        <f t="shared" si="17"/>
        <v>0</v>
      </c>
      <c r="I76" s="36">
        <f t="shared" si="17"/>
        <v>0</v>
      </c>
      <c r="J76" s="36">
        <f t="shared" si="17"/>
        <v>0</v>
      </c>
      <c r="K76" s="36">
        <f t="shared" si="17"/>
        <v>0</v>
      </c>
      <c r="L76" s="36">
        <f t="shared" si="17"/>
        <v>0</v>
      </c>
      <c r="M76" s="103"/>
      <c r="N76" s="108"/>
      <c r="O76" s="108"/>
      <c r="P76" s="108"/>
      <c r="Q76" s="108"/>
      <c r="R76" s="108"/>
      <c r="S76" s="108"/>
      <c r="T76" s="108"/>
      <c r="U76" s="103"/>
    </row>
    <row r="77" spans="1:21" ht="13.5" customHeight="1">
      <c r="A77" s="127"/>
      <c r="B77" s="129" t="s">
        <v>71</v>
      </c>
      <c r="C77" s="127"/>
      <c r="D77" s="45" t="s">
        <v>60</v>
      </c>
      <c r="E77" s="37">
        <f>SUM(F77:L77)</f>
        <v>131129011.78999999</v>
      </c>
      <c r="F77" s="37">
        <f>F79+F80+F81+F82</f>
        <v>16257836.5</v>
      </c>
      <c r="G77" s="37">
        <f aca="true" t="shared" si="18" ref="G77:L77">G79+G80+G81+G82</f>
        <v>18086278.149999995</v>
      </c>
      <c r="H77" s="37">
        <f t="shared" si="18"/>
        <v>18916275.18</v>
      </c>
      <c r="I77" s="37">
        <f t="shared" si="18"/>
        <v>19163267.52</v>
      </c>
      <c r="J77" s="37">
        <f t="shared" si="18"/>
        <v>20427445.06</v>
      </c>
      <c r="K77" s="37">
        <f t="shared" si="18"/>
        <v>18901183.8</v>
      </c>
      <c r="L77" s="37">
        <f t="shared" si="18"/>
        <v>19376725.58</v>
      </c>
      <c r="M77" s="130"/>
      <c r="N77" s="109"/>
      <c r="O77" s="109"/>
      <c r="P77" s="109"/>
      <c r="Q77" s="109"/>
      <c r="R77" s="109"/>
      <c r="S77" s="109"/>
      <c r="T77" s="109"/>
      <c r="U77" s="111"/>
    </row>
    <row r="78" spans="1:21" ht="12.75">
      <c r="A78" s="127"/>
      <c r="B78" s="129"/>
      <c r="C78" s="127"/>
      <c r="D78" s="124" t="s">
        <v>64</v>
      </c>
      <c r="E78" s="125"/>
      <c r="F78" s="125"/>
      <c r="G78" s="125"/>
      <c r="H78" s="125"/>
      <c r="I78" s="125"/>
      <c r="J78" s="125"/>
      <c r="K78" s="125"/>
      <c r="L78" s="126"/>
      <c r="M78" s="131"/>
      <c r="N78" s="107"/>
      <c r="O78" s="107"/>
      <c r="P78" s="107"/>
      <c r="Q78" s="107"/>
      <c r="R78" s="107"/>
      <c r="S78" s="107"/>
      <c r="T78" s="107"/>
      <c r="U78" s="102"/>
    </row>
    <row r="79" spans="1:21" ht="12.75">
      <c r="A79" s="127"/>
      <c r="B79" s="129"/>
      <c r="C79" s="127"/>
      <c r="D79" s="46" t="s">
        <v>2</v>
      </c>
      <c r="E79" s="37">
        <f>SUM(F79:L79)</f>
        <v>129360915.24</v>
      </c>
      <c r="F79" s="36">
        <f>F41+F54+F73</f>
        <v>16104944</v>
      </c>
      <c r="G79" s="36">
        <f aca="true" t="shared" si="19" ref="G79:L79">G41+G54+G73</f>
        <v>17866589.579999994</v>
      </c>
      <c r="H79" s="36">
        <f t="shared" si="19"/>
        <v>18667605.18</v>
      </c>
      <c r="I79" s="36">
        <f>I41+I54+I73</f>
        <v>19057927.52</v>
      </c>
      <c r="J79" s="36">
        <f>J41+J54+J73</f>
        <v>19705939.58</v>
      </c>
      <c r="K79" s="36">
        <f t="shared" si="19"/>
        <v>18741183.8</v>
      </c>
      <c r="L79" s="36">
        <f t="shared" si="19"/>
        <v>19216725.58</v>
      </c>
      <c r="M79" s="131"/>
      <c r="N79" s="107"/>
      <c r="O79" s="107"/>
      <c r="P79" s="107"/>
      <c r="Q79" s="107"/>
      <c r="R79" s="107"/>
      <c r="S79" s="107"/>
      <c r="T79" s="107"/>
      <c r="U79" s="102"/>
    </row>
    <row r="80" spans="1:21" ht="12.75">
      <c r="A80" s="127"/>
      <c r="B80" s="129"/>
      <c r="C80" s="127"/>
      <c r="D80" s="46" t="s">
        <v>0</v>
      </c>
      <c r="E80" s="37">
        <f>SUM(F80:L80)</f>
        <v>501505.48</v>
      </c>
      <c r="F80" s="36">
        <f aca="true" t="shared" si="20" ref="F80:G82">F42+F55+F74</f>
        <v>0</v>
      </c>
      <c r="G80" s="36">
        <f t="shared" si="20"/>
        <v>0</v>
      </c>
      <c r="H80" s="36">
        <f aca="true" t="shared" si="21" ref="H80:L82">H42+H55+H74</f>
        <v>0</v>
      </c>
      <c r="I80" s="36">
        <f t="shared" si="21"/>
        <v>0</v>
      </c>
      <c r="J80" s="36">
        <f t="shared" si="21"/>
        <v>501505.48</v>
      </c>
      <c r="K80" s="36">
        <f t="shared" si="21"/>
        <v>0</v>
      </c>
      <c r="L80" s="36">
        <f t="shared" si="21"/>
        <v>0</v>
      </c>
      <c r="M80" s="131"/>
      <c r="N80" s="107"/>
      <c r="O80" s="107"/>
      <c r="P80" s="107"/>
      <c r="Q80" s="107"/>
      <c r="R80" s="107"/>
      <c r="S80" s="107"/>
      <c r="T80" s="107"/>
      <c r="U80" s="102"/>
    </row>
    <row r="81" spans="1:21" ht="12.75">
      <c r="A81" s="127"/>
      <c r="B81" s="129"/>
      <c r="C81" s="127"/>
      <c r="D81" s="46" t="s">
        <v>1</v>
      </c>
      <c r="E81" s="37">
        <f>SUM(F81:L81)</f>
        <v>0</v>
      </c>
      <c r="F81" s="36">
        <f t="shared" si="20"/>
        <v>0</v>
      </c>
      <c r="G81" s="36">
        <f t="shared" si="20"/>
        <v>0</v>
      </c>
      <c r="H81" s="36">
        <f t="shared" si="21"/>
        <v>0</v>
      </c>
      <c r="I81" s="36">
        <f t="shared" si="21"/>
        <v>0</v>
      </c>
      <c r="J81" s="36">
        <f t="shared" si="21"/>
        <v>0</v>
      </c>
      <c r="K81" s="36">
        <f t="shared" si="21"/>
        <v>0</v>
      </c>
      <c r="L81" s="36">
        <f t="shared" si="21"/>
        <v>0</v>
      </c>
      <c r="M81" s="131"/>
      <c r="N81" s="107"/>
      <c r="O81" s="107"/>
      <c r="P81" s="107"/>
      <c r="Q81" s="107"/>
      <c r="R81" s="107"/>
      <c r="S81" s="107"/>
      <c r="T81" s="107"/>
      <c r="U81" s="102"/>
    </row>
    <row r="82" spans="1:21" ht="12.75">
      <c r="A82" s="127"/>
      <c r="B82" s="129"/>
      <c r="C82" s="127"/>
      <c r="D82" s="46" t="s">
        <v>3</v>
      </c>
      <c r="E82" s="37">
        <f>SUM(F82:L82)</f>
        <v>1266591.07</v>
      </c>
      <c r="F82" s="36">
        <f t="shared" si="20"/>
        <v>152892.5</v>
      </c>
      <c r="G82" s="36">
        <f t="shared" si="20"/>
        <v>219688.57</v>
      </c>
      <c r="H82" s="36">
        <f t="shared" si="21"/>
        <v>248670</v>
      </c>
      <c r="I82" s="36">
        <f t="shared" si="21"/>
        <v>105340</v>
      </c>
      <c r="J82" s="36">
        <f t="shared" si="21"/>
        <v>220000</v>
      </c>
      <c r="K82" s="36">
        <f t="shared" si="21"/>
        <v>160000</v>
      </c>
      <c r="L82" s="36">
        <f t="shared" si="21"/>
        <v>160000</v>
      </c>
      <c r="M82" s="132"/>
      <c r="N82" s="108"/>
      <c r="O82" s="108"/>
      <c r="P82" s="108"/>
      <c r="Q82" s="108"/>
      <c r="R82" s="108"/>
      <c r="S82" s="108"/>
      <c r="T82" s="108"/>
      <c r="U82" s="103"/>
    </row>
    <row r="93" ht="12.75">
      <c r="H93" s="16"/>
    </row>
    <row r="94" ht="12.75">
      <c r="H94" s="16"/>
    </row>
  </sheetData>
  <sheetProtection/>
  <mergeCells count="165">
    <mergeCell ref="F1:U1"/>
    <mergeCell ref="U9:U38"/>
    <mergeCell ref="M33:M38"/>
    <mergeCell ref="B33:B38"/>
    <mergeCell ref="Q33:Q38"/>
    <mergeCell ref="R33:R38"/>
    <mergeCell ref="S33:S38"/>
    <mergeCell ref="T33:T38"/>
    <mergeCell ref="N33:N38"/>
    <mergeCell ref="O33:O38"/>
    <mergeCell ref="M27:M32"/>
    <mergeCell ref="N27:N32"/>
    <mergeCell ref="N15:N20"/>
    <mergeCell ref="P33:P38"/>
    <mergeCell ref="T27:T32"/>
    <mergeCell ref="A27:A32"/>
    <mergeCell ref="B27:B32"/>
    <mergeCell ref="C27:C32"/>
    <mergeCell ref="D28:L28"/>
    <mergeCell ref="O27:O32"/>
    <mergeCell ref="P27:P32"/>
    <mergeCell ref="Q27:Q32"/>
    <mergeCell ref="O15:O20"/>
    <mergeCell ref="P15:P20"/>
    <mergeCell ref="S21:S26"/>
    <mergeCell ref="P9:P14"/>
    <mergeCell ref="R9:R14"/>
    <mergeCell ref="R15:R20"/>
    <mergeCell ref="S15:S20"/>
    <mergeCell ref="T15:T20"/>
    <mergeCell ref="T21:T26"/>
    <mergeCell ref="R21:R26"/>
    <mergeCell ref="R27:R32"/>
    <mergeCell ref="S27:S32"/>
    <mergeCell ref="D10:L10"/>
    <mergeCell ref="N9:N14"/>
    <mergeCell ref="O21:O26"/>
    <mergeCell ref="M15:M20"/>
    <mergeCell ref="Q15:Q20"/>
    <mergeCell ref="B15:B20"/>
    <mergeCell ref="U4:U5"/>
    <mergeCell ref="P21:P26"/>
    <mergeCell ref="Q21:Q26"/>
    <mergeCell ref="C15:C20"/>
    <mergeCell ref="D16:L16"/>
    <mergeCell ref="T9:T14"/>
    <mergeCell ref="M21:M26"/>
    <mergeCell ref="N21:N26"/>
    <mergeCell ref="S9:S14"/>
    <mergeCell ref="C4:C5"/>
    <mergeCell ref="A4:A5"/>
    <mergeCell ref="B4:B5"/>
    <mergeCell ref="M4:T4"/>
    <mergeCell ref="B7:U7"/>
    <mergeCell ref="A9:A14"/>
    <mergeCell ref="B9:B14"/>
    <mergeCell ref="M9:M14"/>
    <mergeCell ref="Q9:Q14"/>
    <mergeCell ref="D47:L47"/>
    <mergeCell ref="U46:U51"/>
    <mergeCell ref="S46:S51"/>
    <mergeCell ref="A3:U3"/>
    <mergeCell ref="D4:D5"/>
    <mergeCell ref="E4:L4"/>
    <mergeCell ref="C9:C14"/>
    <mergeCell ref="B8:U8"/>
    <mergeCell ref="A21:A26"/>
    <mergeCell ref="A15:A20"/>
    <mergeCell ref="A39:A44"/>
    <mergeCell ref="C21:C26"/>
    <mergeCell ref="D22:L22"/>
    <mergeCell ref="B21:B26"/>
    <mergeCell ref="B39:B44"/>
    <mergeCell ref="A33:A38"/>
    <mergeCell ref="C33:C38"/>
    <mergeCell ref="D34:L34"/>
    <mergeCell ref="A71:A76"/>
    <mergeCell ref="T39:T44"/>
    <mergeCell ref="C46:C51"/>
    <mergeCell ref="M52:M57"/>
    <mergeCell ref="D53:L53"/>
    <mergeCell ref="N52:N57"/>
    <mergeCell ref="M39:M44"/>
    <mergeCell ref="D40:L40"/>
    <mergeCell ref="C39:C44"/>
    <mergeCell ref="T65:T70"/>
    <mergeCell ref="A77:A82"/>
    <mergeCell ref="B77:B82"/>
    <mergeCell ref="M77:M82"/>
    <mergeCell ref="R77:R82"/>
    <mergeCell ref="D78:L78"/>
    <mergeCell ref="A46:A51"/>
    <mergeCell ref="B46:B51"/>
    <mergeCell ref="M46:M51"/>
    <mergeCell ref="A52:A57"/>
    <mergeCell ref="B52:B57"/>
    <mergeCell ref="U77:U82"/>
    <mergeCell ref="S77:S82"/>
    <mergeCell ref="Q77:Q82"/>
    <mergeCell ref="U71:U76"/>
    <mergeCell ref="B71:B76"/>
    <mergeCell ref="D72:L72"/>
    <mergeCell ref="P71:P76"/>
    <mergeCell ref="N77:N82"/>
    <mergeCell ref="O77:O82"/>
    <mergeCell ref="P77:P82"/>
    <mergeCell ref="C77:C82"/>
    <mergeCell ref="P52:P57"/>
    <mergeCell ref="Q71:Q76"/>
    <mergeCell ref="R71:R76"/>
    <mergeCell ref="S71:S76"/>
    <mergeCell ref="T71:T76"/>
    <mergeCell ref="T77:T82"/>
    <mergeCell ref="C65:C70"/>
    <mergeCell ref="D66:L66"/>
    <mergeCell ref="O52:O57"/>
    <mergeCell ref="C71:C76"/>
    <mergeCell ref="M71:M76"/>
    <mergeCell ref="N71:N76"/>
    <mergeCell ref="O71:O76"/>
    <mergeCell ref="B58:U58"/>
    <mergeCell ref="S52:S57"/>
    <mergeCell ref="T52:T57"/>
    <mergeCell ref="B59:B64"/>
    <mergeCell ref="C52:C57"/>
    <mergeCell ref="S65:S70"/>
    <mergeCell ref="M65:M70"/>
    <mergeCell ref="N65:N70"/>
    <mergeCell ref="O65:O70"/>
    <mergeCell ref="C59:C64"/>
    <mergeCell ref="M59:M64"/>
    <mergeCell ref="A65:A70"/>
    <mergeCell ref="B65:B70"/>
    <mergeCell ref="D60:L60"/>
    <mergeCell ref="A59:A64"/>
    <mergeCell ref="N59:N64"/>
    <mergeCell ref="P39:P44"/>
    <mergeCell ref="T46:T51"/>
    <mergeCell ref="S39:S44"/>
    <mergeCell ref="R52:R57"/>
    <mergeCell ref="O46:O51"/>
    <mergeCell ref="P46:P51"/>
    <mergeCell ref="B45:U45"/>
    <mergeCell ref="N39:N44"/>
    <mergeCell ref="U52:U57"/>
    <mergeCell ref="N46:N51"/>
    <mergeCell ref="P65:P70"/>
    <mergeCell ref="Q65:Q70"/>
    <mergeCell ref="Q52:Q57"/>
    <mergeCell ref="O9:O14"/>
    <mergeCell ref="U59:U64"/>
    <mergeCell ref="O59:O64"/>
    <mergeCell ref="P59:P64"/>
    <mergeCell ref="Q59:Q64"/>
    <mergeCell ref="R59:R64"/>
    <mergeCell ref="O39:O44"/>
    <mergeCell ref="U39:U44"/>
    <mergeCell ref="R46:R51"/>
    <mergeCell ref="S59:S64"/>
    <mergeCell ref="T59:T64"/>
    <mergeCell ref="Q46:Q51"/>
    <mergeCell ref="R65:R70"/>
    <mergeCell ref="Q39:Q44"/>
    <mergeCell ref="R39:R44"/>
    <mergeCell ref="U65:U70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2018-11-23T09:50:53Z</cp:lastPrinted>
  <dcterms:created xsi:type="dcterms:W3CDTF">2013-06-06T11:09:14Z</dcterms:created>
  <dcterms:modified xsi:type="dcterms:W3CDTF">2018-12-05T12:37:59Z</dcterms:modified>
  <cp:category/>
  <cp:version/>
  <cp:contentType/>
  <cp:contentStatus/>
</cp:coreProperties>
</file>