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465" windowWidth="19320" windowHeight="11760" tabRatio="886" activeTab="2"/>
  </bookViews>
  <sheets>
    <sheet name="Таблица 2 (1)" sheetId="1" r:id="rId1"/>
    <sheet name="Таблица 3(1)" sheetId="2" r:id="rId2"/>
    <sheet name="Таблица 2 (3)" sheetId="3" r:id="rId3"/>
    <sheet name="Таблица 3 (3)" sheetId="4" r:id="rId4"/>
    <sheet name="Таблица 2 (4)" sheetId="5" r:id="rId5"/>
    <sheet name="Таблица 3(4)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<sst xmlns="http://schemas.openxmlformats.org/spreadsheetml/2006/main" count="856" uniqueCount="208">
  <si>
    <t>ОБ</t>
  </si>
  <si>
    <t>ФБ</t>
  </si>
  <si>
    <t>МБ</t>
  </si>
  <si>
    <t>ВБС</t>
  </si>
  <si>
    <t>Всего</t>
  </si>
  <si>
    <t>1.1.</t>
  </si>
  <si>
    <t>1.2.</t>
  </si>
  <si>
    <t>1.3.</t>
  </si>
  <si>
    <t>Управление муниципальной собственностью администрации ЗАТО Александровск</t>
  </si>
  <si>
    <t>2.1.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</si>
  <si>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</si>
  <si>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</si>
  <si>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</si>
  <si>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</si>
  <si>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</si>
  <si>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</si>
  <si>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</si>
  <si>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</si>
  <si>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№  п/п</t>
  </si>
  <si>
    <t>Наименование, ед.измерения</t>
  </si>
  <si>
    <t>2014 год</t>
  </si>
  <si>
    <t>2.2.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</si>
  <si>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</si>
  <si>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</si>
  <si>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</si>
  <si>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2015 год</t>
  </si>
  <si>
    <t>2016 год</t>
  </si>
  <si>
    <t>2017 год</t>
  </si>
  <si>
    <t>2018 год</t>
  </si>
  <si>
    <t>2019 год</t>
  </si>
  <si>
    <t>2020 год</t>
  </si>
  <si>
    <t>в том числе:</t>
  </si>
  <si>
    <t>Итого по задаче 1:</t>
  </si>
  <si>
    <t>Итого по задаче 2:</t>
  </si>
  <si>
    <t>Цель Подпрограммы 4: Повышение уровня благоустроенности территории ЗАТО Александровск</t>
  </si>
  <si>
    <t xml:space="preserve">Задача 1.  Развитие и благоустройство территории ЗАТО Александровск </t>
  </si>
  <si>
    <t>Задача 2.  Создание комфортной и безопасной среды для проживания в ЗАТО Александровск</t>
  </si>
  <si>
    <t>1.4.</t>
  </si>
  <si>
    <t>Исполнитель, перечень организаций, участвующих в реализации основных мероприятий</t>
  </si>
  <si>
    <t>1.</t>
  </si>
  <si>
    <t>2.</t>
  </si>
  <si>
    <t>3.1.</t>
  </si>
  <si>
    <t>Итого по задаче 3:</t>
  </si>
  <si>
    <t>-</t>
  </si>
  <si>
    <t xml:space="preserve">Цель Подпрограммы 3: Уменьшение задолженности перед ресурсоснабжающими организациями за жилищно - коммунальные услуги </t>
  </si>
  <si>
    <t>1.5.</t>
  </si>
  <si>
    <t>областного бюджета</t>
  </si>
  <si>
    <t>федерального бюджета</t>
  </si>
  <si>
    <t>2014</t>
  </si>
  <si>
    <t>2015</t>
  </si>
  <si>
    <t>2016</t>
  </si>
  <si>
    <t>2017</t>
  </si>
  <si>
    <t>2018</t>
  </si>
  <si>
    <t>2019</t>
  </si>
  <si>
    <t>2020</t>
  </si>
  <si>
    <t>Показатели результативности выполнения мероприятий</t>
  </si>
  <si>
    <t xml:space="preserve">2014-2020 </t>
  </si>
  <si>
    <t xml:space="preserve">2014 </t>
  </si>
  <si>
    <t>Цель Подпрограммы 1: Создание комфортных, безопасных и благоприятных условий проживания граждан в многоквартирном доме</t>
  </si>
  <si>
    <t>3.</t>
  </si>
  <si>
    <t>Задача 3: Содействие проведению капитального ремонта общего имущества в многоквартирных домах, расположенных на территории муниципального образования</t>
  </si>
  <si>
    <t>Таблица № 2 (1)</t>
  </si>
  <si>
    <t>4. Обоснование ресурсного обеспечения Подпрограммы 1</t>
  </si>
  <si>
    <t>Всего по Подпрограмме 1</t>
  </si>
  <si>
    <t>Таблица № 3 (1)</t>
  </si>
  <si>
    <t xml:space="preserve">3. Перечень основных мероприятий Подпрограммы 1 </t>
  </si>
  <si>
    <t xml:space="preserve">Задача 1:Проведение работ по капитальному ремонту внешнего общего имущества многоквартирных домов, с целью приведения их в соответствие со стандартами качества и обеспечения комфортных условий проживания   </t>
  </si>
  <si>
    <t xml:space="preserve">Капитальный ремонт кровли </t>
  </si>
  <si>
    <t>2014-2020</t>
  </si>
  <si>
    <t>Площадь отремонтированной кровли, м.кв.</t>
  </si>
  <si>
    <t>Капитальный ремонт фасадов</t>
  </si>
  <si>
    <t>Площадь отремонтированных фасадов, м.кв.</t>
  </si>
  <si>
    <t>Выполнение проектно-сметной документации на восстановление балконов г. Снежногорск</t>
  </si>
  <si>
    <t>Количество проектно- сметной документации, ед.</t>
  </si>
  <si>
    <t>МКУ "ОКС"</t>
  </si>
  <si>
    <t>Задача 2: Проведение работ по капитальному ремонту внутреннего общего имущества многоквартирных домов, с целью приведения их в соответствие со стандартами качества и обеспечения комфортных условий проживания</t>
  </si>
  <si>
    <t>Ремонт инженерных сетей</t>
  </si>
  <si>
    <t>Протяженность отремонтированных  инженерных сетей, м.п.</t>
  </si>
  <si>
    <t>Ремонт подъездов</t>
  </si>
  <si>
    <t>Количество отремонтированных подъездов, ед.</t>
  </si>
  <si>
    <t>2.3.</t>
  </si>
  <si>
    <t>Ремонт квартир</t>
  </si>
  <si>
    <t>Количество отремонтированных квартир, ед.</t>
  </si>
  <si>
    <t>2.4.</t>
  </si>
  <si>
    <t>Замена водоподгревателей</t>
  </si>
  <si>
    <t>Количество замененных водоподгревателей, ед.</t>
  </si>
  <si>
    <t>2.5.</t>
  </si>
  <si>
    <t>Замена (установка) лифтового оборудования</t>
  </si>
  <si>
    <t>Количество замененного (установленного) лифтового оборудования, ед.</t>
  </si>
  <si>
    <t>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</si>
  <si>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>Количество многоквартиных домов, в которых выполнены работы по капитальному ремонту в соответствии с краткосрочным планом, ед.</t>
  </si>
  <si>
    <t>3.2.</t>
  </si>
  <si>
    <t>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</si>
  <si>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>ВСЕГО по Подпрограмме 1:</t>
  </si>
  <si>
    <t>Таблица № 2 (3)</t>
  </si>
  <si>
    <t xml:space="preserve">4. Обоснование ресурсного обеспечения Подпрограммы 3 </t>
  </si>
  <si>
    <t>Всего по Программе 3</t>
  </si>
  <si>
    <t>Таблица № 3 (3)</t>
  </si>
  <si>
    <t xml:space="preserve">3. Перечень основных мероприятий Подпрограммы  3 </t>
  </si>
  <si>
    <t>Задача 1:  Проведение комплекса мероприятий по уменьшению задолженности за предоставленные жилищно-коммунальные услуги</t>
  </si>
  <si>
    <t>Взыскание с населения задолженности за оказанные ЖКУ в соответствии с законодательством Российской Федерации</t>
  </si>
  <si>
    <t>Доля исковых заявлений удовлетворенных судом, %</t>
  </si>
  <si>
    <t>МБУ "ЕСЗ"</t>
  </si>
  <si>
    <t>Доля исполнительных листов оконченных с фактическим исполнением, %</t>
  </si>
  <si>
    <t>Задача: 2 Проведение мероприятий по содержанию муниципального имущества, находящегося в муниципальной казне</t>
  </si>
  <si>
    <t>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</si>
  <si>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>Процент предоставления субсидии за содержание, текущий ремонт и коммунальные услуги по пустующему муниципальному жилищному фонду, %</t>
  </si>
  <si>
    <t>Оплата за содержание, текущий ремонт и коммунальные услуги по пустующему муниципальному жилищному фонду</t>
  </si>
  <si>
    <t>Процент оплаты за содержание, текущий ремонт и коммунальные услуги по пустующему муниципальному жилищному фонду, %</t>
  </si>
  <si>
    <t>ВСЕГО по Подпрограмме 3:</t>
  </si>
  <si>
    <t>Таблица № 2 (4)</t>
  </si>
  <si>
    <t xml:space="preserve">4. Обоснование ресурсного обеспечения Подпрограммы 4 </t>
  </si>
  <si>
    <t>Всего по Подпрограмме 4</t>
  </si>
  <si>
    <t>Таблица № 3 (4)</t>
  </si>
  <si>
    <t xml:space="preserve">3. Перечень основных мероприятий Подпрограммы  4 </t>
  </si>
  <si>
    <t>Улучшение качества освещения улиц на территории муниципального образования ЗАТО Александровск</t>
  </si>
  <si>
    <t xml:space="preserve">2014 - 2020  </t>
  </si>
  <si>
    <t>Протяженность обслуживаемой рабочей сети  уличного и фасадного освещения муниципального образования ЗАТО Александровск, м</t>
  </si>
  <si>
    <t>Техническое обслуживание и текущий ремонт уличного освещения в г. Полярный</t>
  </si>
  <si>
    <t>06 225.02</t>
  </si>
  <si>
    <t>Техническое обслуживание и текущий ремонт уличного освещения  г. Снежногорск, г. Гаджиево, н.п. Оленья Губа, п. Белокаменка.</t>
  </si>
  <si>
    <t xml:space="preserve">Монтаж опоры уличного освещения </t>
  </si>
  <si>
    <t>2014 год - 06.226.10                               2015 год - 06.310.09</t>
  </si>
  <si>
    <t>Поставка электроэнергии на уличное и фасадное освещение</t>
  </si>
  <si>
    <t>06  223.03</t>
  </si>
  <si>
    <t>Повышение качества организации содержания лестничных сходов, детских площадок, тротуаров, дорожек и дворовых территорий  муниципального образования ЗАТО Александровск</t>
  </si>
  <si>
    <t>Площадь содержания лестничных сходов, детских площадок, тротуаров, дорожек и дворовых территорий  муниципального образования ЗАТО Александровск, м.кв.</t>
  </si>
  <si>
    <t>Ручная уборка парков, скверов, газонов, тротуаров, лестничных сходов на территории муниципального образования, а так же иных территорий для выполнения разовых работ</t>
  </si>
  <si>
    <t>07  225.01</t>
  </si>
  <si>
    <t xml:space="preserve">Мероприятия, направленные на вывоз ТБО </t>
  </si>
  <si>
    <t>Санитарное содержание детских игровых площадок на межквартальных территориях</t>
  </si>
  <si>
    <t>Техническое обслуживание и ремонт детских игровых площадок на межквартальных территориях</t>
  </si>
  <si>
    <t>07   225.02</t>
  </si>
  <si>
    <t>Зашивка, закладка оконных и дверных проемов, продухов и технических вентиляционных окон в законсервированных домах</t>
  </si>
  <si>
    <t>99  225.06</t>
  </si>
  <si>
    <t>Эвакуация , хранение брошенного и разукомплектованного транспорта, и транспорта от которого отказался владелец</t>
  </si>
  <si>
    <t>99  226.10</t>
  </si>
  <si>
    <t>Ремонт лестничных сходов и подходов(сходов) к ним</t>
  </si>
  <si>
    <t>07  225.02</t>
  </si>
  <si>
    <t>Покос травы, обрезка кустарника, прореживание зеленых насаждений, вывоз веток</t>
  </si>
  <si>
    <t>Санитарное содержание спортивной площадки</t>
  </si>
  <si>
    <t>Техническое обслуживание спортивной площадки</t>
  </si>
  <si>
    <t>Финансовые обязательства прошлых лет</t>
  </si>
  <si>
    <t>аварийные работы (кред.задолж.)</t>
  </si>
  <si>
    <t>таблички (кред.задолж.)</t>
  </si>
  <si>
    <t>09  310.09</t>
  </si>
  <si>
    <t>Улучшение технического состояния и приведение  в качественное состояние объектов инфраструктуры и благоустройства на территории ЗАТО Александровск</t>
  </si>
  <si>
    <t>Количество выполненных работ, ед.</t>
  </si>
  <si>
    <t>МКУ "СГХ",              МКУ "ОКС"</t>
  </si>
  <si>
    <t>Аварийные работы(ремонт, чистка, монтаж/демонтаж), в т.ч.</t>
  </si>
  <si>
    <t>ремонт трубопровода, водопровода, прочистка канализации)</t>
  </si>
  <si>
    <t>чистка канализации</t>
  </si>
  <si>
    <t xml:space="preserve">Устройство подпорной стены </t>
  </si>
  <si>
    <t>99 225.02</t>
  </si>
  <si>
    <t>Разборка поста</t>
  </si>
  <si>
    <t>Ремонт навеса КПП г.Снежногорска ЗАТО Александровск</t>
  </si>
  <si>
    <t>Капитальный ремонт пешеходного моста г. Полярный</t>
  </si>
  <si>
    <t>09  225.02</t>
  </si>
  <si>
    <t>Капитальный и текущий ремонт объектов муниципальной собственности</t>
  </si>
  <si>
    <t>Мероприятия, связанные со строительством (реконструкцией) объектов муниципальной собственности</t>
  </si>
  <si>
    <t>1.3.1.</t>
  </si>
  <si>
    <t>Прохождение государственной экспертизы "Проекта реконструкции моста в г.Полярный ЗАТО Александровск в районе ул..Душенова и ул.Моисеева"</t>
  </si>
  <si>
    <t>Количество экспертиз, ед.</t>
  </si>
  <si>
    <t>Организация ритуальных услуг и содержание мест захоронения</t>
  </si>
  <si>
    <t>Количество мест захоронений находящихся на содержании, ед.</t>
  </si>
  <si>
    <t>Содержание кладбищ</t>
  </si>
  <si>
    <t>Транспортировка с места обнаружения или происшествия в морг умерших (погибших), не имеющих супруга, близких родственников и иных родственников либо законного представителя умершего на территории ЗАТО Александровск</t>
  </si>
  <si>
    <t>99  222.02</t>
  </si>
  <si>
    <t xml:space="preserve">                                                                                                                                                   Создание условий и организация обустройства мест массового отдыха населения</t>
  </si>
  <si>
    <t>Количество  мероприятий, проведенных в целях создания благоприятных условия для комфортного отдыха населения, ед.</t>
  </si>
  <si>
    <t>Благоустройство скверов</t>
  </si>
  <si>
    <t>07 225.02</t>
  </si>
  <si>
    <t>99 226.10</t>
  </si>
  <si>
    <t>Санитарное содержание памятников и мест массового отдыха</t>
  </si>
  <si>
    <t>Ремонт, окраска объектов и малых архитектурных форм (мангалы, скамейки, беседки, )расположенных в зонах отдыха</t>
  </si>
  <si>
    <t>Организация и участие в праздничных мероприятиях, в том числе</t>
  </si>
  <si>
    <t>Монтаж/демонтаж фонтанов, ялика, фигур лебедей, скамеек</t>
  </si>
  <si>
    <t>Закупка семян, и зеленых насаждений</t>
  </si>
  <si>
    <t>99  340.07</t>
  </si>
  <si>
    <t xml:space="preserve">Подготовка почвы под цветники, благоустройство клумб </t>
  </si>
  <si>
    <t>Ремонт   новогодней иллюминации</t>
  </si>
  <si>
    <t>Приобретение флагов, баннеров, информационных табличек, лебедей</t>
  </si>
  <si>
    <t xml:space="preserve">Монтаж/демонтаж флагов,  баннеров на территории муниципального образования </t>
  </si>
  <si>
    <t xml:space="preserve">Монтаж/демонтаж новогодней иллюминации, елочных гирлянд </t>
  </si>
  <si>
    <t>Монтаж/демонтаж новогодних елей</t>
  </si>
  <si>
    <t>Приобретение основных средств (новогодние ели, тепловизор, насос, новогодняя иллюминация)</t>
  </si>
  <si>
    <t>99  310.09</t>
  </si>
  <si>
    <t xml:space="preserve">Завоз грунта и пескосоляной смеси  </t>
  </si>
  <si>
    <t>99 222.02</t>
  </si>
  <si>
    <t>Монтаж/демонтаж  ограждений зеленых зон (скверов, парков, дорог, мостов)</t>
  </si>
  <si>
    <t>Ремонт ограждений зеленых зон (скверов, парков)</t>
  </si>
  <si>
    <t>Приобретение хозяйственного инвентаря</t>
  </si>
  <si>
    <t>Благоустройство территории в районе дома (укладка тротуарной плитки, устройство подстилающих и выравнивающих слоев оснований из щебня)</t>
  </si>
  <si>
    <t>Установка металлических заграждений</t>
  </si>
  <si>
    <t xml:space="preserve"> Создание условий и организация обустройства мест массового отдыха населения</t>
  </si>
  <si>
    <t xml:space="preserve">                                                                                                                                                  Организация регулирования численности безнадзорных животных</t>
  </si>
  <si>
    <t>Количество отловленных безнадзорных животных, ед.</t>
  </si>
  <si>
    <t>ВСЕГО по Подпрограмме 4:</t>
  </si>
  <si>
    <t>МКУ "СГХ", МКУ "ОКС"</t>
  </si>
  <si>
    <t>МКУ "СГХ", МКУ "ОКС",  УМС</t>
  </si>
  <si>
    <t>Организация ограничения доступа в законсервированные дома на территории ЗАТО Александровск</t>
  </si>
  <si>
    <t>Количество мероприятий по организации ограничения доступа в законсервированные дома на территории ЗАТО Александровск, пом.</t>
  </si>
  <si>
    <t>Создание условий безопасной среды для проживания в ЗАТО Александровск</t>
  </si>
  <si>
    <t>Количество мероприятий, проведенных в целях создания условий безопасной среды для проживания в ЗАТО Александровск, ед.</t>
  </si>
  <si>
    <t>МКУ "СГХ", МКУ "ОКС", УМС</t>
  </si>
  <si>
    <t>Оплата за содержание и коммунальные услуги по жилому и нежилому муниципальному  фонду</t>
  </si>
  <si>
    <t>МКУ "СМИ", МКУ "ОКС"</t>
  </si>
  <si>
    <t xml:space="preserve"> Формирование современной городской среды ЗАТО Александровск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</si>
</sst>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0_р_.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" fontId="42" fillId="19" borderId="1">
      <alignment horizontal="right" vertical="top" shrinkToFi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4" fontId="10" fillId="34" borderId="11" xfId="0" applyNumberFormat="1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4" fontId="11" fillId="4" borderId="11" xfId="0" applyNumberFormat="1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4" fontId="12" fillId="4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4" fontId="16" fillId="0" borderId="11" xfId="0" applyNumberFormat="1" applyFont="1" applyBorder="1" applyAlignment="1">
      <alignment vertical="center" wrapText="1"/>
    </xf>
    <xf numFmtId="4" fontId="16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4" fontId="16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 wrapText="1"/>
    </xf>
    <xf numFmtId="4" fontId="18" fillId="0" borderId="11" xfId="0" applyNumberFormat="1" applyFont="1" applyBorder="1" applyAlignment="1">
      <alignment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4" fontId="21" fillId="35" borderId="11" xfId="0" applyNumberFormat="1" applyFont="1" applyFill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 wrapText="1"/>
    </xf>
    <xf numFmtId="4" fontId="20" fillId="35" borderId="11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right" vertical="center" wrapText="1"/>
    </xf>
    <xf numFmtId="0" fontId="7" fillId="0" borderId="16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4" fontId="7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4" fontId="7" fillId="19" borderId="11" xfId="0" applyNumberFormat="1" applyFont="1" applyFill="1" applyBorder="1" applyAlignment="1">
      <alignment vertical="center"/>
    </xf>
    <xf numFmtId="4" fontId="58" fillId="19" borderId="1" xfId="33" applyNumberFormat="1" applyFont="1" applyFill="1" applyAlignment="1" applyProtection="1">
      <alignment horizontal="right" vertical="top" wrapText="1" shrinkToFit="1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center" vertical="center"/>
    </xf>
    <xf numFmtId="4" fontId="10" fillId="4" borderId="12" xfId="0" applyNumberFormat="1" applyFont="1" applyFill="1" applyBorder="1" applyAlignment="1">
      <alignment horizontal="center" vertical="center"/>
    </xf>
    <xf numFmtId="4" fontId="10" fillId="4" borderId="16" xfId="0" applyNumberFormat="1" applyFont="1" applyFill="1" applyBorder="1" applyAlignment="1">
      <alignment horizontal="center" vertical="center"/>
    </xf>
    <xf numFmtId="2" fontId="7" fillId="4" borderId="14" xfId="0" applyNumberFormat="1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 wrapText="1"/>
    </xf>
    <xf numFmtId="0" fontId="11" fillId="4" borderId="11" xfId="0" applyNumberFormat="1" applyFont="1" applyFill="1" applyBorder="1" applyAlignment="1">
      <alignment horizontal="left" vertical="center" wrapText="1"/>
    </xf>
    <xf numFmtId="2" fontId="12" fillId="4" borderId="14" xfId="0" applyNumberFormat="1" applyFont="1" applyFill="1" applyBorder="1" applyAlignment="1">
      <alignment horizontal="left" vertical="center" wrapText="1"/>
    </xf>
    <xf numFmtId="2" fontId="12" fillId="4" borderId="12" xfId="0" applyNumberFormat="1" applyFont="1" applyFill="1" applyBorder="1" applyAlignment="1">
      <alignment horizontal="left" vertical="center" wrapText="1"/>
    </xf>
    <xf numFmtId="2" fontId="12" fillId="4" borderId="16" xfId="0" applyNumberFormat="1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/>
    </xf>
    <xf numFmtId="0" fontId="12" fillId="4" borderId="18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4" fontId="10" fillId="34" borderId="14" xfId="0" applyNumberFormat="1" applyFont="1" applyFill="1" applyBorder="1" applyAlignment="1">
      <alignment horizontal="center" vertical="center"/>
    </xf>
    <xf numFmtId="4" fontId="10" fillId="34" borderId="12" xfId="0" applyNumberFormat="1" applyFont="1" applyFill="1" applyBorder="1" applyAlignment="1">
      <alignment horizontal="center" vertical="center"/>
    </xf>
    <xf numFmtId="4" fontId="10" fillId="34" borderId="16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left" vertical="center" wrapText="1"/>
    </xf>
    <xf numFmtId="2" fontId="7" fillId="34" borderId="14" xfId="0" applyNumberFormat="1" applyFont="1" applyFill="1" applyBorder="1" applyAlignment="1">
      <alignment horizontal="left" vertical="center" wrapText="1"/>
    </xf>
    <xf numFmtId="2" fontId="7" fillId="34" borderId="12" xfId="0" applyNumberFormat="1" applyFont="1" applyFill="1" applyBorder="1" applyAlignment="1">
      <alignment horizontal="left" vertical="center" wrapText="1"/>
    </xf>
    <xf numFmtId="2" fontId="7" fillId="34" borderId="16" xfId="0" applyNumberFormat="1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182" fontId="7" fillId="0" borderId="16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4" fontId="7" fillId="33" borderId="14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2" fontId="7" fillId="33" borderId="16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7" fillId="36" borderId="11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14" fontId="7" fillId="33" borderId="11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/>
    </xf>
    <xf numFmtId="4" fontId="59" fillId="33" borderId="12" xfId="0" applyNumberFormat="1" applyFont="1" applyFill="1" applyBorder="1" applyAlignment="1">
      <alignment horizontal="center" vertical="center"/>
    </xf>
    <xf numFmtId="4" fontId="59" fillId="33" borderId="16" xfId="0" applyNumberFormat="1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90;&#1100;&#1103;&#1085;&#1072;\&#1051;&#1077;&#1085;&#1072;\&#1055;&#1088;&#1086;&#1075;&#1088;&#1072;&#1084;&#1084;&#1099;\&#1048;&#1079;&#1084;&#1077;&#1085;&#1077;&#1085;&#1080;&#1103;%20&#1074;%20&#1087;&#1088;&#1086;&#1075;&#1088;&#1072;&#1084;&#1084;&#1099;\2016%20&#1075;&#1086;&#1076;\&#1050;&#1086;&#1084;&#1092;&#1086;&#1088;&#1090;&#1085;&#1072;&#1103;%20&#1089;&#1088;&#1077;&#1076;&#1072;\&#1056;&#1057;&#1044;%20&#1086;&#1090;%2021.04.2016%20&#8470;29\&#1055;&#1088;&#1080;&#1083;&#1086;&#1078;&#1077;&#1085;&#1080;&#1103;%202-8%20&#1082;%20&#1087;&#1086;&#1089;&#1090;&#1072;&#1085;&#1086;&#1074;&#1083;&#1077;&#1085;&#1080;&#110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90;&#1100;&#1103;&#1085;&#1072;\&#1051;&#1077;&#1085;&#1072;\&#1055;&#1088;&#1086;&#1075;&#1088;&#1072;&#1084;&#1084;&#1099;\&#1048;&#1079;&#1084;&#1077;&#1085;&#1077;&#1085;&#1080;&#1103;%20&#1074;%20&#1087;&#1088;&#1086;&#1075;&#1088;&#1072;&#1084;&#1084;&#1099;\2016%20&#1075;&#1086;&#1076;\&#1050;&#1086;&#1084;&#1092;&#1086;&#1088;&#1090;&#1085;&#1072;&#1103;%20&#1089;&#1088;&#1077;&#1076;&#1072;\&#1055;&#1088;&#1080;&#1083;.%20&#1050;&#1086;&#1084;&#1092;.&#1089;&#1088;&#1077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 (1)"/>
      <sheetName val="Таблица 2 (1)"/>
      <sheetName val="Таблица 3 (1)"/>
      <sheetName val="Таблица 2 (3)"/>
      <sheetName val="Таблица 3 (3)"/>
      <sheetName val="Таблица 2 (4)"/>
      <sheetName val="Таблица 3 (4)"/>
    </sheetNames>
    <sheetDataSet>
      <sheetData sheetId="2"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2 (1)"/>
      <sheetName val="Таблица 3 (1)"/>
      <sheetName val="Таблица 2 (2)"/>
      <sheetName val="Таблица 3 (2)"/>
      <sheetName val="Таблица 2 (3)"/>
      <sheetName val="Таблица 3 (3)"/>
      <sheetName val="Таблица 2 (4)"/>
      <sheetName val="Таблица 3 (4)"/>
      <sheetName val="Таблица 2 (5)"/>
      <sheetName val="Таблица 3 (5)"/>
      <sheetName val="Таблица 2 (6)"/>
      <sheetName val="Таблица 3 (6)"/>
      <sheetName val="Таблица 1 (7)"/>
      <sheetName val="Таблица 2 (7)"/>
      <sheetName val="Таблица 3 (7)"/>
      <sheetName val="Лист1"/>
    </sheetNames>
    <sheetDataSet>
      <sheetData sheetId="5"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view="pageBreakPreview" zoomScale="120" zoomScaleSheetLayoutView="120" zoomScalePageLayoutView="0" workbookViewId="0" topLeftCell="A1">
      <selection activeCell="F17" sqref="F17"/>
    </sheetView>
  </sheetViews>
  <sheetFormatPr defaultColWidth="9.140625" defaultRowHeight="15"/>
  <cols>
    <col min="1" max="1" width="25.7109375" style="0" customWidth="1"/>
    <col min="2" max="2" width="15.7109375" style="0" customWidth="1"/>
    <col min="3" max="3" width="15.00390625" style="0" customWidth="1"/>
    <col min="4" max="4" width="15.421875" style="0" customWidth="1"/>
    <col min="5" max="5" width="17.57421875" style="0" customWidth="1"/>
    <col min="6" max="6" width="17.00390625" style="0" customWidth="1"/>
    <col min="7" max="7" width="15.7109375" style="0" customWidth="1"/>
    <col min="8" max="8" width="14.57421875" style="0" customWidth="1"/>
    <col min="9" max="9" width="15.00390625" style="0" customWidth="1"/>
  </cols>
  <sheetData>
    <row r="1" spans="1:9" ht="15">
      <c r="A1" s="6"/>
      <c r="B1" s="6"/>
      <c r="C1" s="6"/>
      <c r="D1" s="6"/>
      <c r="E1" s="47"/>
      <c r="F1" s="6"/>
      <c r="G1" s="108" t="s">
        <v>61</v>
      </c>
      <c r="H1" s="108"/>
      <c r="I1" s="108"/>
    </row>
    <row r="2" spans="1:9" ht="15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109" t="s">
        <v>62</v>
      </c>
      <c r="B3" s="109"/>
      <c r="C3" s="109"/>
      <c r="D3" s="109"/>
      <c r="E3" s="109"/>
      <c r="F3" s="109"/>
      <c r="G3" s="109"/>
      <c r="H3" s="109"/>
      <c r="I3" s="109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9" ht="15">
      <c r="A5" s="110" t="s">
        <v>10</v>
      </c>
      <c r="B5" s="112" t="s">
        <v>11</v>
      </c>
      <c r="C5" s="114" t="s">
        <v>12</v>
      </c>
      <c r="D5" s="114"/>
      <c r="E5" s="114"/>
      <c r="F5" s="114"/>
      <c r="G5" s="114"/>
      <c r="H5" s="114"/>
      <c r="I5" s="114"/>
    </row>
    <row r="6" spans="1:9" ht="15">
      <c r="A6" s="111"/>
      <c r="B6" s="113"/>
      <c r="C6" s="48" t="s">
        <v>20</v>
      </c>
      <c r="D6" s="48" t="s">
        <v>25</v>
      </c>
      <c r="E6" s="48" t="s">
        <v>26</v>
      </c>
      <c r="F6" s="48" t="s">
        <v>27</v>
      </c>
      <c r="G6" s="48" t="s">
        <v>28</v>
      </c>
      <c r="H6" s="48" t="s">
        <v>29</v>
      </c>
      <c r="I6" s="7" t="s">
        <v>30</v>
      </c>
    </row>
    <row r="7" spans="1:9" ht="15">
      <c r="A7" s="9">
        <v>1</v>
      </c>
      <c r="B7" s="49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1">
        <v>9</v>
      </c>
    </row>
    <row r="8" spans="1:9" ht="15">
      <c r="A8" s="52" t="s">
        <v>63</v>
      </c>
      <c r="B8" s="53">
        <f>B10+B11+B12+B13</f>
        <v>193956248.94068083</v>
      </c>
      <c r="C8" s="53">
        <f aca="true" t="shared" si="0" ref="C8:I8">C10+C11+C12+C13</f>
        <v>25200984.8</v>
      </c>
      <c r="D8" s="53">
        <f t="shared" si="0"/>
        <v>21518532.93068083</v>
      </c>
      <c r="E8" s="53">
        <f t="shared" si="0"/>
        <v>42289519.22</v>
      </c>
      <c r="F8" s="53">
        <f t="shared" si="0"/>
        <v>52384341.59</v>
      </c>
      <c r="G8" s="53">
        <f>G10+G11+G12+G13</f>
        <v>23948620.200000003</v>
      </c>
      <c r="H8" s="53">
        <f t="shared" si="0"/>
        <v>23948620.200000003</v>
      </c>
      <c r="I8" s="53">
        <f t="shared" si="0"/>
        <v>4665630</v>
      </c>
    </row>
    <row r="9" spans="1:9" ht="15">
      <c r="A9" s="105" t="s">
        <v>13</v>
      </c>
      <c r="B9" s="106"/>
      <c r="C9" s="106"/>
      <c r="D9" s="106"/>
      <c r="E9" s="106"/>
      <c r="F9" s="106"/>
      <c r="G9" s="106"/>
      <c r="H9" s="106"/>
      <c r="I9" s="107"/>
    </row>
    <row r="10" spans="1:9" ht="31.5" customHeight="1">
      <c r="A10" s="8" t="s">
        <v>14</v>
      </c>
      <c r="B10" s="53">
        <f>C10+D10+E10+F10+G10+H10+I10</f>
        <v>153234325.75068083</v>
      </c>
      <c r="C10" s="54">
        <f>C17</f>
        <v>25200984.8</v>
      </c>
      <c r="D10" s="54">
        <f aca="true" t="shared" si="1" ref="D10:I10">D17</f>
        <v>21518532.93068083</v>
      </c>
      <c r="E10" s="54">
        <f t="shared" si="1"/>
        <v>23387359.22</v>
      </c>
      <c r="F10" s="54">
        <f t="shared" si="1"/>
        <v>30564578.400000002</v>
      </c>
      <c r="G10" s="54">
        <f>G17</f>
        <v>23948620.200000003</v>
      </c>
      <c r="H10" s="54">
        <f t="shared" si="1"/>
        <v>23948620.200000003</v>
      </c>
      <c r="I10" s="54">
        <f t="shared" si="1"/>
        <v>4665630</v>
      </c>
    </row>
    <row r="11" spans="1:9" ht="27.75" customHeight="1">
      <c r="A11" s="8" t="s">
        <v>46</v>
      </c>
      <c r="B11" s="53">
        <f>C11+D11+E11+F11+G11+H11+I11</f>
        <v>40721923.19</v>
      </c>
      <c r="C11" s="54">
        <f aca="true" t="shared" si="2" ref="C11:I13">C18</f>
        <v>0</v>
      </c>
      <c r="D11" s="54">
        <f t="shared" si="2"/>
        <v>0</v>
      </c>
      <c r="E11" s="54">
        <f t="shared" si="2"/>
        <v>18902160</v>
      </c>
      <c r="F11" s="54">
        <f t="shared" si="2"/>
        <v>21819763.19</v>
      </c>
      <c r="G11" s="54">
        <f t="shared" si="2"/>
        <v>0</v>
      </c>
      <c r="H11" s="54">
        <f t="shared" si="2"/>
        <v>0</v>
      </c>
      <c r="I11" s="54">
        <f t="shared" si="2"/>
        <v>0</v>
      </c>
    </row>
    <row r="12" spans="1:9" ht="22.5" customHeight="1">
      <c r="A12" s="8" t="s">
        <v>47</v>
      </c>
      <c r="B12" s="53">
        <f>C12+D12+E12+F12+G12+H12+I12</f>
        <v>0</v>
      </c>
      <c r="C12" s="54">
        <f t="shared" si="2"/>
        <v>0</v>
      </c>
      <c r="D12" s="54">
        <f t="shared" si="2"/>
        <v>0</v>
      </c>
      <c r="E12" s="54">
        <f t="shared" si="2"/>
        <v>0</v>
      </c>
      <c r="F12" s="54">
        <f t="shared" si="2"/>
        <v>0</v>
      </c>
      <c r="G12" s="54">
        <f t="shared" si="2"/>
        <v>0</v>
      </c>
      <c r="H12" s="54">
        <f t="shared" si="2"/>
        <v>0</v>
      </c>
      <c r="I12" s="54">
        <f t="shared" si="2"/>
        <v>0</v>
      </c>
    </row>
    <row r="13" spans="1:9" ht="23.25" customHeight="1">
      <c r="A13" s="8" t="s">
        <v>15</v>
      </c>
      <c r="B13" s="53">
        <f>C13+D13+E13+F13+G13+H13+I13</f>
        <v>0</v>
      </c>
      <c r="C13" s="54">
        <f t="shared" si="2"/>
        <v>0</v>
      </c>
      <c r="D13" s="54">
        <f t="shared" si="2"/>
        <v>0</v>
      </c>
      <c r="E13" s="54">
        <f t="shared" si="2"/>
        <v>0</v>
      </c>
      <c r="F13" s="54">
        <f t="shared" si="2"/>
        <v>0</v>
      </c>
      <c r="G13" s="54">
        <f t="shared" si="2"/>
        <v>0</v>
      </c>
      <c r="H13" s="54">
        <f t="shared" si="2"/>
        <v>0</v>
      </c>
      <c r="I13" s="54">
        <f t="shared" si="2"/>
        <v>0</v>
      </c>
    </row>
    <row r="14" spans="1:9" ht="15">
      <c r="A14" s="102" t="s">
        <v>16</v>
      </c>
      <c r="B14" s="103"/>
      <c r="C14" s="103"/>
      <c r="D14" s="103"/>
      <c r="E14" s="103"/>
      <c r="F14" s="103"/>
      <c r="G14" s="103"/>
      <c r="H14" s="103"/>
      <c r="I14" s="104"/>
    </row>
    <row r="15" spans="1:9" ht="82.5" customHeight="1">
      <c r="A15" s="55" t="s">
        <v>8</v>
      </c>
      <c r="B15" s="53">
        <f>B17+B18+B19+B20</f>
        <v>193956248.94068083</v>
      </c>
      <c r="C15" s="53">
        <f>C17+C18+C19+C20</f>
        <v>25200984.8</v>
      </c>
      <c r="D15" s="53">
        <f aca="true" t="shared" si="3" ref="D15:I15">D17+D18+D19+D20</f>
        <v>21518532.93068083</v>
      </c>
      <c r="E15" s="53">
        <f>E17+E18+E19+E20</f>
        <v>42289519.22</v>
      </c>
      <c r="F15" s="53">
        <f t="shared" si="3"/>
        <v>52384341.59</v>
      </c>
      <c r="G15" s="53">
        <f>G17+G18+G19+G20</f>
        <v>23948620.200000003</v>
      </c>
      <c r="H15" s="53">
        <f t="shared" si="3"/>
        <v>23948620.200000003</v>
      </c>
      <c r="I15" s="53">
        <f t="shared" si="3"/>
        <v>4665630</v>
      </c>
    </row>
    <row r="16" spans="1:9" ht="15">
      <c r="A16" s="105" t="s">
        <v>13</v>
      </c>
      <c r="B16" s="106"/>
      <c r="C16" s="106"/>
      <c r="D16" s="106"/>
      <c r="E16" s="106"/>
      <c r="F16" s="106"/>
      <c r="G16" s="106"/>
      <c r="H16" s="106"/>
      <c r="I16" s="107"/>
    </row>
    <row r="17" spans="1:9" ht="27" customHeight="1">
      <c r="A17" s="8" t="s">
        <v>14</v>
      </c>
      <c r="B17" s="53">
        <f>C17+D17+E17+F17+G17+H17+I17</f>
        <v>153234325.75068083</v>
      </c>
      <c r="C17" s="54">
        <f>'Таблица 3(1)'!F80</f>
        <v>25200984.8</v>
      </c>
      <c r="D17" s="54">
        <f>'Таблица 3(1)'!G80</f>
        <v>21518532.93068083</v>
      </c>
      <c r="E17" s="54">
        <f>'Таблица 3(1)'!H80</f>
        <v>23387359.22</v>
      </c>
      <c r="F17" s="54">
        <f>'Таблица 3(1)'!I80</f>
        <v>30564578.400000002</v>
      </c>
      <c r="G17" s="54">
        <f>'Таблица 3(1)'!J80</f>
        <v>23948620.200000003</v>
      </c>
      <c r="H17" s="54">
        <f>'Таблица 3(1)'!K80</f>
        <v>23948620.200000003</v>
      </c>
      <c r="I17" s="54">
        <f>'Таблица 3(1)'!L80</f>
        <v>4665630</v>
      </c>
    </row>
    <row r="18" spans="1:9" ht="24.75" customHeight="1">
      <c r="A18" s="8" t="s">
        <v>46</v>
      </c>
      <c r="B18" s="53">
        <f>C18+D18+E18+F18+G18+H18+I18</f>
        <v>40721923.19</v>
      </c>
      <c r="C18" s="54">
        <f>'Таблица 3(1)'!F81</f>
        <v>0</v>
      </c>
      <c r="D18" s="54">
        <f>'Таблица 3(1)'!G81</f>
        <v>0</v>
      </c>
      <c r="E18" s="54">
        <f>'Таблица 3(1)'!H81</f>
        <v>18902160</v>
      </c>
      <c r="F18" s="54">
        <f>'Таблица 3(1)'!I81</f>
        <v>21819763.19</v>
      </c>
      <c r="G18" s="54">
        <f>'Таблица 3(1)'!J81</f>
        <v>0</v>
      </c>
      <c r="H18" s="54">
        <f>'Таблица 3(1)'!K81</f>
        <v>0</v>
      </c>
      <c r="I18" s="54">
        <f>'Таблица 3(1)'!L81</f>
        <v>0</v>
      </c>
    </row>
    <row r="19" spans="1:9" ht="21" customHeight="1">
      <c r="A19" s="8" t="s">
        <v>47</v>
      </c>
      <c r="B19" s="53">
        <f>C19+D19+E19+F19+G19+H19+I19</f>
        <v>0</v>
      </c>
      <c r="C19" s="54">
        <f>'[1]Таблица 3 (1)'!F83</f>
        <v>0</v>
      </c>
      <c r="D19" s="54">
        <f>'[1]Таблица 3 (1)'!G83</f>
        <v>0</v>
      </c>
      <c r="E19" s="54">
        <f>'[1]Таблица 3 (1)'!H83</f>
        <v>0</v>
      </c>
      <c r="F19" s="54">
        <f>'[1]Таблица 3 (1)'!I83</f>
        <v>0</v>
      </c>
      <c r="G19" s="54">
        <f>'[1]Таблица 3 (1)'!J83</f>
        <v>0</v>
      </c>
      <c r="H19" s="54">
        <f>'[1]Таблица 3 (1)'!K83</f>
        <v>0</v>
      </c>
      <c r="I19" s="54">
        <f>'[1]Таблица 3 (1)'!L83</f>
        <v>0</v>
      </c>
    </row>
    <row r="20" spans="1:9" ht="20.25" customHeight="1">
      <c r="A20" s="8" t="s">
        <v>15</v>
      </c>
      <c r="B20" s="53">
        <f>C20+D20+E20+F20+G20+H20+I20</f>
        <v>0</v>
      </c>
      <c r="C20" s="54">
        <f>'[1]Таблица 3 (1)'!F84</f>
        <v>0</v>
      </c>
      <c r="D20" s="54">
        <f>'[1]Таблица 3 (1)'!G84</f>
        <v>0</v>
      </c>
      <c r="E20" s="54">
        <f>'[1]Таблица 3 (1)'!H84</f>
        <v>0</v>
      </c>
      <c r="F20" s="54">
        <f>'[1]Таблица 3 (1)'!I84</f>
        <v>0</v>
      </c>
      <c r="G20" s="54">
        <f>'[1]Таблица 3 (1)'!J84</f>
        <v>0</v>
      </c>
      <c r="H20" s="54">
        <f>'[1]Таблица 3 (1)'!K84</f>
        <v>0</v>
      </c>
      <c r="I20" s="54">
        <f>'[1]Таблица 3 (1)'!L84</f>
        <v>0</v>
      </c>
    </row>
    <row r="21" spans="1:9" ht="37.5" customHeight="1">
      <c r="A21" s="56" t="s">
        <v>17</v>
      </c>
      <c r="B21" s="57">
        <f>C21+D21+E21+F21+G21+H21+I21</f>
        <v>165044856.66068083</v>
      </c>
      <c r="C21" s="58">
        <v>18109355.71</v>
      </c>
      <c r="D21" s="58">
        <f>D17</f>
        <v>21518532.93068083</v>
      </c>
      <c r="E21" s="59">
        <f>E18+E17</f>
        <v>42289519.22</v>
      </c>
      <c r="F21" s="58">
        <f>'Таблица 3(1)'!I80</f>
        <v>30564578.400000002</v>
      </c>
      <c r="G21" s="58">
        <f>'Таблица 3(1)'!J80</f>
        <v>23948620.200000003</v>
      </c>
      <c r="H21" s="58">
        <f>'Таблица 3(1)'!K80</f>
        <v>23948620.200000003</v>
      </c>
      <c r="I21" s="58">
        <v>4665630</v>
      </c>
    </row>
    <row r="23" ht="15">
      <c r="E23" s="95"/>
    </row>
  </sheetData>
  <sheetProtection/>
  <mergeCells count="8">
    <mergeCell ref="A14:I14"/>
    <mergeCell ref="A16:I16"/>
    <mergeCell ref="G1:I1"/>
    <mergeCell ref="A3:I3"/>
    <mergeCell ref="A5:A6"/>
    <mergeCell ref="B5:B6"/>
    <mergeCell ref="C5:I5"/>
    <mergeCell ref="A9:I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83"/>
  <sheetViews>
    <sheetView zoomScalePageLayoutView="0" workbookViewId="0" topLeftCell="A1">
      <selection activeCell="P72" sqref="P72:P77"/>
    </sheetView>
  </sheetViews>
  <sheetFormatPr defaultColWidth="9.140625" defaultRowHeight="15"/>
  <cols>
    <col min="2" max="2" width="24.140625" style="0" customWidth="1"/>
    <col min="5" max="5" width="14.57421875" style="0" customWidth="1"/>
    <col min="6" max="6" width="14.00390625" style="0" customWidth="1"/>
    <col min="7" max="7" width="12.421875" style="0" customWidth="1"/>
    <col min="8" max="8" width="12.8515625" style="0" customWidth="1"/>
    <col min="9" max="9" width="13.57421875" style="0" customWidth="1"/>
    <col min="10" max="10" width="12.421875" style="0" customWidth="1"/>
    <col min="11" max="11" width="12.7109375" style="0" customWidth="1"/>
    <col min="12" max="12" width="12.57421875" style="0" customWidth="1"/>
    <col min="13" max="13" width="15.57421875" style="0" customWidth="1"/>
    <col min="21" max="21" width="15.140625" style="0" customWidth="1"/>
  </cols>
  <sheetData>
    <row r="1" spans="1:2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0"/>
      <c r="N1" s="10"/>
      <c r="O1" s="10"/>
      <c r="P1" s="10"/>
      <c r="Q1" s="10"/>
      <c r="R1" s="10"/>
      <c r="S1" s="167" t="s">
        <v>64</v>
      </c>
      <c r="T1" s="167"/>
      <c r="U1" s="167"/>
    </row>
    <row r="2" spans="1:21" ht="15">
      <c r="A2" s="168" t="s">
        <v>65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ht="15">
      <c r="A3" s="169" t="s">
        <v>18</v>
      </c>
      <c r="B3" s="169" t="s">
        <v>22</v>
      </c>
      <c r="C3" s="169" t="s">
        <v>23</v>
      </c>
      <c r="D3" s="170" t="s">
        <v>10</v>
      </c>
      <c r="E3" s="169" t="s">
        <v>24</v>
      </c>
      <c r="F3" s="169"/>
      <c r="G3" s="169"/>
      <c r="H3" s="169"/>
      <c r="I3" s="169"/>
      <c r="J3" s="169"/>
      <c r="K3" s="169"/>
      <c r="L3" s="169"/>
      <c r="M3" s="169" t="s">
        <v>55</v>
      </c>
      <c r="N3" s="169"/>
      <c r="O3" s="169"/>
      <c r="P3" s="169"/>
      <c r="Q3" s="169"/>
      <c r="R3" s="169"/>
      <c r="S3" s="169"/>
      <c r="T3" s="169"/>
      <c r="U3" s="172" t="s">
        <v>38</v>
      </c>
    </row>
    <row r="4" spans="1:21" ht="25.5">
      <c r="A4" s="169"/>
      <c r="B4" s="169"/>
      <c r="C4" s="169"/>
      <c r="D4" s="171"/>
      <c r="E4" s="11" t="s">
        <v>4</v>
      </c>
      <c r="F4" s="12" t="s">
        <v>57</v>
      </c>
      <c r="G4" s="12" t="s">
        <v>49</v>
      </c>
      <c r="H4" s="12" t="s">
        <v>50</v>
      </c>
      <c r="I4" s="12" t="s">
        <v>51</v>
      </c>
      <c r="J4" s="12" t="s">
        <v>52</v>
      </c>
      <c r="K4" s="12" t="s">
        <v>53</v>
      </c>
      <c r="L4" s="12" t="s">
        <v>54</v>
      </c>
      <c r="M4" s="1" t="s">
        <v>19</v>
      </c>
      <c r="N4" s="12" t="s">
        <v>48</v>
      </c>
      <c r="O4" s="12" t="s">
        <v>49</v>
      </c>
      <c r="P4" s="12" t="s">
        <v>50</v>
      </c>
      <c r="Q4" s="12" t="s">
        <v>51</v>
      </c>
      <c r="R4" s="12" t="s">
        <v>52</v>
      </c>
      <c r="S4" s="12" t="s">
        <v>53</v>
      </c>
      <c r="T4" s="12" t="s">
        <v>54</v>
      </c>
      <c r="U4" s="173"/>
    </row>
    <row r="5" spans="1:21" ht="1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</row>
    <row r="6" spans="1:21" ht="15">
      <c r="A6" s="3"/>
      <c r="B6" s="164" t="s">
        <v>58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6"/>
    </row>
    <row r="7" spans="1:21" ht="15">
      <c r="A7" s="60" t="s">
        <v>39</v>
      </c>
      <c r="B7" s="150" t="s">
        <v>66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2"/>
    </row>
    <row r="8" spans="1:21" ht="15">
      <c r="A8" s="148" t="s">
        <v>5</v>
      </c>
      <c r="B8" s="149" t="s">
        <v>67</v>
      </c>
      <c r="C8" s="148" t="s">
        <v>68</v>
      </c>
      <c r="D8" s="14" t="s">
        <v>4</v>
      </c>
      <c r="E8" s="15">
        <f aca="true" t="shared" si="0" ref="E8:L8">E9+E10+E11+E12</f>
        <v>21959273.02</v>
      </c>
      <c r="F8" s="15">
        <f t="shared" si="0"/>
        <v>8389384.15</v>
      </c>
      <c r="G8" s="15">
        <f t="shared" si="0"/>
        <v>13569888.87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3" t="s">
        <v>69</v>
      </c>
      <c r="N8" s="143">
        <v>5875</v>
      </c>
      <c r="O8" s="143">
        <v>7257</v>
      </c>
      <c r="P8" s="143" t="s">
        <v>43</v>
      </c>
      <c r="Q8" s="143" t="s">
        <v>43</v>
      </c>
      <c r="R8" s="143" t="s">
        <v>43</v>
      </c>
      <c r="S8" s="143" t="s">
        <v>43</v>
      </c>
      <c r="T8" s="143" t="s">
        <v>43</v>
      </c>
      <c r="U8" s="160" t="s">
        <v>198</v>
      </c>
    </row>
    <row r="9" spans="1:21" ht="15">
      <c r="A9" s="148"/>
      <c r="B9" s="149"/>
      <c r="C9" s="148"/>
      <c r="D9" s="16" t="s">
        <v>2</v>
      </c>
      <c r="E9" s="17">
        <f>F9+G9+H9+I9+J9+K9+L9</f>
        <v>21959273.02</v>
      </c>
      <c r="F9" s="17">
        <f>7389178.15+1000206</f>
        <v>8389384.15</v>
      </c>
      <c r="G9" s="17">
        <f>17123461.61-3620304.85+66732.11</f>
        <v>13569888.87</v>
      </c>
      <c r="H9" s="17">
        <f>10276959-10276959</f>
        <v>0</v>
      </c>
      <c r="I9" s="17">
        <v>0</v>
      </c>
      <c r="J9" s="17">
        <v>0</v>
      </c>
      <c r="K9" s="17">
        <v>0</v>
      </c>
      <c r="L9" s="17">
        <v>0</v>
      </c>
      <c r="M9" s="154"/>
      <c r="N9" s="144"/>
      <c r="O9" s="144"/>
      <c r="P9" s="144"/>
      <c r="Q9" s="144"/>
      <c r="R9" s="144"/>
      <c r="S9" s="144"/>
      <c r="T9" s="144"/>
      <c r="U9" s="161"/>
    </row>
    <row r="10" spans="1:21" ht="15">
      <c r="A10" s="148"/>
      <c r="B10" s="149"/>
      <c r="C10" s="148"/>
      <c r="D10" s="16" t="s">
        <v>0</v>
      </c>
      <c r="E10" s="17">
        <f>F10+G10+H10+I10+J10+K10+L10</f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54"/>
      <c r="N10" s="144"/>
      <c r="O10" s="144"/>
      <c r="P10" s="144"/>
      <c r="Q10" s="144"/>
      <c r="R10" s="144"/>
      <c r="S10" s="144"/>
      <c r="T10" s="144"/>
      <c r="U10" s="161"/>
    </row>
    <row r="11" spans="1:21" ht="15">
      <c r="A11" s="148"/>
      <c r="B11" s="149"/>
      <c r="C11" s="148"/>
      <c r="D11" s="16" t="s">
        <v>1</v>
      </c>
      <c r="E11" s="17">
        <f>F11+G11+H11+I11+J11+K11+L11</f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54"/>
      <c r="N11" s="144"/>
      <c r="O11" s="144"/>
      <c r="P11" s="144"/>
      <c r="Q11" s="144"/>
      <c r="R11" s="144"/>
      <c r="S11" s="144"/>
      <c r="T11" s="144"/>
      <c r="U11" s="161"/>
    </row>
    <row r="12" spans="1:21" ht="15">
      <c r="A12" s="148"/>
      <c r="B12" s="149"/>
      <c r="C12" s="148"/>
      <c r="D12" s="16" t="s">
        <v>3</v>
      </c>
      <c r="E12" s="17">
        <f>F12+G12+H12+I12+J12+K12+L12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58"/>
      <c r="N12" s="163"/>
      <c r="O12" s="163"/>
      <c r="P12" s="163"/>
      <c r="Q12" s="163"/>
      <c r="R12" s="163"/>
      <c r="S12" s="163"/>
      <c r="T12" s="163"/>
      <c r="U12" s="162"/>
    </row>
    <row r="13" spans="1:21" ht="15">
      <c r="A13" s="159" t="s">
        <v>6</v>
      </c>
      <c r="B13" s="149" t="s">
        <v>70</v>
      </c>
      <c r="C13" s="148" t="s">
        <v>68</v>
      </c>
      <c r="D13" s="14" t="s">
        <v>4</v>
      </c>
      <c r="E13" s="15">
        <f aca="true" t="shared" si="1" ref="E13:L13">E14+E15+E16+E17</f>
        <v>10665299.72941899</v>
      </c>
      <c r="F13" s="15">
        <f t="shared" si="1"/>
        <v>4770207.62</v>
      </c>
      <c r="G13" s="15">
        <f t="shared" si="1"/>
        <v>5895092.109418989</v>
      </c>
      <c r="H13" s="15">
        <f t="shared" si="1"/>
        <v>0</v>
      </c>
      <c r="I13" s="15">
        <f t="shared" si="1"/>
        <v>0</v>
      </c>
      <c r="J13" s="15">
        <f t="shared" si="1"/>
        <v>0</v>
      </c>
      <c r="K13" s="15">
        <f t="shared" si="1"/>
        <v>0</v>
      </c>
      <c r="L13" s="15">
        <f t="shared" si="1"/>
        <v>0</v>
      </c>
      <c r="M13" s="153" t="s">
        <v>71</v>
      </c>
      <c r="N13" s="143">
        <v>1637.4</v>
      </c>
      <c r="O13" s="143">
        <v>2520</v>
      </c>
      <c r="P13" s="143" t="s">
        <v>43</v>
      </c>
      <c r="Q13" s="143" t="s">
        <v>43</v>
      </c>
      <c r="R13" s="143" t="s">
        <v>43</v>
      </c>
      <c r="S13" s="143" t="s">
        <v>43</v>
      </c>
      <c r="T13" s="143" t="s">
        <v>43</v>
      </c>
      <c r="U13" s="160" t="s">
        <v>198</v>
      </c>
    </row>
    <row r="14" spans="1:21" ht="15">
      <c r="A14" s="148"/>
      <c r="B14" s="149"/>
      <c r="C14" s="148"/>
      <c r="D14" s="16" t="s">
        <v>2</v>
      </c>
      <c r="E14" s="17">
        <f>F14+G14+H14+I14+J14+K14+L14</f>
        <v>10665299.72941899</v>
      </c>
      <c r="F14" s="17">
        <f>2768024.53+2002183.09</f>
        <v>4770207.62</v>
      </c>
      <c r="G14" s="17">
        <f>6508785.15941899-442342.57-171350.48</f>
        <v>5895092.109418989</v>
      </c>
      <c r="H14" s="17">
        <f>8387542-8387542</f>
        <v>0</v>
      </c>
      <c r="I14" s="17">
        <v>0</v>
      </c>
      <c r="J14" s="17">
        <v>0</v>
      </c>
      <c r="K14" s="17">
        <v>0</v>
      </c>
      <c r="L14" s="17">
        <v>0</v>
      </c>
      <c r="M14" s="154"/>
      <c r="N14" s="144"/>
      <c r="O14" s="144"/>
      <c r="P14" s="144"/>
      <c r="Q14" s="144"/>
      <c r="R14" s="144"/>
      <c r="S14" s="144"/>
      <c r="T14" s="144"/>
      <c r="U14" s="161"/>
    </row>
    <row r="15" spans="1:21" ht="15">
      <c r="A15" s="148"/>
      <c r="B15" s="149"/>
      <c r="C15" s="148"/>
      <c r="D15" s="16" t="s">
        <v>0</v>
      </c>
      <c r="E15" s="17">
        <f>F15+G15+H15+I15+J15+K15+L15</f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54"/>
      <c r="N15" s="144"/>
      <c r="O15" s="144"/>
      <c r="P15" s="144"/>
      <c r="Q15" s="144"/>
      <c r="R15" s="144"/>
      <c r="S15" s="144"/>
      <c r="T15" s="144"/>
      <c r="U15" s="161"/>
    </row>
    <row r="16" spans="1:21" ht="15">
      <c r="A16" s="148"/>
      <c r="B16" s="149"/>
      <c r="C16" s="148"/>
      <c r="D16" s="16" t="s">
        <v>1</v>
      </c>
      <c r="E16" s="17">
        <f>F16+G16+H16+I16+J16+K16+L16</f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54"/>
      <c r="N16" s="144"/>
      <c r="O16" s="144"/>
      <c r="P16" s="144"/>
      <c r="Q16" s="144"/>
      <c r="R16" s="144"/>
      <c r="S16" s="144"/>
      <c r="T16" s="144"/>
      <c r="U16" s="161"/>
    </row>
    <row r="17" spans="1:21" ht="15">
      <c r="A17" s="148"/>
      <c r="B17" s="149"/>
      <c r="C17" s="148"/>
      <c r="D17" s="16" t="s">
        <v>3</v>
      </c>
      <c r="E17" s="17">
        <f>F17+G17+H17+I17+J17+K17+L17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58"/>
      <c r="N17" s="163"/>
      <c r="O17" s="163"/>
      <c r="P17" s="163"/>
      <c r="Q17" s="163"/>
      <c r="R17" s="163"/>
      <c r="S17" s="163"/>
      <c r="T17" s="163"/>
      <c r="U17" s="162"/>
    </row>
    <row r="18" spans="1:21" ht="15">
      <c r="A18" s="159" t="s">
        <v>7</v>
      </c>
      <c r="B18" s="149" t="s">
        <v>72</v>
      </c>
      <c r="C18" s="148" t="s">
        <v>68</v>
      </c>
      <c r="D18" s="14" t="s">
        <v>4</v>
      </c>
      <c r="E18" s="15">
        <f aca="true" t="shared" si="2" ref="E18:L18">E19+E20+E21+E22</f>
        <v>463616</v>
      </c>
      <c r="F18" s="15">
        <f t="shared" si="2"/>
        <v>463616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3" t="s">
        <v>73</v>
      </c>
      <c r="N18" s="143">
        <v>1</v>
      </c>
      <c r="O18" s="157" t="s">
        <v>43</v>
      </c>
      <c r="P18" s="157" t="s">
        <v>43</v>
      </c>
      <c r="Q18" s="157" t="s">
        <v>43</v>
      </c>
      <c r="R18" s="157" t="s">
        <v>43</v>
      </c>
      <c r="S18" s="157" t="s">
        <v>43</v>
      </c>
      <c r="T18" s="157" t="s">
        <v>43</v>
      </c>
      <c r="U18" s="160" t="s">
        <v>74</v>
      </c>
    </row>
    <row r="19" spans="1:21" ht="15">
      <c r="A19" s="148"/>
      <c r="B19" s="149"/>
      <c r="C19" s="148"/>
      <c r="D19" s="16" t="s">
        <v>2</v>
      </c>
      <c r="E19" s="17">
        <f>F19+G19+H19+I19+J19+K19+L19</f>
        <v>463616</v>
      </c>
      <c r="F19" s="17">
        <v>463616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54"/>
      <c r="N19" s="144"/>
      <c r="O19" s="157"/>
      <c r="P19" s="157"/>
      <c r="Q19" s="157"/>
      <c r="R19" s="157"/>
      <c r="S19" s="157"/>
      <c r="T19" s="157"/>
      <c r="U19" s="161"/>
    </row>
    <row r="20" spans="1:21" ht="15">
      <c r="A20" s="148"/>
      <c r="B20" s="149"/>
      <c r="C20" s="148"/>
      <c r="D20" s="16" t="s">
        <v>0</v>
      </c>
      <c r="E20" s="17">
        <f>F20+G20+H20+I20+J20+K20+L20</f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54"/>
      <c r="N20" s="144"/>
      <c r="O20" s="157"/>
      <c r="P20" s="157"/>
      <c r="Q20" s="157"/>
      <c r="R20" s="157"/>
      <c r="S20" s="157"/>
      <c r="T20" s="157"/>
      <c r="U20" s="161"/>
    </row>
    <row r="21" spans="1:21" ht="15">
      <c r="A21" s="148"/>
      <c r="B21" s="149"/>
      <c r="C21" s="148"/>
      <c r="D21" s="16" t="s">
        <v>1</v>
      </c>
      <c r="E21" s="17">
        <f>F21+G21+H21+I21+J21+K21+L21</f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54"/>
      <c r="N21" s="144"/>
      <c r="O21" s="157"/>
      <c r="P21" s="157"/>
      <c r="Q21" s="157"/>
      <c r="R21" s="157"/>
      <c r="S21" s="157"/>
      <c r="T21" s="157"/>
      <c r="U21" s="161"/>
    </row>
    <row r="22" spans="1:21" ht="15">
      <c r="A22" s="148"/>
      <c r="B22" s="149"/>
      <c r="C22" s="148"/>
      <c r="D22" s="16" t="s">
        <v>3</v>
      </c>
      <c r="E22" s="17">
        <f>F22+G22+H22+I22+J22+K22+L22</f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58"/>
      <c r="N22" s="163"/>
      <c r="O22" s="157"/>
      <c r="P22" s="157"/>
      <c r="Q22" s="157"/>
      <c r="R22" s="157"/>
      <c r="S22" s="157"/>
      <c r="T22" s="157"/>
      <c r="U22" s="162"/>
    </row>
    <row r="23" spans="1:21" ht="15">
      <c r="A23" s="135"/>
      <c r="B23" s="136" t="s">
        <v>32</v>
      </c>
      <c r="C23" s="135"/>
      <c r="D23" s="18" t="s">
        <v>4</v>
      </c>
      <c r="E23" s="19">
        <f>E25+E26+E27+E28</f>
        <v>33088188.74941899</v>
      </c>
      <c r="F23" s="19">
        <f aca="true" t="shared" si="3" ref="F23:L23">F25+F26+F27+F28</f>
        <v>13623207.77</v>
      </c>
      <c r="G23" s="19">
        <f t="shared" si="3"/>
        <v>19464980.97941899</v>
      </c>
      <c r="H23" s="19">
        <f t="shared" si="3"/>
        <v>0</v>
      </c>
      <c r="I23" s="19">
        <f t="shared" si="3"/>
        <v>0</v>
      </c>
      <c r="J23" s="19">
        <f t="shared" si="3"/>
        <v>0</v>
      </c>
      <c r="K23" s="19">
        <f t="shared" si="3"/>
        <v>0</v>
      </c>
      <c r="L23" s="19">
        <f t="shared" si="3"/>
        <v>0</v>
      </c>
      <c r="M23" s="137"/>
      <c r="N23" s="129"/>
      <c r="O23" s="129"/>
      <c r="P23" s="129"/>
      <c r="Q23" s="129"/>
      <c r="R23" s="129"/>
      <c r="S23" s="129"/>
      <c r="T23" s="129"/>
      <c r="U23" s="132"/>
    </row>
    <row r="24" spans="1:21" ht="15">
      <c r="A24" s="135"/>
      <c r="B24" s="136"/>
      <c r="C24" s="135"/>
      <c r="D24" s="140" t="s">
        <v>31</v>
      </c>
      <c r="E24" s="141"/>
      <c r="F24" s="141"/>
      <c r="G24" s="141"/>
      <c r="H24" s="141"/>
      <c r="I24" s="141"/>
      <c r="J24" s="141"/>
      <c r="K24" s="141"/>
      <c r="L24" s="142"/>
      <c r="M24" s="138"/>
      <c r="N24" s="130"/>
      <c r="O24" s="130"/>
      <c r="P24" s="130"/>
      <c r="Q24" s="130"/>
      <c r="R24" s="130"/>
      <c r="S24" s="130"/>
      <c r="T24" s="130"/>
      <c r="U24" s="133"/>
    </row>
    <row r="25" spans="1:21" ht="15">
      <c r="A25" s="135"/>
      <c r="B25" s="136"/>
      <c r="C25" s="135"/>
      <c r="D25" s="20" t="s">
        <v>2</v>
      </c>
      <c r="E25" s="19">
        <f>F25+G25+H25+I25+J25+K25+L25</f>
        <v>33088188.74941899</v>
      </c>
      <c r="F25" s="21">
        <f>F9+F14+F19</f>
        <v>13623207.77</v>
      </c>
      <c r="G25" s="21">
        <f aca="true" t="shared" si="4" ref="G25:L25">G9+G14+G19</f>
        <v>19464980.97941899</v>
      </c>
      <c r="H25" s="21">
        <f t="shared" si="4"/>
        <v>0</v>
      </c>
      <c r="I25" s="21">
        <f t="shared" si="4"/>
        <v>0</v>
      </c>
      <c r="J25" s="21">
        <f t="shared" si="4"/>
        <v>0</v>
      </c>
      <c r="K25" s="21">
        <f t="shared" si="4"/>
        <v>0</v>
      </c>
      <c r="L25" s="21">
        <f t="shared" si="4"/>
        <v>0</v>
      </c>
      <c r="M25" s="138"/>
      <c r="N25" s="130"/>
      <c r="O25" s="130"/>
      <c r="P25" s="130"/>
      <c r="Q25" s="130"/>
      <c r="R25" s="130"/>
      <c r="S25" s="130"/>
      <c r="T25" s="130"/>
      <c r="U25" s="133"/>
    </row>
    <row r="26" spans="1:21" ht="15">
      <c r="A26" s="135"/>
      <c r="B26" s="136"/>
      <c r="C26" s="135"/>
      <c r="D26" s="20" t="s">
        <v>0</v>
      </c>
      <c r="E26" s="19">
        <f>F26+G26+H26+I26+J26+K26+L26</f>
        <v>0</v>
      </c>
      <c r="F26" s="21">
        <f aca="true" t="shared" si="5" ref="F26:L28">F10+F15</f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  <c r="J26" s="21">
        <f t="shared" si="5"/>
        <v>0</v>
      </c>
      <c r="K26" s="21">
        <f t="shared" si="5"/>
        <v>0</v>
      </c>
      <c r="L26" s="21">
        <f t="shared" si="5"/>
        <v>0</v>
      </c>
      <c r="M26" s="138"/>
      <c r="N26" s="130"/>
      <c r="O26" s="130"/>
      <c r="P26" s="130"/>
      <c r="Q26" s="130"/>
      <c r="R26" s="130"/>
      <c r="S26" s="130"/>
      <c r="T26" s="130"/>
      <c r="U26" s="133"/>
    </row>
    <row r="27" spans="1:21" ht="15">
      <c r="A27" s="135"/>
      <c r="B27" s="136"/>
      <c r="C27" s="135"/>
      <c r="D27" s="20" t="s">
        <v>1</v>
      </c>
      <c r="E27" s="19">
        <f>F27+G27+H27+I27+J27+K27+L27</f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21">
        <f t="shared" si="5"/>
        <v>0</v>
      </c>
      <c r="J27" s="21">
        <f t="shared" si="5"/>
        <v>0</v>
      </c>
      <c r="K27" s="21">
        <f t="shared" si="5"/>
        <v>0</v>
      </c>
      <c r="L27" s="21">
        <f t="shared" si="5"/>
        <v>0</v>
      </c>
      <c r="M27" s="138"/>
      <c r="N27" s="130"/>
      <c r="O27" s="130"/>
      <c r="P27" s="130"/>
      <c r="Q27" s="130"/>
      <c r="R27" s="130"/>
      <c r="S27" s="130"/>
      <c r="T27" s="130"/>
      <c r="U27" s="133"/>
    </row>
    <row r="28" spans="1:21" ht="15">
      <c r="A28" s="135"/>
      <c r="B28" s="136"/>
      <c r="C28" s="135"/>
      <c r="D28" s="20" t="s">
        <v>3</v>
      </c>
      <c r="E28" s="19">
        <f>F28+G28+H28+I28+J28+K28+L28</f>
        <v>0</v>
      </c>
      <c r="F28" s="21">
        <f t="shared" si="5"/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139"/>
      <c r="N28" s="131"/>
      <c r="O28" s="131"/>
      <c r="P28" s="131"/>
      <c r="Q28" s="131"/>
      <c r="R28" s="131"/>
      <c r="S28" s="131"/>
      <c r="T28" s="131"/>
      <c r="U28" s="134"/>
    </row>
    <row r="29" spans="1:21" ht="15">
      <c r="A29" s="2" t="s">
        <v>40</v>
      </c>
      <c r="B29" s="150" t="s">
        <v>75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2"/>
    </row>
    <row r="30" spans="1:21" ht="15">
      <c r="A30" s="148" t="s">
        <v>9</v>
      </c>
      <c r="B30" s="149" t="s">
        <v>76</v>
      </c>
      <c r="C30" s="148" t="s">
        <v>68</v>
      </c>
      <c r="D30" s="14" t="s">
        <v>4</v>
      </c>
      <c r="E30" s="15">
        <f aca="true" t="shared" si="6" ref="E30:L30">E31+E32+E33+E34</f>
        <v>1303794.46</v>
      </c>
      <c r="F30" s="15">
        <f>F31+F32+F33+F34</f>
        <v>1303794.46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3" t="s">
        <v>77</v>
      </c>
      <c r="N30" s="157">
        <v>794.4</v>
      </c>
      <c r="O30" s="157" t="s">
        <v>43</v>
      </c>
      <c r="P30" s="157" t="s">
        <v>43</v>
      </c>
      <c r="Q30" s="157" t="s">
        <v>43</v>
      </c>
      <c r="R30" s="157" t="s">
        <v>43</v>
      </c>
      <c r="S30" s="157" t="s">
        <v>43</v>
      </c>
      <c r="T30" s="157" t="s">
        <v>43</v>
      </c>
      <c r="U30" s="147" t="s">
        <v>198</v>
      </c>
    </row>
    <row r="31" spans="1:21" ht="15">
      <c r="A31" s="148"/>
      <c r="B31" s="149"/>
      <c r="C31" s="148"/>
      <c r="D31" s="16" t="s">
        <v>2</v>
      </c>
      <c r="E31" s="17">
        <f>F31+G31+H31+I31+J31+K31+L31</f>
        <v>1303794.46</v>
      </c>
      <c r="F31" s="17">
        <f>1319581.26-15786.8</f>
        <v>1303794.46</v>
      </c>
      <c r="G31" s="17">
        <v>0</v>
      </c>
      <c r="H31" s="17">
        <f>1448238.22-1448238.22</f>
        <v>0</v>
      </c>
      <c r="I31" s="17">
        <v>0</v>
      </c>
      <c r="J31" s="17">
        <v>0</v>
      </c>
      <c r="K31" s="17">
        <v>0</v>
      </c>
      <c r="L31" s="17">
        <v>0</v>
      </c>
      <c r="M31" s="154"/>
      <c r="N31" s="157"/>
      <c r="O31" s="157"/>
      <c r="P31" s="157"/>
      <c r="Q31" s="157"/>
      <c r="R31" s="157"/>
      <c r="S31" s="157"/>
      <c r="T31" s="157"/>
      <c r="U31" s="147"/>
    </row>
    <row r="32" spans="1:21" ht="15">
      <c r="A32" s="148"/>
      <c r="B32" s="149"/>
      <c r="C32" s="148"/>
      <c r="D32" s="16" t="s">
        <v>0</v>
      </c>
      <c r="E32" s="17">
        <f>F32+G32+H32+I32+J32+K32+L32</f>
        <v>0</v>
      </c>
      <c r="F32" s="17">
        <f aca="true" t="shared" si="7" ref="F32:L34">F37+F42+F47</f>
        <v>0</v>
      </c>
      <c r="G32" s="17">
        <f t="shared" si="7"/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54"/>
      <c r="N32" s="157"/>
      <c r="O32" s="157"/>
      <c r="P32" s="157"/>
      <c r="Q32" s="157"/>
      <c r="R32" s="157"/>
      <c r="S32" s="157"/>
      <c r="T32" s="157"/>
      <c r="U32" s="147"/>
    </row>
    <row r="33" spans="1:21" ht="15">
      <c r="A33" s="148"/>
      <c r="B33" s="149"/>
      <c r="C33" s="148"/>
      <c r="D33" s="16" t="s">
        <v>1</v>
      </c>
      <c r="E33" s="17">
        <f>F33+G33+H33+I33+J33+K33+L33</f>
        <v>0</v>
      </c>
      <c r="F33" s="17">
        <f t="shared" si="7"/>
        <v>0</v>
      </c>
      <c r="G33" s="17">
        <f t="shared" si="7"/>
        <v>0</v>
      </c>
      <c r="H33" s="17">
        <f t="shared" si="7"/>
        <v>0</v>
      </c>
      <c r="I33" s="17">
        <f t="shared" si="7"/>
        <v>0</v>
      </c>
      <c r="J33" s="17">
        <f t="shared" si="7"/>
        <v>0</v>
      </c>
      <c r="K33" s="17">
        <f t="shared" si="7"/>
        <v>0</v>
      </c>
      <c r="L33" s="17">
        <f t="shared" si="7"/>
        <v>0</v>
      </c>
      <c r="M33" s="154"/>
      <c r="N33" s="157"/>
      <c r="O33" s="157"/>
      <c r="P33" s="157"/>
      <c r="Q33" s="157"/>
      <c r="R33" s="157"/>
      <c r="S33" s="157"/>
      <c r="T33" s="157"/>
      <c r="U33" s="147"/>
    </row>
    <row r="34" spans="1:21" ht="15">
      <c r="A34" s="148"/>
      <c r="B34" s="149"/>
      <c r="C34" s="148"/>
      <c r="D34" s="16" t="s">
        <v>3</v>
      </c>
      <c r="E34" s="17">
        <f>F34+G34+H34+I34+J34+K34+L34</f>
        <v>0</v>
      </c>
      <c r="F34" s="17">
        <f t="shared" si="7"/>
        <v>0</v>
      </c>
      <c r="G34" s="17">
        <f t="shared" si="7"/>
        <v>0</v>
      </c>
      <c r="H34" s="17">
        <f t="shared" si="7"/>
        <v>0</v>
      </c>
      <c r="I34" s="17">
        <f t="shared" si="7"/>
        <v>0</v>
      </c>
      <c r="J34" s="17">
        <f t="shared" si="7"/>
        <v>0</v>
      </c>
      <c r="K34" s="17">
        <f t="shared" si="7"/>
        <v>0</v>
      </c>
      <c r="L34" s="17">
        <f t="shared" si="7"/>
        <v>0</v>
      </c>
      <c r="M34" s="158"/>
      <c r="N34" s="157"/>
      <c r="O34" s="157"/>
      <c r="P34" s="157"/>
      <c r="Q34" s="157"/>
      <c r="R34" s="157"/>
      <c r="S34" s="157"/>
      <c r="T34" s="157"/>
      <c r="U34" s="147"/>
    </row>
    <row r="35" spans="1:21" ht="15">
      <c r="A35" s="159" t="s">
        <v>21</v>
      </c>
      <c r="B35" s="149" t="s">
        <v>78</v>
      </c>
      <c r="C35" s="148">
        <v>2014</v>
      </c>
      <c r="D35" s="16" t="s">
        <v>4</v>
      </c>
      <c r="E35" s="17">
        <f aca="true" t="shared" si="8" ref="E35:L35">E36+E37+E38+E39</f>
        <v>197000</v>
      </c>
      <c r="F35" s="17">
        <f t="shared" si="8"/>
        <v>197000</v>
      </c>
      <c r="G35" s="17">
        <f t="shared" si="8"/>
        <v>0</v>
      </c>
      <c r="H35" s="17">
        <f t="shared" si="8"/>
        <v>0</v>
      </c>
      <c r="I35" s="17">
        <f t="shared" si="8"/>
        <v>0</v>
      </c>
      <c r="J35" s="17">
        <f t="shared" si="8"/>
        <v>0</v>
      </c>
      <c r="K35" s="17">
        <f t="shared" si="8"/>
        <v>0</v>
      </c>
      <c r="L35" s="17">
        <f t="shared" si="8"/>
        <v>0</v>
      </c>
      <c r="M35" s="153" t="s">
        <v>79</v>
      </c>
      <c r="N35" s="157">
        <v>5</v>
      </c>
      <c r="O35" s="157" t="s">
        <v>43</v>
      </c>
      <c r="P35" s="157" t="s">
        <v>43</v>
      </c>
      <c r="Q35" s="157" t="s">
        <v>43</v>
      </c>
      <c r="R35" s="157" t="s">
        <v>43</v>
      </c>
      <c r="S35" s="157" t="s">
        <v>43</v>
      </c>
      <c r="T35" s="157" t="s">
        <v>43</v>
      </c>
      <c r="U35" s="147" t="s">
        <v>198</v>
      </c>
    </row>
    <row r="36" spans="1:21" ht="15">
      <c r="A36" s="148"/>
      <c r="B36" s="149"/>
      <c r="C36" s="148"/>
      <c r="D36" s="16" t="s">
        <v>2</v>
      </c>
      <c r="E36" s="17">
        <f>F36+G36+H36+I36+J36+K36+L36</f>
        <v>197000</v>
      </c>
      <c r="F36" s="17">
        <v>197000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54"/>
      <c r="N36" s="157"/>
      <c r="O36" s="157"/>
      <c r="P36" s="157"/>
      <c r="Q36" s="157"/>
      <c r="R36" s="157"/>
      <c r="S36" s="157"/>
      <c r="T36" s="157"/>
      <c r="U36" s="147"/>
    </row>
    <row r="37" spans="1:21" ht="15">
      <c r="A37" s="148"/>
      <c r="B37" s="149"/>
      <c r="C37" s="148"/>
      <c r="D37" s="16" t="s">
        <v>0</v>
      </c>
      <c r="E37" s="17">
        <f>F37+G37+H37+I37+J37+K37+L37</f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54"/>
      <c r="N37" s="157"/>
      <c r="O37" s="157"/>
      <c r="P37" s="157"/>
      <c r="Q37" s="157"/>
      <c r="R37" s="157"/>
      <c r="S37" s="157"/>
      <c r="T37" s="157"/>
      <c r="U37" s="147"/>
    </row>
    <row r="38" spans="1:21" ht="15">
      <c r="A38" s="148"/>
      <c r="B38" s="149"/>
      <c r="C38" s="148"/>
      <c r="D38" s="16" t="s">
        <v>1</v>
      </c>
      <c r="E38" s="17">
        <f>F38+G38+H38+I38+J38+K38+L38</f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54"/>
      <c r="N38" s="157"/>
      <c r="O38" s="157"/>
      <c r="P38" s="157"/>
      <c r="Q38" s="157"/>
      <c r="R38" s="157"/>
      <c r="S38" s="157"/>
      <c r="T38" s="157"/>
      <c r="U38" s="147"/>
    </row>
    <row r="39" spans="1:21" ht="15">
      <c r="A39" s="148"/>
      <c r="B39" s="149"/>
      <c r="C39" s="148"/>
      <c r="D39" s="16" t="s">
        <v>3</v>
      </c>
      <c r="E39" s="17">
        <f>F39+G39+H39+I39+J39+K39+L39</f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58"/>
      <c r="N39" s="157"/>
      <c r="O39" s="157"/>
      <c r="P39" s="157"/>
      <c r="Q39" s="157"/>
      <c r="R39" s="157"/>
      <c r="S39" s="157"/>
      <c r="T39" s="157"/>
      <c r="U39" s="147"/>
    </row>
    <row r="40" spans="1:21" ht="15">
      <c r="A40" s="148" t="s">
        <v>80</v>
      </c>
      <c r="B40" s="149" t="s">
        <v>81</v>
      </c>
      <c r="C40" s="148">
        <v>2014</v>
      </c>
      <c r="D40" s="16" t="s">
        <v>4</v>
      </c>
      <c r="E40" s="17">
        <f aca="true" t="shared" si="9" ref="E40:L40">E41+E42+E43+E44</f>
        <v>10487674.39</v>
      </c>
      <c r="F40" s="17">
        <f t="shared" si="9"/>
        <v>1087933.25</v>
      </c>
      <c r="G40" s="17">
        <f t="shared" si="9"/>
        <v>0</v>
      </c>
      <c r="H40" s="17">
        <f t="shared" si="9"/>
        <v>275000</v>
      </c>
      <c r="I40" s="17">
        <f t="shared" si="9"/>
        <v>7452219.18</v>
      </c>
      <c r="J40" s="17">
        <f t="shared" si="9"/>
        <v>836260.98</v>
      </c>
      <c r="K40" s="17">
        <f t="shared" si="9"/>
        <v>836260.98</v>
      </c>
      <c r="L40" s="17">
        <f t="shared" si="9"/>
        <v>0</v>
      </c>
      <c r="M40" s="153" t="s">
        <v>82</v>
      </c>
      <c r="N40" s="157">
        <v>10</v>
      </c>
      <c r="O40" s="157" t="s">
        <v>43</v>
      </c>
      <c r="P40" s="157">
        <v>1</v>
      </c>
      <c r="Q40" s="157">
        <v>20</v>
      </c>
      <c r="R40" s="157">
        <v>1</v>
      </c>
      <c r="S40" s="157">
        <v>1</v>
      </c>
      <c r="T40" s="157" t="s">
        <v>43</v>
      </c>
      <c r="U40" s="147" t="s">
        <v>199</v>
      </c>
    </row>
    <row r="41" spans="1:21" ht="15">
      <c r="A41" s="148"/>
      <c r="B41" s="149"/>
      <c r="C41" s="148"/>
      <c r="D41" s="16" t="s">
        <v>2</v>
      </c>
      <c r="E41" s="17">
        <f>F41+G41+H41+I41+J41+K41+L41</f>
        <v>10487674.39</v>
      </c>
      <c r="F41" s="17">
        <f>1069734.45+2412+15786.8</f>
        <v>1087933.25</v>
      </c>
      <c r="G41" s="17">
        <v>0</v>
      </c>
      <c r="H41" s="17">
        <v>275000</v>
      </c>
      <c r="I41" s="17">
        <v>7452219.18</v>
      </c>
      <c r="J41" s="17">
        <v>836260.98</v>
      </c>
      <c r="K41" s="17">
        <v>836260.98</v>
      </c>
      <c r="L41" s="17">
        <v>0</v>
      </c>
      <c r="M41" s="154"/>
      <c r="N41" s="157"/>
      <c r="O41" s="157"/>
      <c r="P41" s="157"/>
      <c r="Q41" s="157"/>
      <c r="R41" s="157"/>
      <c r="S41" s="157"/>
      <c r="T41" s="157"/>
      <c r="U41" s="147"/>
    </row>
    <row r="42" spans="1:21" ht="15">
      <c r="A42" s="148"/>
      <c r="B42" s="149"/>
      <c r="C42" s="148"/>
      <c r="D42" s="16" t="s">
        <v>0</v>
      </c>
      <c r="E42" s="17">
        <f>F42+G42+H42+I42+J42+K42+L42</f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54"/>
      <c r="N42" s="157"/>
      <c r="O42" s="157"/>
      <c r="P42" s="157"/>
      <c r="Q42" s="157"/>
      <c r="R42" s="157"/>
      <c r="S42" s="157"/>
      <c r="T42" s="157"/>
      <c r="U42" s="147"/>
    </row>
    <row r="43" spans="1:21" ht="15">
      <c r="A43" s="148"/>
      <c r="B43" s="149"/>
      <c r="C43" s="148"/>
      <c r="D43" s="16" t="s">
        <v>1</v>
      </c>
      <c r="E43" s="17">
        <f>F43+G43+H43+I43+J43+K43+L43</f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54"/>
      <c r="N43" s="157"/>
      <c r="O43" s="157"/>
      <c r="P43" s="157"/>
      <c r="Q43" s="157"/>
      <c r="R43" s="157"/>
      <c r="S43" s="157"/>
      <c r="T43" s="157"/>
      <c r="U43" s="147"/>
    </row>
    <row r="44" spans="1:21" ht="15">
      <c r="A44" s="148"/>
      <c r="B44" s="149"/>
      <c r="C44" s="148"/>
      <c r="D44" s="16" t="s">
        <v>3</v>
      </c>
      <c r="E44" s="17">
        <f>F44+G44+H44+I44+J44+K44+L44</f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58"/>
      <c r="N44" s="157"/>
      <c r="O44" s="157"/>
      <c r="P44" s="157"/>
      <c r="Q44" s="157"/>
      <c r="R44" s="157"/>
      <c r="S44" s="157"/>
      <c r="T44" s="157"/>
      <c r="U44" s="147"/>
    </row>
    <row r="45" spans="1:21" ht="15">
      <c r="A45" s="148" t="s">
        <v>83</v>
      </c>
      <c r="B45" s="149" t="s">
        <v>84</v>
      </c>
      <c r="C45" s="148">
        <v>2014</v>
      </c>
      <c r="D45" s="16" t="s">
        <v>4</v>
      </c>
      <c r="E45" s="17">
        <f aca="true" t="shared" si="10" ref="E45:L45">E46+E47+E48+E49</f>
        <v>10213787.21</v>
      </c>
      <c r="F45" s="17">
        <f t="shared" si="10"/>
        <v>8989049.32</v>
      </c>
      <c r="G45" s="17">
        <f t="shared" si="10"/>
        <v>1224737.89</v>
      </c>
      <c r="H45" s="17">
        <f t="shared" si="10"/>
        <v>0</v>
      </c>
      <c r="I45" s="17">
        <f t="shared" si="10"/>
        <v>0</v>
      </c>
      <c r="J45" s="17">
        <f t="shared" si="10"/>
        <v>0</v>
      </c>
      <c r="K45" s="17">
        <f t="shared" si="10"/>
        <v>0</v>
      </c>
      <c r="L45" s="17">
        <f t="shared" si="10"/>
        <v>0</v>
      </c>
      <c r="M45" s="153" t="s">
        <v>85</v>
      </c>
      <c r="N45" s="157">
        <v>10</v>
      </c>
      <c r="O45" s="157">
        <v>12</v>
      </c>
      <c r="P45" s="157" t="s">
        <v>43</v>
      </c>
      <c r="Q45" s="157" t="s">
        <v>43</v>
      </c>
      <c r="R45" s="157" t="s">
        <v>43</v>
      </c>
      <c r="S45" s="157" t="s">
        <v>43</v>
      </c>
      <c r="T45" s="157" t="s">
        <v>43</v>
      </c>
      <c r="U45" s="147" t="s">
        <v>198</v>
      </c>
    </row>
    <row r="46" spans="1:21" ht="15">
      <c r="A46" s="148"/>
      <c r="B46" s="149"/>
      <c r="C46" s="148"/>
      <c r="D46" s="16" t="s">
        <v>2</v>
      </c>
      <c r="E46" s="17">
        <f>F46+G46+H46+I46+J46+K46+L46</f>
        <v>10213787.21</v>
      </c>
      <c r="F46" s="17">
        <f>5000712.64+4089240-100903.32</f>
        <v>8989049.32</v>
      </c>
      <c r="G46" s="17">
        <v>1224737.89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54"/>
      <c r="N46" s="157"/>
      <c r="O46" s="157"/>
      <c r="P46" s="157"/>
      <c r="Q46" s="157"/>
      <c r="R46" s="157"/>
      <c r="S46" s="157"/>
      <c r="T46" s="157"/>
      <c r="U46" s="147"/>
    </row>
    <row r="47" spans="1:21" ht="15">
      <c r="A47" s="148"/>
      <c r="B47" s="149"/>
      <c r="C47" s="148"/>
      <c r="D47" s="16" t="s">
        <v>0</v>
      </c>
      <c r="E47" s="17">
        <f>F47+G47+H47+I47+J47+K47+L47</f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54"/>
      <c r="N47" s="157"/>
      <c r="O47" s="157"/>
      <c r="P47" s="157"/>
      <c r="Q47" s="157"/>
      <c r="R47" s="157"/>
      <c r="S47" s="157"/>
      <c r="T47" s="157"/>
      <c r="U47" s="147"/>
    </row>
    <row r="48" spans="1:21" ht="15">
      <c r="A48" s="148"/>
      <c r="B48" s="149"/>
      <c r="C48" s="148"/>
      <c r="D48" s="16" t="s">
        <v>1</v>
      </c>
      <c r="E48" s="17">
        <f>F48+G48+H48+I48+J48+K48+L48</f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54"/>
      <c r="N48" s="157"/>
      <c r="O48" s="157"/>
      <c r="P48" s="157"/>
      <c r="Q48" s="157"/>
      <c r="R48" s="157"/>
      <c r="S48" s="157"/>
      <c r="T48" s="157"/>
      <c r="U48" s="147"/>
    </row>
    <row r="49" spans="1:21" ht="15">
      <c r="A49" s="148"/>
      <c r="B49" s="149"/>
      <c r="C49" s="148"/>
      <c r="D49" s="16" t="s">
        <v>3</v>
      </c>
      <c r="E49" s="17">
        <f>F49+G49+H49+I49+J49+K49+L49</f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58"/>
      <c r="N49" s="157"/>
      <c r="O49" s="157"/>
      <c r="P49" s="157"/>
      <c r="Q49" s="157"/>
      <c r="R49" s="157"/>
      <c r="S49" s="157"/>
      <c r="T49" s="157"/>
      <c r="U49" s="147"/>
    </row>
    <row r="50" spans="1:21" ht="15">
      <c r="A50" s="148" t="s">
        <v>86</v>
      </c>
      <c r="B50" s="149" t="s">
        <v>87</v>
      </c>
      <c r="C50" s="148">
        <v>2015</v>
      </c>
      <c r="D50" s="16" t="s">
        <v>4</v>
      </c>
      <c r="E50" s="17">
        <f aca="true" t="shared" si="11" ref="E50:L50">E51+E52+E53+E54</f>
        <v>828814.0612618398</v>
      </c>
      <c r="F50" s="17">
        <f t="shared" si="11"/>
        <v>0</v>
      </c>
      <c r="G50" s="17">
        <f t="shared" si="11"/>
        <v>828814.0612618398</v>
      </c>
      <c r="H50" s="17">
        <f t="shared" si="11"/>
        <v>0</v>
      </c>
      <c r="I50" s="17">
        <f t="shared" si="11"/>
        <v>0</v>
      </c>
      <c r="J50" s="17">
        <f t="shared" si="11"/>
        <v>0</v>
      </c>
      <c r="K50" s="17">
        <f t="shared" si="11"/>
        <v>0</v>
      </c>
      <c r="L50" s="17">
        <f t="shared" si="11"/>
        <v>0</v>
      </c>
      <c r="M50" s="153" t="s">
        <v>88</v>
      </c>
      <c r="N50" s="157" t="s">
        <v>43</v>
      </c>
      <c r="O50" s="157">
        <v>1</v>
      </c>
      <c r="P50" s="157" t="s">
        <v>43</v>
      </c>
      <c r="Q50" s="157" t="s">
        <v>43</v>
      </c>
      <c r="R50" s="157" t="s">
        <v>43</v>
      </c>
      <c r="S50" s="157" t="s">
        <v>43</v>
      </c>
      <c r="T50" s="157" t="s">
        <v>43</v>
      </c>
      <c r="U50" s="147" t="s">
        <v>198</v>
      </c>
    </row>
    <row r="51" spans="1:21" ht="15">
      <c r="A51" s="148"/>
      <c r="B51" s="149"/>
      <c r="C51" s="148"/>
      <c r="D51" s="16" t="s">
        <v>2</v>
      </c>
      <c r="E51" s="17">
        <f>F51+G51+H51+I51+J51+K51+L51</f>
        <v>828814.0612618398</v>
      </c>
      <c r="F51" s="17">
        <v>0</v>
      </c>
      <c r="G51" s="17">
        <f>3027088.78126184-1960275.81-237998.91</f>
        <v>828814.0612618398</v>
      </c>
      <c r="H51" s="17">
        <f>2999620-2999620</f>
        <v>0</v>
      </c>
      <c r="I51" s="17">
        <v>0</v>
      </c>
      <c r="J51" s="17">
        <v>0</v>
      </c>
      <c r="K51" s="17">
        <v>0</v>
      </c>
      <c r="L51" s="17">
        <v>0</v>
      </c>
      <c r="M51" s="154"/>
      <c r="N51" s="157"/>
      <c r="O51" s="157"/>
      <c r="P51" s="157"/>
      <c r="Q51" s="157"/>
      <c r="R51" s="157"/>
      <c r="S51" s="157"/>
      <c r="T51" s="157"/>
      <c r="U51" s="147"/>
    </row>
    <row r="52" spans="1:21" ht="15">
      <c r="A52" s="148"/>
      <c r="B52" s="149"/>
      <c r="C52" s="148"/>
      <c r="D52" s="16" t="s">
        <v>0</v>
      </c>
      <c r="E52" s="17">
        <f>F52+G52+H52+I52+J52+K52+L52</f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54"/>
      <c r="N52" s="157"/>
      <c r="O52" s="157"/>
      <c r="P52" s="157"/>
      <c r="Q52" s="157"/>
      <c r="R52" s="157"/>
      <c r="S52" s="157"/>
      <c r="T52" s="157"/>
      <c r="U52" s="147"/>
    </row>
    <row r="53" spans="1:21" ht="15">
      <c r="A53" s="148"/>
      <c r="B53" s="149"/>
      <c r="C53" s="148"/>
      <c r="D53" s="16" t="s">
        <v>1</v>
      </c>
      <c r="E53" s="17">
        <f>F53+G53+H53+I53+J53+K53+L53</f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54"/>
      <c r="N53" s="157"/>
      <c r="O53" s="157"/>
      <c r="P53" s="157"/>
      <c r="Q53" s="157"/>
      <c r="R53" s="157"/>
      <c r="S53" s="157"/>
      <c r="T53" s="157"/>
      <c r="U53" s="147"/>
    </row>
    <row r="54" spans="1:21" ht="15">
      <c r="A54" s="148"/>
      <c r="B54" s="149"/>
      <c r="C54" s="148"/>
      <c r="D54" s="16" t="s">
        <v>3</v>
      </c>
      <c r="E54" s="17">
        <f>F54+G54+H54+I54+J54+K54+L54</f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58"/>
      <c r="N54" s="157"/>
      <c r="O54" s="157"/>
      <c r="P54" s="157"/>
      <c r="Q54" s="157"/>
      <c r="R54" s="157"/>
      <c r="S54" s="157"/>
      <c r="T54" s="157"/>
      <c r="U54" s="147"/>
    </row>
    <row r="55" spans="1:21" ht="15">
      <c r="A55" s="135"/>
      <c r="B55" s="136" t="s">
        <v>33</v>
      </c>
      <c r="C55" s="135"/>
      <c r="D55" s="18" t="s">
        <v>4</v>
      </c>
      <c r="E55" s="19">
        <f aca="true" t="shared" si="12" ref="E55:L55">E57+E58+E59+E60</f>
        <v>23031070.121261843</v>
      </c>
      <c r="F55" s="19">
        <f t="shared" si="12"/>
        <v>11577777.030000001</v>
      </c>
      <c r="G55" s="19">
        <f t="shared" si="12"/>
        <v>2053551.9512618398</v>
      </c>
      <c r="H55" s="19">
        <f t="shared" si="12"/>
        <v>275000</v>
      </c>
      <c r="I55" s="19">
        <f t="shared" si="12"/>
        <v>7452219.18</v>
      </c>
      <c r="J55" s="19">
        <f t="shared" si="12"/>
        <v>836260.98</v>
      </c>
      <c r="K55" s="19">
        <f t="shared" si="12"/>
        <v>836260.98</v>
      </c>
      <c r="L55" s="19">
        <f t="shared" si="12"/>
        <v>0</v>
      </c>
      <c r="M55" s="137"/>
      <c r="N55" s="129"/>
      <c r="O55" s="129"/>
      <c r="P55" s="129"/>
      <c r="Q55" s="129"/>
      <c r="R55" s="129"/>
      <c r="S55" s="129"/>
      <c r="T55" s="129"/>
      <c r="U55" s="132"/>
    </row>
    <row r="56" spans="1:21" ht="15">
      <c r="A56" s="135"/>
      <c r="B56" s="136"/>
      <c r="C56" s="135"/>
      <c r="D56" s="140" t="s">
        <v>31</v>
      </c>
      <c r="E56" s="141"/>
      <c r="F56" s="141"/>
      <c r="G56" s="141"/>
      <c r="H56" s="141"/>
      <c r="I56" s="141"/>
      <c r="J56" s="141"/>
      <c r="K56" s="141"/>
      <c r="L56" s="142"/>
      <c r="M56" s="138"/>
      <c r="N56" s="130"/>
      <c r="O56" s="130"/>
      <c r="P56" s="130"/>
      <c r="Q56" s="130"/>
      <c r="R56" s="130"/>
      <c r="S56" s="130"/>
      <c r="T56" s="130"/>
      <c r="U56" s="133"/>
    </row>
    <row r="57" spans="1:21" ht="15">
      <c r="A57" s="135"/>
      <c r="B57" s="136"/>
      <c r="C57" s="135"/>
      <c r="D57" s="20" t="s">
        <v>2</v>
      </c>
      <c r="E57" s="19">
        <f>F57+G57+H57+I57+J57+K57+L57</f>
        <v>23031070.121261843</v>
      </c>
      <c r="F57" s="21">
        <f>F31+F36+F41+F46+F51</f>
        <v>11577777.030000001</v>
      </c>
      <c r="G57" s="21">
        <f aca="true" t="shared" si="13" ref="G57:L57">G31+G36+G41+G46+G51</f>
        <v>2053551.9512618398</v>
      </c>
      <c r="H57" s="21">
        <f t="shared" si="13"/>
        <v>275000</v>
      </c>
      <c r="I57" s="21">
        <f t="shared" si="13"/>
        <v>7452219.18</v>
      </c>
      <c r="J57" s="21">
        <f t="shared" si="13"/>
        <v>836260.98</v>
      </c>
      <c r="K57" s="21">
        <f t="shared" si="13"/>
        <v>836260.98</v>
      </c>
      <c r="L57" s="21">
        <f t="shared" si="13"/>
        <v>0</v>
      </c>
      <c r="M57" s="138"/>
      <c r="N57" s="130"/>
      <c r="O57" s="130"/>
      <c r="P57" s="130"/>
      <c r="Q57" s="130"/>
      <c r="R57" s="130"/>
      <c r="S57" s="130"/>
      <c r="T57" s="130"/>
      <c r="U57" s="133"/>
    </row>
    <row r="58" spans="1:21" ht="15">
      <c r="A58" s="135"/>
      <c r="B58" s="136"/>
      <c r="C58" s="135"/>
      <c r="D58" s="20" t="s">
        <v>0</v>
      </c>
      <c r="E58" s="19">
        <f>F58+G58+H58+I58+J58+K58+L58</f>
        <v>0</v>
      </c>
      <c r="F58" s="21">
        <f aca="true" t="shared" si="14" ref="F58:L60">F32+F37+F42+F47+F52</f>
        <v>0</v>
      </c>
      <c r="G58" s="21">
        <f t="shared" si="14"/>
        <v>0</v>
      </c>
      <c r="H58" s="21">
        <f t="shared" si="14"/>
        <v>0</v>
      </c>
      <c r="I58" s="21">
        <f t="shared" si="14"/>
        <v>0</v>
      </c>
      <c r="J58" s="21">
        <f t="shared" si="14"/>
        <v>0</v>
      </c>
      <c r="K58" s="21">
        <f t="shared" si="14"/>
        <v>0</v>
      </c>
      <c r="L58" s="21">
        <f t="shared" si="14"/>
        <v>0</v>
      </c>
      <c r="M58" s="138"/>
      <c r="N58" s="130"/>
      <c r="O58" s="130"/>
      <c r="P58" s="130"/>
      <c r="Q58" s="130"/>
      <c r="R58" s="130"/>
      <c r="S58" s="130"/>
      <c r="T58" s="130"/>
      <c r="U58" s="133"/>
    </row>
    <row r="59" spans="1:21" ht="15">
      <c r="A59" s="135"/>
      <c r="B59" s="136"/>
      <c r="C59" s="135"/>
      <c r="D59" s="20" t="s">
        <v>1</v>
      </c>
      <c r="E59" s="19">
        <f>F59+G59+H59+I59+J59+K59+L59</f>
        <v>0</v>
      </c>
      <c r="F59" s="21">
        <f t="shared" si="14"/>
        <v>0</v>
      </c>
      <c r="G59" s="21">
        <f t="shared" si="14"/>
        <v>0</v>
      </c>
      <c r="H59" s="21">
        <f t="shared" si="14"/>
        <v>0</v>
      </c>
      <c r="I59" s="21">
        <f t="shared" si="14"/>
        <v>0</v>
      </c>
      <c r="J59" s="21">
        <f t="shared" si="14"/>
        <v>0</v>
      </c>
      <c r="K59" s="21">
        <f t="shared" si="14"/>
        <v>0</v>
      </c>
      <c r="L59" s="21">
        <f t="shared" si="14"/>
        <v>0</v>
      </c>
      <c r="M59" s="138"/>
      <c r="N59" s="130"/>
      <c r="O59" s="130"/>
      <c r="P59" s="130"/>
      <c r="Q59" s="130"/>
      <c r="R59" s="130"/>
      <c r="S59" s="130"/>
      <c r="T59" s="130"/>
      <c r="U59" s="133"/>
    </row>
    <row r="60" spans="1:21" ht="15">
      <c r="A60" s="135"/>
      <c r="B60" s="136"/>
      <c r="C60" s="135"/>
      <c r="D60" s="20" t="s">
        <v>3</v>
      </c>
      <c r="E60" s="19">
        <f>F60+G60+H60+I60+J60+K60+L60</f>
        <v>0</v>
      </c>
      <c r="F60" s="21">
        <f t="shared" si="14"/>
        <v>0</v>
      </c>
      <c r="G60" s="21">
        <f t="shared" si="14"/>
        <v>0</v>
      </c>
      <c r="H60" s="21">
        <f t="shared" si="14"/>
        <v>0</v>
      </c>
      <c r="I60" s="21">
        <f t="shared" si="14"/>
        <v>0</v>
      </c>
      <c r="J60" s="21">
        <f t="shared" si="14"/>
        <v>0</v>
      </c>
      <c r="K60" s="21">
        <f t="shared" si="14"/>
        <v>0</v>
      </c>
      <c r="L60" s="21">
        <f t="shared" si="14"/>
        <v>0</v>
      </c>
      <c r="M60" s="139"/>
      <c r="N60" s="131"/>
      <c r="O60" s="131"/>
      <c r="P60" s="131"/>
      <c r="Q60" s="131"/>
      <c r="R60" s="131"/>
      <c r="S60" s="131"/>
      <c r="T60" s="131"/>
      <c r="U60" s="134"/>
    </row>
    <row r="61" spans="1:21" ht="15">
      <c r="A61" s="2" t="s">
        <v>59</v>
      </c>
      <c r="B61" s="150" t="s">
        <v>60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2"/>
    </row>
    <row r="62" spans="1:21" ht="22.5" customHeight="1">
      <c r="A62" s="148" t="s">
        <v>41</v>
      </c>
      <c r="B62" s="149" t="s">
        <v>89</v>
      </c>
      <c r="C62" s="148" t="s">
        <v>68</v>
      </c>
      <c r="D62" s="14" t="s">
        <v>4</v>
      </c>
      <c r="E62" s="15">
        <f>E63+E64+E65+E66</f>
        <v>0</v>
      </c>
      <c r="F62" s="15">
        <f>F63+F64+F65+F66</f>
        <v>0</v>
      </c>
      <c r="G62" s="15">
        <f aca="true" t="shared" si="15" ref="G62:L62">G63+G64+G65+G66</f>
        <v>0</v>
      </c>
      <c r="H62" s="15">
        <f>H63+H64+H65+H66</f>
        <v>37214975.22</v>
      </c>
      <c r="I62" s="15">
        <f t="shared" si="15"/>
        <v>42141426.47</v>
      </c>
      <c r="J62" s="15">
        <f t="shared" si="15"/>
        <v>20321663.28</v>
      </c>
      <c r="K62" s="15">
        <f t="shared" si="15"/>
        <v>20321663.28</v>
      </c>
      <c r="L62" s="15">
        <f t="shared" si="15"/>
        <v>4024917</v>
      </c>
      <c r="M62" s="153" t="s">
        <v>90</v>
      </c>
      <c r="N62" s="143" t="s">
        <v>43</v>
      </c>
      <c r="O62" s="143" t="s">
        <v>43</v>
      </c>
      <c r="P62" s="143">
        <v>29</v>
      </c>
      <c r="Q62" s="143">
        <v>37</v>
      </c>
      <c r="R62" s="143">
        <v>37</v>
      </c>
      <c r="S62" s="143">
        <v>37</v>
      </c>
      <c r="T62" s="143">
        <v>30</v>
      </c>
      <c r="U62" s="147" t="s">
        <v>198</v>
      </c>
    </row>
    <row r="63" spans="1:21" ht="22.5" customHeight="1">
      <c r="A63" s="148"/>
      <c r="B63" s="149"/>
      <c r="C63" s="148"/>
      <c r="D63" s="16" t="s">
        <v>2</v>
      </c>
      <c r="E63" s="17">
        <v>0</v>
      </c>
      <c r="F63" s="17">
        <v>0</v>
      </c>
      <c r="G63" s="17">
        <v>0</v>
      </c>
      <c r="H63" s="17">
        <v>18312815.22</v>
      </c>
      <c r="I63" s="17">
        <v>20321663.28</v>
      </c>
      <c r="J63" s="17">
        <v>20321663.28</v>
      </c>
      <c r="K63" s="17">
        <v>20321663.28</v>
      </c>
      <c r="L63" s="17">
        <v>4024917</v>
      </c>
      <c r="M63" s="154"/>
      <c r="N63" s="144"/>
      <c r="O63" s="144"/>
      <c r="P63" s="144"/>
      <c r="Q63" s="144"/>
      <c r="R63" s="144"/>
      <c r="S63" s="144"/>
      <c r="T63" s="144"/>
      <c r="U63" s="147"/>
    </row>
    <row r="64" spans="1:21" ht="19.5" customHeight="1">
      <c r="A64" s="148"/>
      <c r="B64" s="149"/>
      <c r="C64" s="148"/>
      <c r="D64" s="16" t="s">
        <v>0</v>
      </c>
      <c r="E64" s="17">
        <v>0</v>
      </c>
      <c r="F64" s="17">
        <v>0</v>
      </c>
      <c r="G64" s="17">
        <v>0</v>
      </c>
      <c r="H64" s="17">
        <v>18902160</v>
      </c>
      <c r="I64" s="17">
        <v>21819763.19</v>
      </c>
      <c r="J64" s="17"/>
      <c r="K64" s="17"/>
      <c r="L64" s="17"/>
      <c r="M64" s="154"/>
      <c r="N64" s="144"/>
      <c r="O64" s="144"/>
      <c r="P64" s="144"/>
      <c r="Q64" s="144"/>
      <c r="R64" s="144"/>
      <c r="S64" s="144"/>
      <c r="T64" s="144"/>
      <c r="U64" s="147"/>
    </row>
    <row r="65" spans="1:21" ht="23.25" customHeight="1">
      <c r="A65" s="148"/>
      <c r="B65" s="149"/>
      <c r="C65" s="148"/>
      <c r="D65" s="16" t="s">
        <v>1</v>
      </c>
      <c r="E65" s="17">
        <v>0</v>
      </c>
      <c r="F65" s="17">
        <v>0</v>
      </c>
      <c r="G65" s="17">
        <v>0</v>
      </c>
      <c r="H65" s="17">
        <v>0</v>
      </c>
      <c r="I65" s="17"/>
      <c r="J65" s="17"/>
      <c r="K65" s="17"/>
      <c r="L65" s="17"/>
      <c r="M65" s="154"/>
      <c r="N65" s="144"/>
      <c r="O65" s="144"/>
      <c r="P65" s="144"/>
      <c r="Q65" s="144"/>
      <c r="R65" s="144"/>
      <c r="S65" s="144"/>
      <c r="T65" s="144"/>
      <c r="U65" s="147"/>
    </row>
    <row r="66" spans="1:21" ht="23.25" customHeight="1">
      <c r="A66" s="148"/>
      <c r="B66" s="149"/>
      <c r="C66" s="148"/>
      <c r="D66" s="16" t="s">
        <v>3</v>
      </c>
      <c r="E66" s="17">
        <v>0</v>
      </c>
      <c r="F66" s="17">
        <v>0</v>
      </c>
      <c r="G66" s="17">
        <v>0</v>
      </c>
      <c r="H66" s="17">
        <v>0</v>
      </c>
      <c r="I66" s="17"/>
      <c r="J66" s="17"/>
      <c r="K66" s="17"/>
      <c r="L66" s="17"/>
      <c r="M66" s="154"/>
      <c r="N66" s="144"/>
      <c r="O66" s="144"/>
      <c r="P66" s="144"/>
      <c r="Q66" s="144"/>
      <c r="R66" s="144"/>
      <c r="S66" s="144"/>
      <c r="T66" s="144"/>
      <c r="U66" s="147"/>
    </row>
    <row r="67" spans="1:21" ht="24" customHeight="1">
      <c r="A67" s="148" t="s">
        <v>91</v>
      </c>
      <c r="B67" s="149" t="s">
        <v>92</v>
      </c>
      <c r="C67" s="148" t="s">
        <v>68</v>
      </c>
      <c r="D67" s="14" t="s">
        <v>4</v>
      </c>
      <c r="E67" s="15">
        <f>E68+E69+E70+E71</f>
        <v>0</v>
      </c>
      <c r="F67" s="15">
        <f>F68+F69+F70+F71</f>
        <v>0</v>
      </c>
      <c r="G67" s="15">
        <f aca="true" t="shared" si="16" ref="G67:L67">G68+G69+G70+G71</f>
        <v>0</v>
      </c>
      <c r="H67" s="15">
        <f t="shared" si="16"/>
        <v>4799544</v>
      </c>
      <c r="I67" s="15">
        <f t="shared" si="16"/>
        <v>2790695.94</v>
      </c>
      <c r="J67" s="15">
        <f t="shared" si="16"/>
        <v>2790695.94</v>
      </c>
      <c r="K67" s="15">
        <f t="shared" si="16"/>
        <v>2790695.94</v>
      </c>
      <c r="L67" s="15">
        <f t="shared" si="16"/>
        <v>640713</v>
      </c>
      <c r="M67" s="155"/>
      <c r="N67" s="145"/>
      <c r="O67" s="145" t="s">
        <v>43</v>
      </c>
      <c r="P67" s="145">
        <v>795</v>
      </c>
      <c r="Q67" s="145">
        <v>796</v>
      </c>
      <c r="R67" s="145">
        <v>797</v>
      </c>
      <c r="S67" s="145">
        <v>798</v>
      </c>
      <c r="T67" s="145">
        <v>799</v>
      </c>
      <c r="U67" s="147" t="s">
        <v>198</v>
      </c>
    </row>
    <row r="68" spans="1:21" ht="22.5" customHeight="1">
      <c r="A68" s="148"/>
      <c r="B68" s="149"/>
      <c r="C68" s="148"/>
      <c r="D68" s="16" t="s">
        <v>2</v>
      </c>
      <c r="E68" s="17">
        <v>0</v>
      </c>
      <c r="F68" s="17">
        <v>0</v>
      </c>
      <c r="G68" s="17">
        <v>0</v>
      </c>
      <c r="H68" s="17">
        <v>4799544</v>
      </c>
      <c r="I68" s="17">
        <v>2790695.94</v>
      </c>
      <c r="J68" s="17">
        <v>2790695.94</v>
      </c>
      <c r="K68" s="17">
        <v>2790695.94</v>
      </c>
      <c r="L68" s="17">
        <v>640713</v>
      </c>
      <c r="M68" s="155"/>
      <c r="N68" s="145"/>
      <c r="O68" s="145"/>
      <c r="P68" s="145"/>
      <c r="Q68" s="145"/>
      <c r="R68" s="145"/>
      <c r="S68" s="145"/>
      <c r="T68" s="145"/>
      <c r="U68" s="147"/>
    </row>
    <row r="69" spans="1:21" ht="19.5" customHeight="1">
      <c r="A69" s="148"/>
      <c r="B69" s="149"/>
      <c r="C69" s="148"/>
      <c r="D69" s="16" t="s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55"/>
      <c r="N69" s="145"/>
      <c r="O69" s="145"/>
      <c r="P69" s="145"/>
      <c r="Q69" s="145"/>
      <c r="R69" s="145"/>
      <c r="S69" s="145"/>
      <c r="T69" s="145"/>
      <c r="U69" s="147"/>
    </row>
    <row r="70" spans="1:21" ht="25.5" customHeight="1">
      <c r="A70" s="148"/>
      <c r="B70" s="149"/>
      <c r="C70" s="148"/>
      <c r="D70" s="16" t="s">
        <v>1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f>J75+J79+J84</f>
        <v>0</v>
      </c>
      <c r="K70" s="17">
        <f>K75+K79+K84</f>
        <v>0</v>
      </c>
      <c r="L70" s="17">
        <f>L75+L79+L84</f>
        <v>0</v>
      </c>
      <c r="M70" s="155"/>
      <c r="N70" s="145"/>
      <c r="O70" s="145"/>
      <c r="P70" s="145"/>
      <c r="Q70" s="145"/>
      <c r="R70" s="145"/>
      <c r="S70" s="145"/>
      <c r="T70" s="145"/>
      <c r="U70" s="147"/>
    </row>
    <row r="71" spans="1:21" ht="30" customHeight="1">
      <c r="A71" s="148"/>
      <c r="B71" s="149"/>
      <c r="C71" s="148"/>
      <c r="D71" s="16" t="s">
        <v>3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56"/>
      <c r="N71" s="146"/>
      <c r="O71" s="146"/>
      <c r="P71" s="146"/>
      <c r="Q71" s="146"/>
      <c r="R71" s="146"/>
      <c r="S71" s="146"/>
      <c r="T71" s="146"/>
      <c r="U71" s="147"/>
    </row>
    <row r="72" spans="1:21" ht="15">
      <c r="A72" s="135"/>
      <c r="B72" s="136" t="s">
        <v>42</v>
      </c>
      <c r="C72" s="135"/>
      <c r="D72" s="18" t="s">
        <v>4</v>
      </c>
      <c r="E72" s="19">
        <f aca="true" t="shared" si="17" ref="E72:L72">E74+E75+E76+E77</f>
        <v>139509512.03</v>
      </c>
      <c r="F72" s="19">
        <f t="shared" si="17"/>
        <v>0</v>
      </c>
      <c r="G72" s="19">
        <f t="shared" si="17"/>
        <v>0</v>
      </c>
      <c r="H72" s="19">
        <f>H74+H75+H76+H77</f>
        <v>42014519.22</v>
      </c>
      <c r="I72" s="19">
        <f t="shared" si="17"/>
        <v>44932122.410000004</v>
      </c>
      <c r="J72" s="19">
        <f t="shared" si="17"/>
        <v>23948620.200000003</v>
      </c>
      <c r="K72" s="19">
        <f t="shared" si="17"/>
        <v>23948620.200000003</v>
      </c>
      <c r="L72" s="19">
        <f t="shared" si="17"/>
        <v>4665630</v>
      </c>
      <c r="M72" s="137"/>
      <c r="N72" s="129"/>
      <c r="O72" s="129"/>
      <c r="P72" s="129"/>
      <c r="Q72" s="129"/>
      <c r="R72" s="129"/>
      <c r="S72" s="129"/>
      <c r="T72" s="129"/>
      <c r="U72" s="132"/>
    </row>
    <row r="73" spans="1:21" ht="15">
      <c r="A73" s="135"/>
      <c r="B73" s="136"/>
      <c r="C73" s="135"/>
      <c r="D73" s="140" t="s">
        <v>31</v>
      </c>
      <c r="E73" s="141"/>
      <c r="F73" s="141"/>
      <c r="G73" s="141"/>
      <c r="H73" s="141"/>
      <c r="I73" s="141"/>
      <c r="J73" s="141"/>
      <c r="K73" s="141"/>
      <c r="L73" s="142"/>
      <c r="M73" s="138"/>
      <c r="N73" s="130"/>
      <c r="O73" s="130"/>
      <c r="P73" s="130"/>
      <c r="Q73" s="130"/>
      <c r="R73" s="130"/>
      <c r="S73" s="130"/>
      <c r="T73" s="130"/>
      <c r="U73" s="133"/>
    </row>
    <row r="74" spans="1:21" ht="15">
      <c r="A74" s="135"/>
      <c r="B74" s="136"/>
      <c r="C74" s="135"/>
      <c r="D74" s="20" t="s">
        <v>2</v>
      </c>
      <c r="E74" s="19">
        <f>F74+G74+H74+I74+J74+K74+L74</f>
        <v>97115066.88</v>
      </c>
      <c r="F74" s="21">
        <f>F48+F53+F58+F63+F68</f>
        <v>0</v>
      </c>
      <c r="G74" s="21">
        <f aca="true" t="shared" si="18" ref="G74:L74">G48+G53+G58+G63+G68</f>
        <v>0</v>
      </c>
      <c r="H74" s="21">
        <f>H63+H68</f>
        <v>23112359.22</v>
      </c>
      <c r="I74" s="21">
        <f t="shared" si="18"/>
        <v>23112359.220000003</v>
      </c>
      <c r="J74" s="21">
        <f t="shared" si="18"/>
        <v>23112359.220000003</v>
      </c>
      <c r="K74" s="21">
        <f t="shared" si="18"/>
        <v>23112359.220000003</v>
      </c>
      <c r="L74" s="21">
        <f t="shared" si="18"/>
        <v>4665630</v>
      </c>
      <c r="M74" s="138"/>
      <c r="N74" s="130"/>
      <c r="O74" s="130"/>
      <c r="P74" s="130"/>
      <c r="Q74" s="130"/>
      <c r="R74" s="130"/>
      <c r="S74" s="130"/>
      <c r="T74" s="130"/>
      <c r="U74" s="133"/>
    </row>
    <row r="75" spans="1:21" ht="15">
      <c r="A75" s="135"/>
      <c r="B75" s="136"/>
      <c r="C75" s="135"/>
      <c r="D75" s="20" t="s">
        <v>0</v>
      </c>
      <c r="E75" s="19">
        <f>F75+G75+H75+I75+J75+K75+L75</f>
        <v>40721923.19</v>
      </c>
      <c r="F75" s="21">
        <f aca="true" t="shared" si="19" ref="F75:L76">F49+F54+F59+F64+F69</f>
        <v>0</v>
      </c>
      <c r="G75" s="21">
        <f t="shared" si="19"/>
        <v>0</v>
      </c>
      <c r="H75" s="21">
        <f t="shared" si="19"/>
        <v>18902160</v>
      </c>
      <c r="I75" s="21">
        <f t="shared" si="19"/>
        <v>21819763.19</v>
      </c>
      <c r="J75" s="21">
        <f t="shared" si="19"/>
        <v>0</v>
      </c>
      <c r="K75" s="21">
        <f t="shared" si="19"/>
        <v>0</v>
      </c>
      <c r="L75" s="21">
        <f t="shared" si="19"/>
        <v>0</v>
      </c>
      <c r="M75" s="138"/>
      <c r="N75" s="130"/>
      <c r="O75" s="130"/>
      <c r="P75" s="130"/>
      <c r="Q75" s="130"/>
      <c r="R75" s="130"/>
      <c r="S75" s="130"/>
      <c r="T75" s="130"/>
      <c r="U75" s="133"/>
    </row>
    <row r="76" spans="1:21" ht="15">
      <c r="A76" s="135"/>
      <c r="B76" s="136"/>
      <c r="C76" s="135"/>
      <c r="D76" s="20" t="s">
        <v>1</v>
      </c>
      <c r="E76" s="19">
        <f>F76+G76+H76+I76+J76+K76+L76</f>
        <v>1672521.96</v>
      </c>
      <c r="F76" s="21">
        <v>0</v>
      </c>
      <c r="G76" s="21">
        <v>0</v>
      </c>
      <c r="H76" s="21">
        <v>0</v>
      </c>
      <c r="I76" s="21">
        <f>H65+H70</f>
        <v>0</v>
      </c>
      <c r="J76" s="21">
        <f t="shared" si="19"/>
        <v>836260.98</v>
      </c>
      <c r="K76" s="21">
        <f t="shared" si="19"/>
        <v>836260.98</v>
      </c>
      <c r="L76" s="21">
        <f t="shared" si="19"/>
        <v>0</v>
      </c>
      <c r="M76" s="138"/>
      <c r="N76" s="130"/>
      <c r="O76" s="130"/>
      <c r="P76" s="130"/>
      <c r="Q76" s="130"/>
      <c r="R76" s="130"/>
      <c r="S76" s="130"/>
      <c r="T76" s="130"/>
      <c r="U76" s="133"/>
    </row>
    <row r="77" spans="1:21" ht="15">
      <c r="A77" s="135"/>
      <c r="B77" s="136"/>
      <c r="C77" s="135"/>
      <c r="D77" s="20" t="s">
        <v>3</v>
      </c>
      <c r="E77" s="19">
        <f>F77+G77+H77+I77+J77+K77+L77</f>
        <v>0</v>
      </c>
      <c r="F77" s="21">
        <f aca="true" t="shared" si="20" ref="F77:L77">F51+F56+F61+F66+F71</f>
        <v>0</v>
      </c>
      <c r="G77" s="21">
        <v>0</v>
      </c>
      <c r="H77" s="21">
        <f t="shared" si="20"/>
        <v>0</v>
      </c>
      <c r="I77" s="21">
        <f t="shared" si="20"/>
        <v>0</v>
      </c>
      <c r="J77" s="21">
        <f t="shared" si="20"/>
        <v>0</v>
      </c>
      <c r="K77" s="21">
        <f t="shared" si="20"/>
        <v>0</v>
      </c>
      <c r="L77" s="21">
        <f t="shared" si="20"/>
        <v>0</v>
      </c>
      <c r="M77" s="139"/>
      <c r="N77" s="131"/>
      <c r="O77" s="131"/>
      <c r="P77" s="131"/>
      <c r="Q77" s="131"/>
      <c r="R77" s="131"/>
      <c r="S77" s="131"/>
      <c r="T77" s="131"/>
      <c r="U77" s="134"/>
    </row>
    <row r="78" spans="1:21" ht="15">
      <c r="A78" s="121"/>
      <c r="B78" s="122" t="s">
        <v>93</v>
      </c>
      <c r="C78" s="121"/>
      <c r="D78" s="22" t="s">
        <v>4</v>
      </c>
      <c r="E78" s="23">
        <f aca="true" t="shared" si="21" ref="E78:L78">E80+E81+E82+E83</f>
        <v>193956248.94068083</v>
      </c>
      <c r="F78" s="23">
        <f>F80+F81+F82+F83</f>
        <v>25200984.8</v>
      </c>
      <c r="G78" s="23">
        <f t="shared" si="21"/>
        <v>21518532.93068083</v>
      </c>
      <c r="H78" s="23">
        <f t="shared" si="21"/>
        <v>42289519.22</v>
      </c>
      <c r="I78" s="23">
        <f t="shared" si="21"/>
        <v>52384341.59</v>
      </c>
      <c r="J78" s="23">
        <f t="shared" si="21"/>
        <v>23948620.200000003</v>
      </c>
      <c r="K78" s="23">
        <f t="shared" si="21"/>
        <v>23948620.200000003</v>
      </c>
      <c r="L78" s="23">
        <f t="shared" si="21"/>
        <v>4665630</v>
      </c>
      <c r="M78" s="123"/>
      <c r="N78" s="115"/>
      <c r="O78" s="115"/>
      <c r="P78" s="115"/>
      <c r="Q78" s="115"/>
      <c r="R78" s="115"/>
      <c r="S78" s="115"/>
      <c r="T78" s="115"/>
      <c r="U78" s="118"/>
    </row>
    <row r="79" spans="1:21" ht="15">
      <c r="A79" s="121"/>
      <c r="B79" s="122"/>
      <c r="C79" s="121"/>
      <c r="D79" s="126" t="s">
        <v>31</v>
      </c>
      <c r="E79" s="127"/>
      <c r="F79" s="127"/>
      <c r="G79" s="127"/>
      <c r="H79" s="127"/>
      <c r="I79" s="127"/>
      <c r="J79" s="127"/>
      <c r="K79" s="127"/>
      <c r="L79" s="128"/>
      <c r="M79" s="124"/>
      <c r="N79" s="116"/>
      <c r="O79" s="116"/>
      <c r="P79" s="116"/>
      <c r="Q79" s="116"/>
      <c r="R79" s="116"/>
      <c r="S79" s="116"/>
      <c r="T79" s="116"/>
      <c r="U79" s="119"/>
    </row>
    <row r="80" spans="1:21" ht="15">
      <c r="A80" s="121"/>
      <c r="B80" s="122"/>
      <c r="C80" s="121"/>
      <c r="D80" s="24" t="s">
        <v>2</v>
      </c>
      <c r="E80" s="23">
        <f>F80+G80+H80+I80+J80+K80+L80</f>
        <v>153234325.75068083</v>
      </c>
      <c r="F80" s="25">
        <f aca="true" t="shared" si="22" ref="F80:L80">F25+F57+F74</f>
        <v>25200984.8</v>
      </c>
      <c r="G80" s="25">
        <f t="shared" si="22"/>
        <v>21518532.93068083</v>
      </c>
      <c r="H80" s="25">
        <f t="shared" si="22"/>
        <v>23387359.22</v>
      </c>
      <c r="I80" s="25">
        <f>I25+I57+I74</f>
        <v>30564578.400000002</v>
      </c>
      <c r="J80" s="25">
        <f t="shared" si="22"/>
        <v>23948620.200000003</v>
      </c>
      <c r="K80" s="25">
        <f t="shared" si="22"/>
        <v>23948620.200000003</v>
      </c>
      <c r="L80" s="25">
        <f t="shared" si="22"/>
        <v>4665630</v>
      </c>
      <c r="M80" s="124"/>
      <c r="N80" s="116"/>
      <c r="O80" s="116"/>
      <c r="P80" s="116"/>
      <c r="Q80" s="116"/>
      <c r="R80" s="116"/>
      <c r="S80" s="116"/>
      <c r="T80" s="116"/>
      <c r="U80" s="119"/>
    </row>
    <row r="81" spans="1:21" ht="15">
      <c r="A81" s="121"/>
      <c r="B81" s="122"/>
      <c r="C81" s="121"/>
      <c r="D81" s="24" t="s">
        <v>0</v>
      </c>
      <c r="E81" s="23">
        <f>F81+G81+H81+I81+J81+K81+L81</f>
        <v>40721923.19</v>
      </c>
      <c r="F81" s="25">
        <f>F26+F58+F75</f>
        <v>0</v>
      </c>
      <c r="G81" s="25">
        <f aca="true" t="shared" si="23" ref="G81:L81">G26+G58+G75</f>
        <v>0</v>
      </c>
      <c r="H81" s="25">
        <f t="shared" si="23"/>
        <v>18902160</v>
      </c>
      <c r="I81" s="25">
        <f t="shared" si="23"/>
        <v>21819763.19</v>
      </c>
      <c r="J81" s="25">
        <f t="shared" si="23"/>
        <v>0</v>
      </c>
      <c r="K81" s="25">
        <f t="shared" si="23"/>
        <v>0</v>
      </c>
      <c r="L81" s="25">
        <f t="shared" si="23"/>
        <v>0</v>
      </c>
      <c r="M81" s="124"/>
      <c r="N81" s="116"/>
      <c r="O81" s="116"/>
      <c r="P81" s="116"/>
      <c r="Q81" s="116"/>
      <c r="R81" s="116"/>
      <c r="S81" s="116"/>
      <c r="T81" s="116"/>
      <c r="U81" s="119"/>
    </row>
    <row r="82" spans="1:21" ht="15">
      <c r="A82" s="121"/>
      <c r="B82" s="122"/>
      <c r="C82" s="121"/>
      <c r="D82" s="24" t="s">
        <v>1</v>
      </c>
      <c r="E82" s="23">
        <f>F82+G82+H82+I82+J82+K82+L82</f>
        <v>0</v>
      </c>
      <c r="F82" s="25">
        <f aca="true" t="shared" si="24" ref="F82:L83">F27+F59</f>
        <v>0</v>
      </c>
      <c r="G82" s="25">
        <f t="shared" si="24"/>
        <v>0</v>
      </c>
      <c r="H82" s="25">
        <f t="shared" si="24"/>
        <v>0</v>
      </c>
      <c r="I82" s="25">
        <f t="shared" si="24"/>
        <v>0</v>
      </c>
      <c r="J82" s="25">
        <f t="shared" si="24"/>
        <v>0</v>
      </c>
      <c r="K82" s="25">
        <f t="shared" si="24"/>
        <v>0</v>
      </c>
      <c r="L82" s="25">
        <f t="shared" si="24"/>
        <v>0</v>
      </c>
      <c r="M82" s="124"/>
      <c r="N82" s="116"/>
      <c r="O82" s="116"/>
      <c r="P82" s="116"/>
      <c r="Q82" s="116"/>
      <c r="R82" s="116"/>
      <c r="S82" s="116"/>
      <c r="T82" s="116"/>
      <c r="U82" s="119"/>
    </row>
    <row r="83" spans="1:21" ht="15">
      <c r="A83" s="121"/>
      <c r="B83" s="122"/>
      <c r="C83" s="121"/>
      <c r="D83" s="24" t="s">
        <v>3</v>
      </c>
      <c r="E83" s="23">
        <f>F83+G83+H83+I83+J83+K83+L83</f>
        <v>0</v>
      </c>
      <c r="F83" s="25">
        <f t="shared" si="24"/>
        <v>0</v>
      </c>
      <c r="G83" s="25">
        <f t="shared" si="24"/>
        <v>0</v>
      </c>
      <c r="H83" s="25">
        <f t="shared" si="24"/>
        <v>0</v>
      </c>
      <c r="I83" s="25">
        <f t="shared" si="24"/>
        <v>0</v>
      </c>
      <c r="J83" s="25">
        <f t="shared" si="24"/>
        <v>0</v>
      </c>
      <c r="K83" s="25">
        <f t="shared" si="24"/>
        <v>0</v>
      </c>
      <c r="L83" s="25">
        <f t="shared" si="24"/>
        <v>0</v>
      </c>
      <c r="M83" s="125"/>
      <c r="N83" s="117"/>
      <c r="O83" s="117"/>
      <c r="P83" s="117"/>
      <c r="Q83" s="117"/>
      <c r="R83" s="117"/>
      <c r="S83" s="117"/>
      <c r="T83" s="117"/>
      <c r="U83" s="120"/>
    </row>
  </sheetData>
  <sheetProtection/>
  <mergeCells count="177">
    <mergeCell ref="S1:U1"/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7:U7"/>
    <mergeCell ref="A8:A12"/>
    <mergeCell ref="B8:B12"/>
    <mergeCell ref="C8:C12"/>
    <mergeCell ref="M8:M12"/>
    <mergeCell ref="N8:N12"/>
    <mergeCell ref="O8:O12"/>
    <mergeCell ref="P8:P12"/>
    <mergeCell ref="Q8:Q12"/>
    <mergeCell ref="R8:R12"/>
    <mergeCell ref="S8:S12"/>
    <mergeCell ref="T8:T12"/>
    <mergeCell ref="U8:U12"/>
    <mergeCell ref="A13:A17"/>
    <mergeCell ref="B13:B17"/>
    <mergeCell ref="C13:C17"/>
    <mergeCell ref="M13:M17"/>
    <mergeCell ref="N13:N17"/>
    <mergeCell ref="O13:O17"/>
    <mergeCell ref="P13:P17"/>
    <mergeCell ref="Q13:Q17"/>
    <mergeCell ref="R13:R17"/>
    <mergeCell ref="S13:S17"/>
    <mergeCell ref="T13:T17"/>
    <mergeCell ref="U13:U17"/>
    <mergeCell ref="A18:A22"/>
    <mergeCell ref="B18:B22"/>
    <mergeCell ref="C18:C22"/>
    <mergeCell ref="M18:M22"/>
    <mergeCell ref="N18:N22"/>
    <mergeCell ref="O18:O22"/>
    <mergeCell ref="P18:P22"/>
    <mergeCell ref="Q18:Q22"/>
    <mergeCell ref="R18:R22"/>
    <mergeCell ref="S18:S22"/>
    <mergeCell ref="T18:T22"/>
    <mergeCell ref="U18:U22"/>
    <mergeCell ref="A23:A28"/>
    <mergeCell ref="B23:B28"/>
    <mergeCell ref="C23:C28"/>
    <mergeCell ref="M23:M28"/>
    <mergeCell ref="N23:N28"/>
    <mergeCell ref="O23:O28"/>
    <mergeCell ref="D24:L24"/>
    <mergeCell ref="P23:P28"/>
    <mergeCell ref="Q23:Q28"/>
    <mergeCell ref="R23:R28"/>
    <mergeCell ref="S23:S28"/>
    <mergeCell ref="T23:T28"/>
    <mergeCell ref="U23:U28"/>
    <mergeCell ref="B29:U29"/>
    <mergeCell ref="A30:A34"/>
    <mergeCell ref="B30:B34"/>
    <mergeCell ref="C30:C34"/>
    <mergeCell ref="M30:M34"/>
    <mergeCell ref="N30:N34"/>
    <mergeCell ref="O30:O34"/>
    <mergeCell ref="P30:P34"/>
    <mergeCell ref="Q30:Q34"/>
    <mergeCell ref="R30:R34"/>
    <mergeCell ref="S30:S34"/>
    <mergeCell ref="T30:T34"/>
    <mergeCell ref="U30:U34"/>
    <mergeCell ref="A35:A39"/>
    <mergeCell ref="B35:B39"/>
    <mergeCell ref="C35:C39"/>
    <mergeCell ref="M35:M39"/>
    <mergeCell ref="N35:N39"/>
    <mergeCell ref="O35:O39"/>
    <mergeCell ref="P35:P39"/>
    <mergeCell ref="Q35:Q39"/>
    <mergeCell ref="R35:R39"/>
    <mergeCell ref="S35:S39"/>
    <mergeCell ref="T35:T39"/>
    <mergeCell ref="U35:U39"/>
    <mergeCell ref="A40:A44"/>
    <mergeCell ref="B40:B44"/>
    <mergeCell ref="C40:C44"/>
    <mergeCell ref="M40:M44"/>
    <mergeCell ref="N40:N44"/>
    <mergeCell ref="O40:O44"/>
    <mergeCell ref="P40:P44"/>
    <mergeCell ref="Q40:Q44"/>
    <mergeCell ref="R40:R44"/>
    <mergeCell ref="S40:S44"/>
    <mergeCell ref="T40:T44"/>
    <mergeCell ref="U40:U44"/>
    <mergeCell ref="A45:A49"/>
    <mergeCell ref="B45:B49"/>
    <mergeCell ref="C45:C49"/>
    <mergeCell ref="M45:M49"/>
    <mergeCell ref="N45:N49"/>
    <mergeCell ref="O45:O49"/>
    <mergeCell ref="P45:P49"/>
    <mergeCell ref="Q45:Q49"/>
    <mergeCell ref="R45:R49"/>
    <mergeCell ref="S45:S49"/>
    <mergeCell ref="T45:T49"/>
    <mergeCell ref="U45:U49"/>
    <mergeCell ref="A50:A54"/>
    <mergeCell ref="B50:B54"/>
    <mergeCell ref="C50:C54"/>
    <mergeCell ref="M50:M54"/>
    <mergeCell ref="N50:N54"/>
    <mergeCell ref="O50:O54"/>
    <mergeCell ref="P50:P54"/>
    <mergeCell ref="Q50:Q54"/>
    <mergeCell ref="R50:R54"/>
    <mergeCell ref="S50:S54"/>
    <mergeCell ref="T50:T54"/>
    <mergeCell ref="U50:U54"/>
    <mergeCell ref="A55:A60"/>
    <mergeCell ref="B55:B60"/>
    <mergeCell ref="C55:C60"/>
    <mergeCell ref="M55:M60"/>
    <mergeCell ref="N55:N60"/>
    <mergeCell ref="O55:O60"/>
    <mergeCell ref="P55:P60"/>
    <mergeCell ref="Q55:Q60"/>
    <mergeCell ref="R55:R60"/>
    <mergeCell ref="S55:S60"/>
    <mergeCell ref="T55:T60"/>
    <mergeCell ref="U55:U60"/>
    <mergeCell ref="D56:L56"/>
    <mergeCell ref="B61:U61"/>
    <mergeCell ref="A62:A66"/>
    <mergeCell ref="B62:B66"/>
    <mergeCell ref="C62:C66"/>
    <mergeCell ref="M62:M71"/>
    <mergeCell ref="N62:N71"/>
    <mergeCell ref="O62:O71"/>
    <mergeCell ref="P62:P71"/>
    <mergeCell ref="Q62:Q71"/>
    <mergeCell ref="R62:R71"/>
    <mergeCell ref="S62:S71"/>
    <mergeCell ref="T62:T71"/>
    <mergeCell ref="U62:U66"/>
    <mergeCell ref="A67:A71"/>
    <mergeCell ref="B67:B71"/>
    <mergeCell ref="C67:C71"/>
    <mergeCell ref="U67:U71"/>
    <mergeCell ref="A72:A77"/>
    <mergeCell ref="B72:B77"/>
    <mergeCell ref="C72:C77"/>
    <mergeCell ref="M72:M77"/>
    <mergeCell ref="N72:N77"/>
    <mergeCell ref="O72:O77"/>
    <mergeCell ref="D73:L73"/>
    <mergeCell ref="P72:P77"/>
    <mergeCell ref="Q72:Q77"/>
    <mergeCell ref="R72:R77"/>
    <mergeCell ref="S72:S77"/>
    <mergeCell ref="T72:T77"/>
    <mergeCell ref="U72:U77"/>
    <mergeCell ref="A78:A83"/>
    <mergeCell ref="B78:B83"/>
    <mergeCell ref="C78:C83"/>
    <mergeCell ref="M78:M83"/>
    <mergeCell ref="N78:N83"/>
    <mergeCell ref="O78:O83"/>
    <mergeCell ref="D79:L79"/>
    <mergeCell ref="P78:P83"/>
    <mergeCell ref="Q78:Q83"/>
    <mergeCell ref="R78:R83"/>
    <mergeCell ref="S78:S83"/>
    <mergeCell ref="T78:T83"/>
    <mergeCell ref="U78:U83"/>
  </mergeCells>
  <printOptions/>
  <pageMargins left="0" right="0" top="0.7480314960629921" bottom="0" header="0.31496062992125984" footer="0"/>
  <pageSetup horizontalDpi="600" verticalDpi="600" orientation="landscape" paperSize="9" scale="50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26.00390625" style="0" customWidth="1"/>
    <col min="2" max="2" width="17.7109375" style="0" customWidth="1"/>
    <col min="3" max="3" width="15.7109375" style="0" customWidth="1"/>
    <col min="4" max="4" width="16.7109375" style="0" customWidth="1"/>
    <col min="5" max="5" width="15.8515625" style="0" customWidth="1"/>
    <col min="6" max="6" width="15.421875" style="0" customWidth="1"/>
    <col min="7" max="7" width="15.7109375" style="0" customWidth="1"/>
    <col min="8" max="9" width="19.421875" style="0" customWidth="1"/>
  </cols>
  <sheetData>
    <row r="1" spans="1:9" ht="15.75">
      <c r="A1" s="38"/>
      <c r="B1" s="38"/>
      <c r="C1" s="38"/>
      <c r="D1" s="38"/>
      <c r="E1" s="38"/>
      <c r="F1" s="38"/>
      <c r="G1" s="180" t="s">
        <v>94</v>
      </c>
      <c r="H1" s="180"/>
      <c r="I1" s="180"/>
    </row>
    <row r="2" spans="1:9" ht="15.75">
      <c r="A2" s="181" t="s">
        <v>95</v>
      </c>
      <c r="B2" s="181"/>
      <c r="C2" s="181"/>
      <c r="D2" s="181"/>
      <c r="E2" s="181"/>
      <c r="F2" s="181"/>
      <c r="G2" s="181"/>
      <c r="H2" s="181"/>
      <c r="I2" s="181"/>
    </row>
    <row r="3" spans="1:9" ht="15.75">
      <c r="A3" s="38"/>
      <c r="B3" s="38"/>
      <c r="C3" s="38"/>
      <c r="D3" s="38"/>
      <c r="E3" s="38"/>
      <c r="F3" s="38"/>
      <c r="G3" s="38"/>
      <c r="H3" s="38"/>
      <c r="I3" s="38"/>
    </row>
    <row r="4" spans="1:9" ht="15.75">
      <c r="A4" s="182" t="s">
        <v>10</v>
      </c>
      <c r="B4" s="184" t="s">
        <v>11</v>
      </c>
      <c r="C4" s="186" t="s">
        <v>12</v>
      </c>
      <c r="D4" s="186"/>
      <c r="E4" s="186"/>
      <c r="F4" s="186"/>
      <c r="G4" s="186"/>
      <c r="H4" s="186"/>
      <c r="I4" s="186"/>
    </row>
    <row r="5" spans="1:9" ht="15.75">
      <c r="A5" s="183"/>
      <c r="B5" s="185"/>
      <c r="C5" s="27">
        <v>2014</v>
      </c>
      <c r="D5" s="27">
        <v>2015</v>
      </c>
      <c r="E5" s="27">
        <v>2016</v>
      </c>
      <c r="F5" s="27">
        <v>2017</v>
      </c>
      <c r="G5" s="27">
        <v>2018</v>
      </c>
      <c r="H5" s="27">
        <v>2019</v>
      </c>
      <c r="I5" s="28">
        <v>2020</v>
      </c>
    </row>
    <row r="6" spans="1:9" ht="15.75">
      <c r="A6" s="26">
        <v>1</v>
      </c>
      <c r="B6" s="45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8">
        <v>9</v>
      </c>
    </row>
    <row r="7" spans="1:9" ht="15.75">
      <c r="A7" s="40" t="s">
        <v>96</v>
      </c>
      <c r="B7" s="35">
        <f>B9+B10+B11+B12</f>
        <v>240875626.49999997</v>
      </c>
      <c r="C7" s="35">
        <f aca="true" t="shared" si="0" ref="C7:I7">C9+C10+C11+C12</f>
        <v>34833730.58</v>
      </c>
      <c r="D7" s="35">
        <f t="shared" si="0"/>
        <v>44245477.419999994</v>
      </c>
      <c r="E7" s="35">
        <f t="shared" si="0"/>
        <v>50754522.760000005</v>
      </c>
      <c r="F7" s="35">
        <f t="shared" si="0"/>
        <v>51899514.96</v>
      </c>
      <c r="G7" s="35">
        <f t="shared" si="0"/>
        <v>22861817.389999997</v>
      </c>
      <c r="H7" s="35">
        <f t="shared" si="0"/>
        <v>23104873.389999997</v>
      </c>
      <c r="I7" s="35">
        <f t="shared" si="0"/>
        <v>13175690</v>
      </c>
    </row>
    <row r="8" spans="1:9" ht="15.75">
      <c r="A8" s="177" t="s">
        <v>13</v>
      </c>
      <c r="B8" s="178"/>
      <c r="C8" s="178"/>
      <c r="D8" s="178"/>
      <c r="E8" s="178"/>
      <c r="F8" s="178"/>
      <c r="G8" s="178"/>
      <c r="H8" s="178"/>
      <c r="I8" s="179"/>
    </row>
    <row r="9" spans="1:9" ht="49.5" customHeight="1">
      <c r="A9" s="29" t="s">
        <v>14</v>
      </c>
      <c r="B9" s="31">
        <f>C9+D9+E9+F9+G9+H9+I9</f>
        <v>240875626.49999997</v>
      </c>
      <c r="C9" s="30">
        <f>C16</f>
        <v>34833730.58</v>
      </c>
      <c r="D9" s="30">
        <f aca="true" t="shared" si="1" ref="D9:I9">D16</f>
        <v>44245477.419999994</v>
      </c>
      <c r="E9" s="30">
        <f t="shared" si="1"/>
        <v>50754522.760000005</v>
      </c>
      <c r="F9" s="30">
        <f t="shared" si="1"/>
        <v>51899514.96</v>
      </c>
      <c r="G9" s="30">
        <f t="shared" si="1"/>
        <v>22861817.389999997</v>
      </c>
      <c r="H9" s="30">
        <f t="shared" si="1"/>
        <v>23104873.389999997</v>
      </c>
      <c r="I9" s="30">
        <f t="shared" si="1"/>
        <v>13175690</v>
      </c>
    </row>
    <row r="10" spans="1:9" ht="21.75" customHeight="1">
      <c r="A10" s="29" t="s">
        <v>46</v>
      </c>
      <c r="B10" s="31">
        <f>C10+D10+E10+F10+G10+H10+I10</f>
        <v>0</v>
      </c>
      <c r="C10" s="30">
        <f aca="true" t="shared" si="2" ref="C10:I12">C17</f>
        <v>0</v>
      </c>
      <c r="D10" s="30">
        <f t="shared" si="2"/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</row>
    <row r="11" spans="1:9" ht="30" customHeight="1">
      <c r="A11" s="29" t="s">
        <v>47</v>
      </c>
      <c r="B11" s="31">
        <f>C11+D11+E11+F11+G11+H11+I11</f>
        <v>0</v>
      </c>
      <c r="C11" s="30">
        <f t="shared" si="2"/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</row>
    <row r="12" spans="1:9" ht="27" customHeight="1">
      <c r="A12" s="29" t="s">
        <v>15</v>
      </c>
      <c r="B12" s="31">
        <f>C12+D12+E12+F12+G12+H12+I12</f>
        <v>0</v>
      </c>
      <c r="C12" s="30">
        <f t="shared" si="2"/>
        <v>0</v>
      </c>
      <c r="D12" s="30">
        <f t="shared" si="2"/>
        <v>0</v>
      </c>
      <c r="E12" s="30">
        <f t="shared" si="2"/>
        <v>0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</row>
    <row r="13" spans="1:9" ht="15.75">
      <c r="A13" s="174" t="s">
        <v>16</v>
      </c>
      <c r="B13" s="175"/>
      <c r="C13" s="175"/>
      <c r="D13" s="175"/>
      <c r="E13" s="175"/>
      <c r="F13" s="175"/>
      <c r="G13" s="175"/>
      <c r="H13" s="175"/>
      <c r="I13" s="176"/>
    </row>
    <row r="14" spans="1:9" ht="99.75" customHeight="1">
      <c r="A14" s="41" t="s">
        <v>8</v>
      </c>
      <c r="B14" s="35">
        <f>B16+B17+B18+B19</f>
        <v>240875626.49999997</v>
      </c>
      <c r="C14" s="35">
        <f aca="true" t="shared" si="3" ref="C14:I14">C16+C17+C18+C19</f>
        <v>34833730.58</v>
      </c>
      <c r="D14" s="35">
        <f t="shared" si="3"/>
        <v>44245477.419999994</v>
      </c>
      <c r="E14" s="35">
        <f t="shared" si="3"/>
        <v>50754522.760000005</v>
      </c>
      <c r="F14" s="35">
        <f t="shared" si="3"/>
        <v>51899514.96</v>
      </c>
      <c r="G14" s="35">
        <f t="shared" si="3"/>
        <v>22861817.389999997</v>
      </c>
      <c r="H14" s="35">
        <f t="shared" si="3"/>
        <v>23104873.389999997</v>
      </c>
      <c r="I14" s="35">
        <f t="shared" si="3"/>
        <v>13175690</v>
      </c>
    </row>
    <row r="15" spans="1:9" ht="15.75">
      <c r="A15" s="177" t="s">
        <v>13</v>
      </c>
      <c r="B15" s="178"/>
      <c r="C15" s="178"/>
      <c r="D15" s="178"/>
      <c r="E15" s="178"/>
      <c r="F15" s="178"/>
      <c r="G15" s="178"/>
      <c r="H15" s="178"/>
      <c r="I15" s="179"/>
    </row>
    <row r="16" spans="1:9" ht="42" customHeight="1">
      <c r="A16" s="29" t="s">
        <v>14</v>
      </c>
      <c r="B16" s="31">
        <f>C16+D16+E16+F16+G16+H16+I16</f>
        <v>240875626.49999997</v>
      </c>
      <c r="C16" s="30">
        <f>'Таблица 3 (3)'!F44</f>
        <v>34833730.58</v>
      </c>
      <c r="D16" s="30">
        <f>'Таблица 3 (3)'!G44</f>
        <v>44245477.419999994</v>
      </c>
      <c r="E16" s="30">
        <f>'Таблица 3 (3)'!H44</f>
        <v>50754522.760000005</v>
      </c>
      <c r="F16" s="30">
        <f>'Таблица 3 (3)'!I44</f>
        <v>51899514.96</v>
      </c>
      <c r="G16" s="30">
        <f>'Таблица 3 (3)'!J44</f>
        <v>22861817.389999997</v>
      </c>
      <c r="H16" s="30">
        <f>'Таблица 3 (3)'!K44</f>
        <v>23104873.389999997</v>
      </c>
      <c r="I16" s="30">
        <f>'Таблица 3 (3)'!L44</f>
        <v>13175690</v>
      </c>
    </row>
    <row r="17" spans="1:9" ht="33.75" customHeight="1">
      <c r="A17" s="29" t="s">
        <v>46</v>
      </c>
      <c r="B17" s="31">
        <f>C17+D17+E17+F17+G17+H17+I17</f>
        <v>0</v>
      </c>
      <c r="C17" s="30">
        <f>'Таблица 3 (3)'!E45</f>
        <v>0</v>
      </c>
      <c r="D17" s="30">
        <f>'Таблица 3 (3)'!F45</f>
        <v>0</v>
      </c>
      <c r="E17" s="30">
        <f>'Таблица 3 (3)'!G45</f>
        <v>0</v>
      </c>
      <c r="F17" s="30">
        <f>'Таблица 3 (3)'!H45</f>
        <v>0</v>
      </c>
      <c r="G17" s="30">
        <f>'Таблица 3 (3)'!I45</f>
        <v>0</v>
      </c>
      <c r="H17" s="30">
        <f>'Таблица 3 (3)'!J45</f>
        <v>0</v>
      </c>
      <c r="I17" s="30">
        <f>'Таблица 3 (3)'!K45</f>
        <v>0</v>
      </c>
    </row>
    <row r="18" spans="1:9" ht="30" customHeight="1">
      <c r="A18" s="29" t="s">
        <v>47</v>
      </c>
      <c r="B18" s="31">
        <f>C18+D18+E18+F18+G18+H18+I18</f>
        <v>0</v>
      </c>
      <c r="C18" s="30">
        <f>'Таблица 3 (3)'!E46</f>
        <v>0</v>
      </c>
      <c r="D18" s="30">
        <f>'[2]Таблица 3 (3)'!G41</f>
        <v>0</v>
      </c>
      <c r="E18" s="30">
        <f>'[2]Таблица 3 (3)'!H41</f>
        <v>0</v>
      </c>
      <c r="F18" s="30">
        <f>'[2]Таблица 3 (3)'!I41</f>
        <v>0</v>
      </c>
      <c r="G18" s="30">
        <f>'[2]Таблица 3 (3)'!J41</f>
        <v>0</v>
      </c>
      <c r="H18" s="30">
        <f>'[2]Таблица 3 (3)'!K41</f>
        <v>0</v>
      </c>
      <c r="I18" s="30">
        <f>'[2]Таблица 3 (3)'!L41</f>
        <v>0</v>
      </c>
    </row>
    <row r="19" spans="1:9" ht="33" customHeight="1">
      <c r="A19" s="29" t="s">
        <v>15</v>
      </c>
      <c r="B19" s="31">
        <f>C19+D19+E19+F19+G19+H19+I19</f>
        <v>0</v>
      </c>
      <c r="C19" s="30">
        <f>'[2]Таблица 3 (3)'!F42</f>
        <v>0</v>
      </c>
      <c r="D19" s="30">
        <f>'[2]Таблица 3 (3)'!G42</f>
        <v>0</v>
      </c>
      <c r="E19" s="30">
        <f>'[2]Таблица 3 (3)'!H42</f>
        <v>0</v>
      </c>
      <c r="F19" s="30">
        <f>'[2]Таблица 3 (3)'!I42</f>
        <v>0</v>
      </c>
      <c r="G19" s="30">
        <f>'[2]Таблица 3 (3)'!J42</f>
        <v>0</v>
      </c>
      <c r="H19" s="30">
        <f>'[2]Таблица 3 (3)'!K42</f>
        <v>0</v>
      </c>
      <c r="I19" s="30">
        <f>'[2]Таблица 3 (3)'!L42</f>
        <v>0</v>
      </c>
    </row>
    <row r="20" spans="1:9" ht="37.5" customHeight="1">
      <c r="A20" s="32" t="s">
        <v>17</v>
      </c>
      <c r="B20" s="31">
        <f>C20+D20+E20+F20+G20+H20+I20</f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</sheetData>
  <sheetProtection/>
  <mergeCells count="8">
    <mergeCell ref="A13:I13"/>
    <mergeCell ref="A15:I15"/>
    <mergeCell ref="G1:I1"/>
    <mergeCell ref="A2:I2"/>
    <mergeCell ref="A4:A5"/>
    <mergeCell ref="B4:B5"/>
    <mergeCell ref="C4:I4"/>
    <mergeCell ref="A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U51"/>
  <sheetViews>
    <sheetView zoomScalePageLayoutView="0" workbookViewId="0" topLeftCell="C13">
      <selection activeCell="T30" sqref="T30:T34"/>
    </sheetView>
  </sheetViews>
  <sheetFormatPr defaultColWidth="9.140625" defaultRowHeight="15"/>
  <cols>
    <col min="2" max="2" width="28.28125" style="0" customWidth="1"/>
    <col min="5" max="5" width="14.28125" style="0" customWidth="1"/>
    <col min="6" max="6" width="13.28125" style="0" customWidth="1"/>
    <col min="7" max="7" width="14.57421875" style="0" customWidth="1"/>
    <col min="8" max="8" width="14.140625" style="0" customWidth="1"/>
    <col min="9" max="9" width="14.28125" style="0" customWidth="1"/>
    <col min="10" max="10" width="12.7109375" style="0" customWidth="1"/>
    <col min="11" max="11" width="13.140625" style="0" customWidth="1"/>
    <col min="12" max="12" width="12.8515625" style="0" customWidth="1"/>
    <col min="13" max="13" width="28.140625" style="0" customWidth="1"/>
    <col min="21" max="21" width="12.28125" style="0" customWidth="1"/>
  </cols>
  <sheetData>
    <row r="1" spans="1:2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0"/>
      <c r="N1" s="10"/>
      <c r="O1" s="10"/>
      <c r="P1" s="10"/>
      <c r="Q1" s="10"/>
      <c r="R1" s="10"/>
      <c r="S1" s="198" t="s">
        <v>97</v>
      </c>
      <c r="T1" s="198"/>
      <c r="U1" s="198"/>
    </row>
    <row r="2" spans="1:21" ht="15.75">
      <c r="A2" s="181" t="s">
        <v>98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1" ht="15">
      <c r="A3" s="169" t="s">
        <v>18</v>
      </c>
      <c r="B3" s="169" t="s">
        <v>22</v>
      </c>
      <c r="C3" s="169" t="s">
        <v>23</v>
      </c>
      <c r="D3" s="170" t="s">
        <v>10</v>
      </c>
      <c r="E3" s="169" t="s">
        <v>24</v>
      </c>
      <c r="F3" s="169"/>
      <c r="G3" s="169"/>
      <c r="H3" s="169"/>
      <c r="I3" s="169"/>
      <c r="J3" s="169"/>
      <c r="K3" s="169"/>
      <c r="L3" s="169"/>
      <c r="M3" s="169" t="s">
        <v>55</v>
      </c>
      <c r="N3" s="169"/>
      <c r="O3" s="169"/>
      <c r="P3" s="169"/>
      <c r="Q3" s="169"/>
      <c r="R3" s="169"/>
      <c r="S3" s="169"/>
      <c r="T3" s="169"/>
      <c r="U3" s="172" t="s">
        <v>38</v>
      </c>
    </row>
    <row r="4" spans="1:21" ht="15">
      <c r="A4" s="169"/>
      <c r="B4" s="169"/>
      <c r="C4" s="169"/>
      <c r="D4" s="171"/>
      <c r="E4" s="11" t="s">
        <v>4</v>
      </c>
      <c r="F4" s="12" t="s">
        <v>57</v>
      </c>
      <c r="G4" s="12" t="s">
        <v>49</v>
      </c>
      <c r="H4" s="12" t="s">
        <v>50</v>
      </c>
      <c r="I4" s="12" t="s">
        <v>51</v>
      </c>
      <c r="J4" s="12" t="s">
        <v>52</v>
      </c>
      <c r="K4" s="12" t="s">
        <v>53</v>
      </c>
      <c r="L4" s="12" t="s">
        <v>54</v>
      </c>
      <c r="M4" s="1" t="s">
        <v>19</v>
      </c>
      <c r="N4" s="12" t="s">
        <v>48</v>
      </c>
      <c r="O4" s="12" t="s">
        <v>49</v>
      </c>
      <c r="P4" s="12" t="s">
        <v>50</v>
      </c>
      <c r="Q4" s="12" t="s">
        <v>51</v>
      </c>
      <c r="R4" s="12" t="s">
        <v>52</v>
      </c>
      <c r="S4" s="12" t="s">
        <v>53</v>
      </c>
      <c r="T4" s="12" t="s">
        <v>54</v>
      </c>
      <c r="U4" s="173"/>
    </row>
    <row r="5" spans="1:21" ht="1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</row>
    <row r="6" spans="1:21" ht="15">
      <c r="A6" s="3"/>
      <c r="B6" s="164" t="s">
        <v>44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6"/>
    </row>
    <row r="7" spans="1:21" ht="15">
      <c r="A7" s="36" t="s">
        <v>39</v>
      </c>
      <c r="B7" s="150" t="s">
        <v>99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2"/>
    </row>
    <row r="8" spans="1:21" ht="15">
      <c r="A8" s="148" t="s">
        <v>5</v>
      </c>
      <c r="B8" s="149" t="s">
        <v>100</v>
      </c>
      <c r="C8" s="148" t="s">
        <v>56</v>
      </c>
      <c r="D8" s="14" t="s">
        <v>4</v>
      </c>
      <c r="E8" s="15">
        <f aca="true" t="shared" si="0" ref="E8:L8">E9+E10+E11+E12</f>
        <v>17287213.79</v>
      </c>
      <c r="F8" s="15">
        <f t="shared" si="0"/>
        <v>5743368.59</v>
      </c>
      <c r="G8" s="15">
        <f t="shared" si="0"/>
        <v>5282605.2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6261240</v>
      </c>
      <c r="M8" s="197" t="s">
        <v>101</v>
      </c>
      <c r="N8" s="196">
        <v>100</v>
      </c>
      <c r="O8" s="196" t="s">
        <v>43</v>
      </c>
      <c r="P8" s="196" t="s">
        <v>43</v>
      </c>
      <c r="Q8" s="196" t="s">
        <v>43</v>
      </c>
      <c r="R8" s="196" t="s">
        <v>43</v>
      </c>
      <c r="S8" s="196" t="s">
        <v>43</v>
      </c>
      <c r="T8" s="196" t="s">
        <v>43</v>
      </c>
      <c r="U8" s="190" t="s">
        <v>102</v>
      </c>
    </row>
    <row r="9" spans="1:21" ht="15">
      <c r="A9" s="148"/>
      <c r="B9" s="149"/>
      <c r="C9" s="148"/>
      <c r="D9" s="16" t="s">
        <v>2</v>
      </c>
      <c r="E9" s="17">
        <f>F9+G9+H9+I9+J9+K9+L9</f>
        <v>17287213.79</v>
      </c>
      <c r="F9" s="17">
        <v>5743368.59</v>
      </c>
      <c r="G9" s="17">
        <f>5867410-293370.5-291434.3</f>
        <v>5282605.2</v>
      </c>
      <c r="H9" s="17">
        <v>0</v>
      </c>
      <c r="I9" s="17">
        <v>0</v>
      </c>
      <c r="J9" s="17">
        <v>0</v>
      </c>
      <c r="K9" s="17">
        <v>0</v>
      </c>
      <c r="L9" s="17">
        <v>6261240</v>
      </c>
      <c r="M9" s="197"/>
      <c r="N9" s="196"/>
      <c r="O9" s="196"/>
      <c r="P9" s="196"/>
      <c r="Q9" s="196"/>
      <c r="R9" s="196"/>
      <c r="S9" s="196"/>
      <c r="T9" s="196"/>
      <c r="U9" s="191"/>
    </row>
    <row r="10" spans="1:21" ht="15">
      <c r="A10" s="148"/>
      <c r="B10" s="149"/>
      <c r="C10" s="148"/>
      <c r="D10" s="16" t="s">
        <v>0</v>
      </c>
      <c r="E10" s="17">
        <f>F10+G10+H10+I10+J10+K10+L10</f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53" t="s">
        <v>103</v>
      </c>
      <c r="N10" s="187" t="s">
        <v>43</v>
      </c>
      <c r="O10" s="193">
        <v>12.2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1"/>
    </row>
    <row r="11" spans="1:21" ht="15">
      <c r="A11" s="148"/>
      <c r="B11" s="149"/>
      <c r="C11" s="148"/>
      <c r="D11" s="16" t="s">
        <v>1</v>
      </c>
      <c r="E11" s="17">
        <f>F11+G11+H11+I11+J11+K11+L11</f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54"/>
      <c r="N11" s="188"/>
      <c r="O11" s="194"/>
      <c r="P11" s="194"/>
      <c r="Q11" s="194"/>
      <c r="R11" s="194"/>
      <c r="S11" s="194"/>
      <c r="T11" s="194"/>
      <c r="U11" s="191"/>
    </row>
    <row r="12" spans="1:21" ht="60" customHeight="1">
      <c r="A12" s="148"/>
      <c r="B12" s="149"/>
      <c r="C12" s="148"/>
      <c r="D12" s="16" t="s">
        <v>3</v>
      </c>
      <c r="E12" s="17">
        <f>F12+G12+H12+I12+J12+K12+L12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58"/>
      <c r="N12" s="189"/>
      <c r="O12" s="195"/>
      <c r="P12" s="195"/>
      <c r="Q12" s="195"/>
      <c r="R12" s="195"/>
      <c r="S12" s="195"/>
      <c r="T12" s="195"/>
      <c r="U12" s="192"/>
    </row>
    <row r="13" spans="1:21" ht="15">
      <c r="A13" s="135"/>
      <c r="B13" s="136" t="s">
        <v>32</v>
      </c>
      <c r="C13" s="135"/>
      <c r="D13" s="18" t="s">
        <v>4</v>
      </c>
      <c r="E13" s="19">
        <f>E15+E16+E17+E18</f>
        <v>17287213.79</v>
      </c>
      <c r="F13" s="19">
        <f>F15+F16+F17+F18</f>
        <v>5743368.59</v>
      </c>
      <c r="G13" s="19">
        <f aca="true" t="shared" si="1" ref="G13:L13">G15+G16+G17+G18</f>
        <v>5282605.2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6261240</v>
      </c>
      <c r="M13" s="137"/>
      <c r="N13" s="129"/>
      <c r="O13" s="129"/>
      <c r="P13" s="129"/>
      <c r="Q13" s="129"/>
      <c r="R13" s="129"/>
      <c r="S13" s="129"/>
      <c r="T13" s="129"/>
      <c r="U13" s="132"/>
    </row>
    <row r="14" spans="1:21" ht="15">
      <c r="A14" s="135"/>
      <c r="B14" s="136"/>
      <c r="C14" s="135"/>
      <c r="D14" s="140" t="s">
        <v>31</v>
      </c>
      <c r="E14" s="141"/>
      <c r="F14" s="141"/>
      <c r="G14" s="141"/>
      <c r="H14" s="141"/>
      <c r="I14" s="141"/>
      <c r="J14" s="141"/>
      <c r="K14" s="141"/>
      <c r="L14" s="142"/>
      <c r="M14" s="138"/>
      <c r="N14" s="130"/>
      <c r="O14" s="130"/>
      <c r="P14" s="130"/>
      <c r="Q14" s="130"/>
      <c r="R14" s="130"/>
      <c r="S14" s="130"/>
      <c r="T14" s="130"/>
      <c r="U14" s="133"/>
    </row>
    <row r="15" spans="1:21" ht="15">
      <c r="A15" s="135"/>
      <c r="B15" s="136"/>
      <c r="C15" s="135"/>
      <c r="D15" s="20" t="s">
        <v>2</v>
      </c>
      <c r="E15" s="19">
        <f>F15+G15+H15+I15+J15+K15+L15</f>
        <v>17287213.79</v>
      </c>
      <c r="F15" s="21">
        <f>F9</f>
        <v>5743368.59</v>
      </c>
      <c r="G15" s="21">
        <f aca="true" t="shared" si="2" ref="G15:L15">G9</f>
        <v>5282605.2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6261240</v>
      </c>
      <c r="M15" s="138"/>
      <c r="N15" s="130"/>
      <c r="O15" s="130"/>
      <c r="P15" s="130"/>
      <c r="Q15" s="130"/>
      <c r="R15" s="130"/>
      <c r="S15" s="130"/>
      <c r="T15" s="130"/>
      <c r="U15" s="133"/>
    </row>
    <row r="16" spans="1:21" ht="15">
      <c r="A16" s="135"/>
      <c r="B16" s="136"/>
      <c r="C16" s="135"/>
      <c r="D16" s="20" t="s">
        <v>0</v>
      </c>
      <c r="E16" s="19">
        <f>F16+G16+H16+I16+J16+K16+L16</f>
        <v>0</v>
      </c>
      <c r="F16" s="21"/>
      <c r="G16" s="21"/>
      <c r="H16" s="21"/>
      <c r="I16" s="21"/>
      <c r="J16" s="21"/>
      <c r="K16" s="21"/>
      <c r="L16" s="21"/>
      <c r="M16" s="138"/>
      <c r="N16" s="130"/>
      <c r="O16" s="130"/>
      <c r="P16" s="130"/>
      <c r="Q16" s="130"/>
      <c r="R16" s="130"/>
      <c r="S16" s="130"/>
      <c r="T16" s="130"/>
      <c r="U16" s="133"/>
    </row>
    <row r="17" spans="1:21" ht="15">
      <c r="A17" s="135"/>
      <c r="B17" s="136"/>
      <c r="C17" s="135"/>
      <c r="D17" s="20" t="s">
        <v>1</v>
      </c>
      <c r="E17" s="19">
        <f>F17+G17+H17+I17+J17+K17+L17</f>
        <v>0</v>
      </c>
      <c r="F17" s="21">
        <f aca="true" t="shared" si="3" ref="F17:L18">F6+F11</f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  <c r="K17" s="21">
        <f t="shared" si="3"/>
        <v>0</v>
      </c>
      <c r="L17" s="21">
        <f t="shared" si="3"/>
        <v>0</v>
      </c>
      <c r="M17" s="138"/>
      <c r="N17" s="130"/>
      <c r="O17" s="130"/>
      <c r="P17" s="130"/>
      <c r="Q17" s="130"/>
      <c r="R17" s="130"/>
      <c r="S17" s="130"/>
      <c r="T17" s="130"/>
      <c r="U17" s="133"/>
    </row>
    <row r="18" spans="1:21" ht="15">
      <c r="A18" s="135"/>
      <c r="B18" s="136"/>
      <c r="C18" s="135"/>
      <c r="D18" s="20" t="s">
        <v>3</v>
      </c>
      <c r="E18" s="19">
        <f>F18+G18+H18+I18+J18+K18+L18</f>
        <v>0</v>
      </c>
      <c r="F18" s="21">
        <f t="shared" si="3"/>
        <v>0</v>
      </c>
      <c r="G18" s="21">
        <f t="shared" si="3"/>
        <v>0</v>
      </c>
      <c r="H18" s="21">
        <f t="shared" si="3"/>
        <v>0</v>
      </c>
      <c r="I18" s="21">
        <f t="shared" si="3"/>
        <v>0</v>
      </c>
      <c r="J18" s="21">
        <f t="shared" si="3"/>
        <v>0</v>
      </c>
      <c r="K18" s="21">
        <f t="shared" si="3"/>
        <v>0</v>
      </c>
      <c r="L18" s="21">
        <f t="shared" si="3"/>
        <v>0</v>
      </c>
      <c r="M18" s="139"/>
      <c r="N18" s="131"/>
      <c r="O18" s="131"/>
      <c r="P18" s="131"/>
      <c r="Q18" s="131"/>
      <c r="R18" s="131"/>
      <c r="S18" s="131"/>
      <c r="T18" s="131"/>
      <c r="U18" s="134"/>
    </row>
    <row r="19" spans="1:21" ht="15">
      <c r="A19" s="36" t="s">
        <v>40</v>
      </c>
      <c r="B19" s="150" t="s">
        <v>104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2"/>
    </row>
    <row r="20" spans="1:21" ht="15">
      <c r="A20" s="148" t="s">
        <v>9</v>
      </c>
      <c r="B20" s="149" t="s">
        <v>105</v>
      </c>
      <c r="C20" s="148" t="s">
        <v>56</v>
      </c>
      <c r="D20" s="14" t="s">
        <v>4</v>
      </c>
      <c r="E20" s="15">
        <f aca="true" t="shared" si="4" ref="E20:L20">E21+E22+E23+E24</f>
        <v>117517694.58</v>
      </c>
      <c r="F20" s="15">
        <f t="shared" si="4"/>
        <v>26659851.240000002</v>
      </c>
      <c r="G20" s="15">
        <f t="shared" si="4"/>
        <v>37747895.20999999</v>
      </c>
      <c r="H20" s="15">
        <f t="shared" si="4"/>
        <v>48511988.13</v>
      </c>
      <c r="I20" s="15">
        <f t="shared" si="4"/>
        <v>0</v>
      </c>
      <c r="J20" s="15">
        <f t="shared" si="4"/>
        <v>0</v>
      </c>
      <c r="K20" s="15">
        <f t="shared" si="4"/>
        <v>0</v>
      </c>
      <c r="L20" s="15">
        <f t="shared" si="4"/>
        <v>4597960</v>
      </c>
      <c r="M20" s="153" t="s">
        <v>106</v>
      </c>
      <c r="N20" s="187">
        <v>100</v>
      </c>
      <c r="O20" s="187">
        <v>100</v>
      </c>
      <c r="P20" s="187">
        <v>100</v>
      </c>
      <c r="Q20" s="187">
        <v>100</v>
      </c>
      <c r="R20" s="187">
        <v>100</v>
      </c>
      <c r="S20" s="187">
        <v>100</v>
      </c>
      <c r="T20" s="187">
        <v>100</v>
      </c>
      <c r="U20" s="190" t="s">
        <v>198</v>
      </c>
    </row>
    <row r="21" spans="1:21" ht="15">
      <c r="A21" s="148"/>
      <c r="B21" s="149"/>
      <c r="C21" s="148"/>
      <c r="D21" s="16" t="s">
        <v>2</v>
      </c>
      <c r="E21" s="17">
        <f>F21+G21+H21+I21+J21+K21+L21</f>
        <v>117517694.58</v>
      </c>
      <c r="F21" s="17">
        <f>26863114.67-203263.43</f>
        <v>26659851.240000002</v>
      </c>
      <c r="G21" s="17">
        <f>22837682-1141884.1-743341.14-896.21+782263.39+16796334.66-782263.39</f>
        <v>37747895.20999999</v>
      </c>
      <c r="H21" s="17">
        <v>48511988.13</v>
      </c>
      <c r="I21" s="17">
        <v>0</v>
      </c>
      <c r="J21" s="17">
        <v>0</v>
      </c>
      <c r="K21" s="17">
        <v>0</v>
      </c>
      <c r="L21" s="17">
        <f>4597960</f>
        <v>4597960</v>
      </c>
      <c r="M21" s="154"/>
      <c r="N21" s="188"/>
      <c r="O21" s="188"/>
      <c r="P21" s="188"/>
      <c r="Q21" s="188"/>
      <c r="R21" s="188"/>
      <c r="S21" s="188"/>
      <c r="T21" s="188"/>
      <c r="U21" s="191"/>
    </row>
    <row r="22" spans="1:21" ht="15">
      <c r="A22" s="148"/>
      <c r="B22" s="149"/>
      <c r="C22" s="148"/>
      <c r="D22" s="16" t="s">
        <v>0</v>
      </c>
      <c r="E22" s="17">
        <f>F22+G22+H22+I22+J22+K22+L22</f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54"/>
      <c r="N22" s="188"/>
      <c r="O22" s="188"/>
      <c r="P22" s="188"/>
      <c r="Q22" s="188"/>
      <c r="R22" s="188"/>
      <c r="S22" s="188"/>
      <c r="T22" s="188"/>
      <c r="U22" s="191"/>
    </row>
    <row r="23" spans="1:21" ht="15">
      <c r="A23" s="148"/>
      <c r="B23" s="149"/>
      <c r="C23" s="148"/>
      <c r="D23" s="16" t="s">
        <v>1</v>
      </c>
      <c r="E23" s="17">
        <f>F23+G23+H23+I23+J23+K23+L23</f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54"/>
      <c r="N23" s="188"/>
      <c r="O23" s="188"/>
      <c r="P23" s="188"/>
      <c r="Q23" s="188"/>
      <c r="R23" s="188"/>
      <c r="S23" s="188"/>
      <c r="T23" s="188"/>
      <c r="U23" s="191"/>
    </row>
    <row r="24" spans="1:21" ht="26.25" customHeight="1">
      <c r="A24" s="148"/>
      <c r="B24" s="149"/>
      <c r="C24" s="148"/>
      <c r="D24" s="16" t="s">
        <v>3</v>
      </c>
      <c r="E24" s="17">
        <f>F24+G24+H24+I24+J24+K24+L24</f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58"/>
      <c r="N24" s="189"/>
      <c r="O24" s="189"/>
      <c r="P24" s="189"/>
      <c r="Q24" s="189"/>
      <c r="R24" s="189"/>
      <c r="S24" s="189"/>
      <c r="T24" s="189"/>
      <c r="U24" s="192"/>
    </row>
    <row r="25" spans="1:21" ht="15">
      <c r="A25" s="148" t="s">
        <v>21</v>
      </c>
      <c r="B25" s="149" t="s">
        <v>107</v>
      </c>
      <c r="C25" s="148" t="s">
        <v>56</v>
      </c>
      <c r="D25" s="14" t="s">
        <v>4</v>
      </c>
      <c r="E25" s="15">
        <f aca="true" t="shared" si="5" ref="E25:L25">E26+E27+E28+E29</f>
        <v>54171203.169999994</v>
      </c>
      <c r="F25" s="15">
        <f t="shared" si="5"/>
        <v>2430510.75</v>
      </c>
      <c r="G25" s="15">
        <f t="shared" si="5"/>
        <v>1214977.01</v>
      </c>
      <c r="H25" s="15">
        <f t="shared" si="5"/>
        <v>2242534.63</v>
      </c>
      <c r="I25" s="15">
        <f t="shared" si="5"/>
        <v>0</v>
      </c>
      <c r="J25" s="15">
        <f t="shared" si="5"/>
        <v>22861817.389999997</v>
      </c>
      <c r="K25" s="15">
        <f t="shared" si="5"/>
        <v>23104873.389999997</v>
      </c>
      <c r="L25" s="15">
        <f t="shared" si="5"/>
        <v>2316490</v>
      </c>
      <c r="M25" s="153" t="s">
        <v>108</v>
      </c>
      <c r="N25" s="187">
        <v>100</v>
      </c>
      <c r="O25" s="187">
        <v>100</v>
      </c>
      <c r="P25" s="187">
        <v>100</v>
      </c>
      <c r="Q25" s="187">
        <v>0</v>
      </c>
      <c r="R25" s="187">
        <v>100</v>
      </c>
      <c r="S25" s="187">
        <v>100</v>
      </c>
      <c r="T25" s="187">
        <v>100</v>
      </c>
      <c r="U25" s="160" t="s">
        <v>204</v>
      </c>
    </row>
    <row r="26" spans="1:21" ht="15">
      <c r="A26" s="148"/>
      <c r="B26" s="149"/>
      <c r="C26" s="148"/>
      <c r="D26" s="16" t="s">
        <v>2</v>
      </c>
      <c r="E26" s="17">
        <f>F26+G26+H26+I26+J26+K26+L26</f>
        <v>54171203.169999994</v>
      </c>
      <c r="F26" s="17">
        <f>2052306.83+378203.92</f>
        <v>2430510.75</v>
      </c>
      <c r="G26" s="17">
        <f>2047940-222223.78-985252.56-323381.5+442342.57+255552.28</f>
        <v>1214977.01</v>
      </c>
      <c r="H26" s="17">
        <v>2242534.63</v>
      </c>
      <c r="I26" s="17">
        <f>2509380.7+10396791.53-132000+39259000-79289.95+32504.07-51986386.35</f>
        <v>0</v>
      </c>
      <c r="J26" s="17">
        <f>2763225.9+20098591.49</f>
        <v>22861817.389999997</v>
      </c>
      <c r="K26" s="17">
        <f>3006281.9+20098591.49</f>
        <v>23104873.389999997</v>
      </c>
      <c r="L26" s="17">
        <v>2316490</v>
      </c>
      <c r="M26" s="154"/>
      <c r="N26" s="188"/>
      <c r="O26" s="188"/>
      <c r="P26" s="188"/>
      <c r="Q26" s="188"/>
      <c r="R26" s="188"/>
      <c r="S26" s="188"/>
      <c r="T26" s="188"/>
      <c r="U26" s="161"/>
    </row>
    <row r="27" spans="1:21" ht="15">
      <c r="A27" s="148"/>
      <c r="B27" s="149"/>
      <c r="C27" s="148"/>
      <c r="D27" s="16" t="s">
        <v>0</v>
      </c>
      <c r="E27" s="17">
        <f>F27+G27+H27+I27+J27+K27+L27</f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54"/>
      <c r="N27" s="188"/>
      <c r="O27" s="188"/>
      <c r="P27" s="188"/>
      <c r="Q27" s="188"/>
      <c r="R27" s="188"/>
      <c r="S27" s="188"/>
      <c r="T27" s="188"/>
      <c r="U27" s="161"/>
    </row>
    <row r="28" spans="1:21" ht="15">
      <c r="A28" s="148"/>
      <c r="B28" s="149"/>
      <c r="C28" s="148"/>
      <c r="D28" s="16" t="s">
        <v>1</v>
      </c>
      <c r="E28" s="17">
        <f>F28+G28+H28+I28+J28+K28+L28</f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54"/>
      <c r="N28" s="188"/>
      <c r="O28" s="188"/>
      <c r="P28" s="188"/>
      <c r="Q28" s="188"/>
      <c r="R28" s="188"/>
      <c r="S28" s="188"/>
      <c r="T28" s="188"/>
      <c r="U28" s="161"/>
    </row>
    <row r="29" spans="1:21" ht="18.75" customHeight="1">
      <c r="A29" s="148"/>
      <c r="B29" s="149"/>
      <c r="C29" s="148"/>
      <c r="D29" s="16" t="s">
        <v>3</v>
      </c>
      <c r="E29" s="17">
        <f>F29+G29+H29+I29+J29+K29+L29</f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58"/>
      <c r="N29" s="189"/>
      <c r="O29" s="189"/>
      <c r="P29" s="189"/>
      <c r="Q29" s="189"/>
      <c r="R29" s="189"/>
      <c r="S29" s="189"/>
      <c r="T29" s="189"/>
      <c r="U29" s="162"/>
    </row>
    <row r="30" spans="1:21" ht="18.75" customHeight="1">
      <c r="A30" s="148" t="s">
        <v>80</v>
      </c>
      <c r="B30" s="199" t="s">
        <v>205</v>
      </c>
      <c r="C30" s="148" t="s">
        <v>56</v>
      </c>
      <c r="D30" s="14" t="s">
        <v>4</v>
      </c>
      <c r="E30" s="15">
        <f aca="true" t="shared" si="6" ref="E30:L30">E31+E32+E33+E34</f>
        <v>51899514.96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15">
        <f>I31+I32+I33+I34</f>
        <v>51899514.96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3" t="s">
        <v>108</v>
      </c>
      <c r="N30" s="187">
        <v>0</v>
      </c>
      <c r="O30" s="187">
        <v>0</v>
      </c>
      <c r="P30" s="187">
        <v>0</v>
      </c>
      <c r="Q30" s="187">
        <v>100</v>
      </c>
      <c r="R30" s="187">
        <v>0</v>
      </c>
      <c r="S30" s="187">
        <v>0</v>
      </c>
      <c r="T30" s="187">
        <v>0</v>
      </c>
      <c r="U30" s="160" t="s">
        <v>206</v>
      </c>
    </row>
    <row r="31" spans="1:21" ht="18.75" customHeight="1">
      <c r="A31" s="148"/>
      <c r="B31" s="200"/>
      <c r="C31" s="148"/>
      <c r="D31" s="16" t="s">
        <v>2</v>
      </c>
      <c r="E31" s="17">
        <f>F31+G31+H31+I31+J31+K31+L31</f>
        <v>51899514.96</v>
      </c>
      <c r="F31" s="17">
        <v>0</v>
      </c>
      <c r="G31" s="17">
        <v>0</v>
      </c>
      <c r="H31" s="17">
        <v>0</v>
      </c>
      <c r="I31" s="17">
        <v>51899514.96</v>
      </c>
      <c r="J31" s="17">
        <v>0</v>
      </c>
      <c r="K31" s="17">
        <v>0</v>
      </c>
      <c r="L31" s="17">
        <v>0</v>
      </c>
      <c r="M31" s="154"/>
      <c r="N31" s="188"/>
      <c r="O31" s="188"/>
      <c r="P31" s="188"/>
      <c r="Q31" s="188"/>
      <c r="R31" s="188"/>
      <c r="S31" s="188"/>
      <c r="T31" s="188"/>
      <c r="U31" s="161"/>
    </row>
    <row r="32" spans="1:21" ht="18.75" customHeight="1">
      <c r="A32" s="148"/>
      <c r="B32" s="200"/>
      <c r="C32" s="148"/>
      <c r="D32" s="16" t="s">
        <v>0</v>
      </c>
      <c r="E32" s="17">
        <f>F32+G32+H32+I32+J32+K32+L32</f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54"/>
      <c r="N32" s="188"/>
      <c r="O32" s="188"/>
      <c r="P32" s="188"/>
      <c r="Q32" s="188"/>
      <c r="R32" s="188"/>
      <c r="S32" s="188"/>
      <c r="T32" s="188"/>
      <c r="U32" s="161"/>
    </row>
    <row r="33" spans="1:21" ht="18.75" customHeight="1">
      <c r="A33" s="148"/>
      <c r="B33" s="200"/>
      <c r="C33" s="148"/>
      <c r="D33" s="16" t="s">
        <v>1</v>
      </c>
      <c r="E33" s="17">
        <f>F33+G33+H33+I33+J33+K33+L33</f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54"/>
      <c r="N33" s="188"/>
      <c r="O33" s="188"/>
      <c r="P33" s="188"/>
      <c r="Q33" s="188"/>
      <c r="R33" s="188"/>
      <c r="S33" s="188"/>
      <c r="T33" s="188"/>
      <c r="U33" s="161"/>
    </row>
    <row r="34" spans="1:21" ht="18.75" customHeight="1">
      <c r="A34" s="148"/>
      <c r="B34" s="201"/>
      <c r="C34" s="148"/>
      <c r="D34" s="16" t="s">
        <v>3</v>
      </c>
      <c r="E34" s="17">
        <f>F34+G34+H34+I34+J34+K34+L34</f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58"/>
      <c r="N34" s="189"/>
      <c r="O34" s="189"/>
      <c r="P34" s="189"/>
      <c r="Q34" s="189"/>
      <c r="R34" s="189"/>
      <c r="S34" s="189"/>
      <c r="T34" s="189"/>
      <c r="U34" s="162"/>
    </row>
    <row r="35" spans="1:21" ht="18.75" customHeight="1">
      <c r="A35" s="2"/>
      <c r="B35" s="43"/>
      <c r="C35" s="2"/>
      <c r="D35" s="16"/>
      <c r="E35" s="17"/>
      <c r="F35" s="17"/>
      <c r="G35" s="17"/>
      <c r="H35" s="17"/>
      <c r="I35" s="17"/>
      <c r="J35" s="17"/>
      <c r="K35" s="17"/>
      <c r="L35" s="17"/>
      <c r="M35" s="4"/>
      <c r="N35" s="101"/>
      <c r="O35" s="101"/>
      <c r="P35" s="101"/>
      <c r="Q35" s="101"/>
      <c r="R35" s="101"/>
      <c r="S35" s="101"/>
      <c r="T35" s="101"/>
      <c r="U35" s="100"/>
    </row>
    <row r="36" spans="1:21" ht="15">
      <c r="A36" s="135"/>
      <c r="B36" s="136" t="s">
        <v>33</v>
      </c>
      <c r="C36" s="135"/>
      <c r="D36" s="18" t="s">
        <v>4</v>
      </c>
      <c r="E36" s="19">
        <f>E38+E39+E40+E41</f>
        <v>223588412.70999998</v>
      </c>
      <c r="F36" s="19">
        <f>F38+F39+F40+F41</f>
        <v>29090361.990000002</v>
      </c>
      <c r="G36" s="19">
        <f aca="true" t="shared" si="7" ref="G36:L36">G38+G39+G40+G41</f>
        <v>38962872.21999999</v>
      </c>
      <c r="H36" s="19">
        <f t="shared" si="7"/>
        <v>50754522.760000005</v>
      </c>
      <c r="I36" s="19">
        <f t="shared" si="7"/>
        <v>51899514.96</v>
      </c>
      <c r="J36" s="19">
        <f t="shared" si="7"/>
        <v>22861817.389999997</v>
      </c>
      <c r="K36" s="19">
        <f t="shared" si="7"/>
        <v>23104873.389999997</v>
      </c>
      <c r="L36" s="19">
        <f t="shared" si="7"/>
        <v>6914450</v>
      </c>
      <c r="M36" s="137"/>
      <c r="N36" s="129"/>
      <c r="O36" s="129"/>
      <c r="P36" s="129"/>
      <c r="Q36" s="129"/>
      <c r="R36" s="129"/>
      <c r="S36" s="129"/>
      <c r="T36" s="129"/>
      <c r="U36" s="132"/>
    </row>
    <row r="37" spans="1:21" ht="15">
      <c r="A37" s="135"/>
      <c r="B37" s="136"/>
      <c r="C37" s="135"/>
      <c r="D37" s="140" t="s">
        <v>31</v>
      </c>
      <c r="E37" s="141"/>
      <c r="F37" s="141"/>
      <c r="G37" s="141"/>
      <c r="H37" s="141"/>
      <c r="I37" s="141"/>
      <c r="J37" s="141"/>
      <c r="K37" s="141"/>
      <c r="L37" s="142"/>
      <c r="M37" s="138"/>
      <c r="N37" s="130"/>
      <c r="O37" s="130"/>
      <c r="P37" s="130"/>
      <c r="Q37" s="130"/>
      <c r="R37" s="130"/>
      <c r="S37" s="130"/>
      <c r="T37" s="130"/>
      <c r="U37" s="133"/>
    </row>
    <row r="38" spans="1:21" ht="15">
      <c r="A38" s="135"/>
      <c r="B38" s="136"/>
      <c r="C38" s="135"/>
      <c r="D38" s="20" t="s">
        <v>2</v>
      </c>
      <c r="E38" s="19">
        <f>F38+G38+H38+I38+J38+K38+L38</f>
        <v>223588412.70999998</v>
      </c>
      <c r="F38" s="21">
        <f>F21+F26</f>
        <v>29090361.990000002</v>
      </c>
      <c r="G38" s="21">
        <f>G21+G26</f>
        <v>38962872.21999999</v>
      </c>
      <c r="H38" s="21">
        <f>H21+H26</f>
        <v>50754522.760000005</v>
      </c>
      <c r="I38" s="21">
        <f>I21+I26+I31</f>
        <v>51899514.96</v>
      </c>
      <c r="J38" s="21">
        <f>J21+J26+J31</f>
        <v>22861817.389999997</v>
      </c>
      <c r="K38" s="21">
        <f>K21+K26+K31</f>
        <v>23104873.389999997</v>
      </c>
      <c r="L38" s="21">
        <f>L21+L26+L31</f>
        <v>6914450</v>
      </c>
      <c r="M38" s="138"/>
      <c r="N38" s="130"/>
      <c r="O38" s="130"/>
      <c r="P38" s="130"/>
      <c r="Q38" s="130"/>
      <c r="R38" s="130"/>
      <c r="S38" s="130"/>
      <c r="T38" s="130"/>
      <c r="U38" s="133"/>
    </row>
    <row r="39" spans="1:21" ht="15">
      <c r="A39" s="135"/>
      <c r="B39" s="136"/>
      <c r="C39" s="135"/>
      <c r="D39" s="20" t="s">
        <v>0</v>
      </c>
      <c r="E39" s="19">
        <f>F39+G39+H39+I39+J39+K39+L39</f>
        <v>0</v>
      </c>
      <c r="F39" s="21">
        <f aca="true" t="shared" si="8" ref="F39:L41">F22+F27</f>
        <v>0</v>
      </c>
      <c r="G39" s="21">
        <f t="shared" si="8"/>
        <v>0</v>
      </c>
      <c r="H39" s="21">
        <f t="shared" si="8"/>
        <v>0</v>
      </c>
      <c r="I39" s="21">
        <f t="shared" si="8"/>
        <v>0</v>
      </c>
      <c r="J39" s="21">
        <f t="shared" si="8"/>
        <v>0</v>
      </c>
      <c r="K39" s="21">
        <f t="shared" si="8"/>
        <v>0</v>
      </c>
      <c r="L39" s="21">
        <f t="shared" si="8"/>
        <v>0</v>
      </c>
      <c r="M39" s="138"/>
      <c r="N39" s="130"/>
      <c r="O39" s="130"/>
      <c r="P39" s="130"/>
      <c r="Q39" s="130"/>
      <c r="R39" s="130"/>
      <c r="S39" s="130"/>
      <c r="T39" s="130"/>
      <c r="U39" s="133"/>
    </row>
    <row r="40" spans="1:21" ht="15">
      <c r="A40" s="135"/>
      <c r="B40" s="136"/>
      <c r="C40" s="135"/>
      <c r="D40" s="20" t="s">
        <v>1</v>
      </c>
      <c r="E40" s="19">
        <f>F40+G40+H40+I40+J40+K40+L40</f>
        <v>0</v>
      </c>
      <c r="F40" s="21">
        <f t="shared" si="8"/>
        <v>0</v>
      </c>
      <c r="G40" s="21">
        <f t="shared" si="8"/>
        <v>0</v>
      </c>
      <c r="H40" s="21">
        <f t="shared" si="8"/>
        <v>0</v>
      </c>
      <c r="I40" s="21">
        <f t="shared" si="8"/>
        <v>0</v>
      </c>
      <c r="J40" s="21">
        <f t="shared" si="8"/>
        <v>0</v>
      </c>
      <c r="K40" s="21">
        <f t="shared" si="8"/>
        <v>0</v>
      </c>
      <c r="L40" s="21">
        <f t="shared" si="8"/>
        <v>0</v>
      </c>
      <c r="M40" s="138"/>
      <c r="N40" s="130"/>
      <c r="O40" s="130"/>
      <c r="P40" s="130"/>
      <c r="Q40" s="130"/>
      <c r="R40" s="130"/>
      <c r="S40" s="130"/>
      <c r="T40" s="130"/>
      <c r="U40" s="133"/>
    </row>
    <row r="41" spans="1:21" ht="15">
      <c r="A41" s="135"/>
      <c r="B41" s="136"/>
      <c r="C41" s="135"/>
      <c r="D41" s="20" t="s">
        <v>3</v>
      </c>
      <c r="E41" s="19">
        <f>F41+G41+H41+I41+J41+K41+L41</f>
        <v>0</v>
      </c>
      <c r="F41" s="21">
        <f t="shared" si="8"/>
        <v>0</v>
      </c>
      <c r="G41" s="21">
        <f t="shared" si="8"/>
        <v>0</v>
      </c>
      <c r="H41" s="21">
        <f t="shared" si="8"/>
        <v>0</v>
      </c>
      <c r="I41" s="21">
        <f t="shared" si="8"/>
        <v>0</v>
      </c>
      <c r="J41" s="21">
        <f t="shared" si="8"/>
        <v>0</v>
      </c>
      <c r="K41" s="21">
        <f t="shared" si="8"/>
        <v>0</v>
      </c>
      <c r="L41" s="21">
        <f t="shared" si="8"/>
        <v>0</v>
      </c>
      <c r="M41" s="139"/>
      <c r="N41" s="131"/>
      <c r="O41" s="131"/>
      <c r="P41" s="131"/>
      <c r="Q41" s="131"/>
      <c r="R41" s="131"/>
      <c r="S41" s="131"/>
      <c r="T41" s="131"/>
      <c r="U41" s="134"/>
    </row>
    <row r="42" spans="1:21" ht="15">
      <c r="A42" s="121"/>
      <c r="B42" s="122" t="s">
        <v>109</v>
      </c>
      <c r="C42" s="121"/>
      <c r="D42" s="22" t="s">
        <v>4</v>
      </c>
      <c r="E42" s="23">
        <f aca="true" t="shared" si="9" ref="E42:L42">E44+E45+E46+E47</f>
        <v>240875626.49999997</v>
      </c>
      <c r="F42" s="23">
        <f>F44+F45+F46+F47</f>
        <v>34833730.58</v>
      </c>
      <c r="G42" s="23">
        <f t="shared" si="9"/>
        <v>44245477.419999994</v>
      </c>
      <c r="H42" s="23">
        <f t="shared" si="9"/>
        <v>50754522.760000005</v>
      </c>
      <c r="I42" s="23">
        <f t="shared" si="9"/>
        <v>51899514.96</v>
      </c>
      <c r="J42" s="23">
        <f t="shared" si="9"/>
        <v>22861817.389999997</v>
      </c>
      <c r="K42" s="23">
        <f t="shared" si="9"/>
        <v>23104873.389999997</v>
      </c>
      <c r="L42" s="23">
        <f t="shared" si="9"/>
        <v>13175690</v>
      </c>
      <c r="M42" s="123"/>
      <c r="N42" s="115"/>
      <c r="O42" s="115"/>
      <c r="P42" s="115"/>
      <c r="Q42" s="115"/>
      <c r="R42" s="115"/>
      <c r="S42" s="115"/>
      <c r="T42" s="115"/>
      <c r="U42" s="118"/>
    </row>
    <row r="43" spans="1:21" ht="15">
      <c r="A43" s="121"/>
      <c r="B43" s="122"/>
      <c r="C43" s="121"/>
      <c r="D43" s="126" t="s">
        <v>31</v>
      </c>
      <c r="E43" s="127"/>
      <c r="F43" s="127"/>
      <c r="G43" s="127"/>
      <c r="H43" s="127"/>
      <c r="I43" s="127"/>
      <c r="J43" s="127"/>
      <c r="K43" s="127"/>
      <c r="L43" s="128"/>
      <c r="M43" s="124"/>
      <c r="N43" s="116"/>
      <c r="O43" s="116"/>
      <c r="P43" s="116"/>
      <c r="Q43" s="116"/>
      <c r="R43" s="116"/>
      <c r="S43" s="116"/>
      <c r="T43" s="116"/>
      <c r="U43" s="119"/>
    </row>
    <row r="44" spans="1:21" ht="15">
      <c r="A44" s="121"/>
      <c r="B44" s="122"/>
      <c r="C44" s="121"/>
      <c r="D44" s="24" t="s">
        <v>2</v>
      </c>
      <c r="E44" s="23">
        <f>F44+G44+H44+I44+J44+K44+L44</f>
        <v>240875626.49999997</v>
      </c>
      <c r="F44" s="25">
        <f>F38+F15</f>
        <v>34833730.58</v>
      </c>
      <c r="G44" s="25">
        <f aca="true" t="shared" si="10" ref="G44:L44">G38+G15</f>
        <v>44245477.419999994</v>
      </c>
      <c r="H44" s="25">
        <f>H38+H15</f>
        <v>50754522.760000005</v>
      </c>
      <c r="I44" s="25">
        <f t="shared" si="10"/>
        <v>51899514.96</v>
      </c>
      <c r="J44" s="25">
        <f t="shared" si="10"/>
        <v>22861817.389999997</v>
      </c>
      <c r="K44" s="25">
        <f t="shared" si="10"/>
        <v>23104873.389999997</v>
      </c>
      <c r="L44" s="25">
        <f t="shared" si="10"/>
        <v>13175690</v>
      </c>
      <c r="M44" s="124"/>
      <c r="N44" s="116"/>
      <c r="O44" s="116"/>
      <c r="P44" s="116"/>
      <c r="Q44" s="116"/>
      <c r="R44" s="116"/>
      <c r="S44" s="116"/>
      <c r="T44" s="116"/>
      <c r="U44" s="119"/>
    </row>
    <row r="45" spans="1:21" ht="15">
      <c r="A45" s="121"/>
      <c r="B45" s="122"/>
      <c r="C45" s="121"/>
      <c r="D45" s="24" t="s">
        <v>0</v>
      </c>
      <c r="E45" s="23">
        <f>F45+G45+H45+I45+J45+K45+L45</f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124"/>
      <c r="N45" s="116"/>
      <c r="O45" s="116"/>
      <c r="P45" s="116"/>
      <c r="Q45" s="116"/>
      <c r="R45" s="116"/>
      <c r="S45" s="116"/>
      <c r="T45" s="116"/>
      <c r="U45" s="119"/>
    </row>
    <row r="46" spans="1:21" ht="15">
      <c r="A46" s="121"/>
      <c r="B46" s="122"/>
      <c r="C46" s="121"/>
      <c r="D46" s="24" t="s">
        <v>1</v>
      </c>
      <c r="E46" s="23">
        <f>F46+G46+H46+I46+J46+K46+L46</f>
        <v>0</v>
      </c>
      <c r="F46" s="25">
        <f aca="true" t="shared" si="11" ref="F46:L47">F40+F17</f>
        <v>0</v>
      </c>
      <c r="G46" s="25">
        <f t="shared" si="11"/>
        <v>0</v>
      </c>
      <c r="H46" s="25">
        <f t="shared" si="11"/>
        <v>0</v>
      </c>
      <c r="I46" s="25">
        <f t="shared" si="11"/>
        <v>0</v>
      </c>
      <c r="J46" s="25">
        <f t="shared" si="11"/>
        <v>0</v>
      </c>
      <c r="K46" s="25">
        <f t="shared" si="11"/>
        <v>0</v>
      </c>
      <c r="L46" s="25">
        <f t="shared" si="11"/>
        <v>0</v>
      </c>
      <c r="M46" s="124"/>
      <c r="N46" s="116"/>
      <c r="O46" s="116"/>
      <c r="P46" s="116"/>
      <c r="Q46" s="116"/>
      <c r="R46" s="116"/>
      <c r="S46" s="116"/>
      <c r="T46" s="116"/>
      <c r="U46" s="119"/>
    </row>
    <row r="47" spans="1:21" ht="15">
      <c r="A47" s="121"/>
      <c r="B47" s="122"/>
      <c r="C47" s="121"/>
      <c r="D47" s="24" t="s">
        <v>3</v>
      </c>
      <c r="E47" s="23">
        <f>F47+G47+H47+I47+J47+K47+L47</f>
        <v>0</v>
      </c>
      <c r="F47" s="25">
        <f t="shared" si="11"/>
        <v>0</v>
      </c>
      <c r="G47" s="25">
        <f t="shared" si="11"/>
        <v>0</v>
      </c>
      <c r="H47" s="25">
        <f t="shared" si="11"/>
        <v>0</v>
      </c>
      <c r="I47" s="25">
        <f t="shared" si="11"/>
        <v>0</v>
      </c>
      <c r="J47" s="25">
        <f t="shared" si="11"/>
        <v>0</v>
      </c>
      <c r="K47" s="25">
        <f t="shared" si="11"/>
        <v>0</v>
      </c>
      <c r="L47" s="25">
        <f t="shared" si="11"/>
        <v>0</v>
      </c>
      <c r="M47" s="125"/>
      <c r="N47" s="117"/>
      <c r="O47" s="117"/>
      <c r="P47" s="117"/>
      <c r="Q47" s="117"/>
      <c r="R47" s="117"/>
      <c r="S47" s="117"/>
      <c r="T47" s="117"/>
      <c r="U47" s="120"/>
    </row>
    <row r="50" spans="10:11" ht="15">
      <c r="J50" s="95"/>
      <c r="K50" s="95"/>
    </row>
    <row r="51" ht="15">
      <c r="K51" s="95"/>
    </row>
  </sheetData>
  <sheetProtection/>
  <mergeCells count="107">
    <mergeCell ref="P30:P34"/>
    <mergeCell ref="Q30:Q34"/>
    <mergeCell ref="R30:R34"/>
    <mergeCell ref="S30:S34"/>
    <mergeCell ref="T30:T34"/>
    <mergeCell ref="U30:U34"/>
    <mergeCell ref="C30:C34"/>
    <mergeCell ref="A30:A34"/>
    <mergeCell ref="B30:B34"/>
    <mergeCell ref="M30:M34"/>
    <mergeCell ref="N30:N34"/>
    <mergeCell ref="O30:O34"/>
    <mergeCell ref="S1:U1"/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7:U7"/>
    <mergeCell ref="A8:A12"/>
    <mergeCell ref="B8:B12"/>
    <mergeCell ref="C8:C12"/>
    <mergeCell ref="M8:M9"/>
    <mergeCell ref="N8:N9"/>
    <mergeCell ref="O8:O9"/>
    <mergeCell ref="P8:P9"/>
    <mergeCell ref="Q8:Q9"/>
    <mergeCell ref="R8:R9"/>
    <mergeCell ref="S8:S9"/>
    <mergeCell ref="T8:T9"/>
    <mergeCell ref="U8:U12"/>
    <mergeCell ref="M10:M12"/>
    <mergeCell ref="N10:N12"/>
    <mergeCell ref="O10:O12"/>
    <mergeCell ref="P10:P12"/>
    <mergeCell ref="Q10:Q12"/>
    <mergeCell ref="R10:R12"/>
    <mergeCell ref="S10:S12"/>
    <mergeCell ref="T10:T12"/>
    <mergeCell ref="A13:A18"/>
    <mergeCell ref="B13:B18"/>
    <mergeCell ref="C13:C18"/>
    <mergeCell ref="M13:M18"/>
    <mergeCell ref="N13:N18"/>
    <mergeCell ref="O13:O18"/>
    <mergeCell ref="P13:P18"/>
    <mergeCell ref="Q13:Q18"/>
    <mergeCell ref="R13:R18"/>
    <mergeCell ref="S13:S18"/>
    <mergeCell ref="T13:T18"/>
    <mergeCell ref="U13:U18"/>
    <mergeCell ref="D14:L14"/>
    <mergeCell ref="B19:U19"/>
    <mergeCell ref="A20:A24"/>
    <mergeCell ref="B20:B24"/>
    <mergeCell ref="C20:C24"/>
    <mergeCell ref="M20:M24"/>
    <mergeCell ref="N20:N24"/>
    <mergeCell ref="O20:O24"/>
    <mergeCell ref="P20:P24"/>
    <mergeCell ref="Q20:Q24"/>
    <mergeCell ref="R20:R24"/>
    <mergeCell ref="S20:S24"/>
    <mergeCell ref="T20:T24"/>
    <mergeCell ref="U20:U24"/>
    <mergeCell ref="A25:A29"/>
    <mergeCell ref="B25:B29"/>
    <mergeCell ref="C25:C29"/>
    <mergeCell ref="M25:M29"/>
    <mergeCell ref="N25:N29"/>
    <mergeCell ref="O25:O29"/>
    <mergeCell ref="P25:P29"/>
    <mergeCell ref="Q25:Q29"/>
    <mergeCell ref="R25:R29"/>
    <mergeCell ref="S25:S29"/>
    <mergeCell ref="T25:T29"/>
    <mergeCell ref="U25:U29"/>
    <mergeCell ref="A36:A41"/>
    <mergeCell ref="B36:B41"/>
    <mergeCell ref="C36:C41"/>
    <mergeCell ref="M36:M41"/>
    <mergeCell ref="N36:N41"/>
    <mergeCell ref="O36:O41"/>
    <mergeCell ref="D37:L37"/>
    <mergeCell ref="P36:P41"/>
    <mergeCell ref="Q36:Q41"/>
    <mergeCell ref="R36:R41"/>
    <mergeCell ref="S36:S41"/>
    <mergeCell ref="T36:T41"/>
    <mergeCell ref="U36:U41"/>
    <mergeCell ref="A42:A47"/>
    <mergeCell ref="B42:B47"/>
    <mergeCell ref="C42:C47"/>
    <mergeCell ref="M42:M47"/>
    <mergeCell ref="N42:N47"/>
    <mergeCell ref="O42:O47"/>
    <mergeCell ref="D43:L43"/>
    <mergeCell ref="P42:P47"/>
    <mergeCell ref="Q42:Q47"/>
    <mergeCell ref="R42:R47"/>
    <mergeCell ref="S42:S47"/>
    <mergeCell ref="T42:T47"/>
    <mergeCell ref="U42:U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5.140625" style="0" customWidth="1"/>
    <col min="2" max="2" width="19.00390625" style="0" customWidth="1"/>
    <col min="3" max="3" width="17.7109375" style="0" customWidth="1"/>
    <col min="4" max="4" width="17.8515625" style="0" customWidth="1"/>
    <col min="5" max="5" width="17.28125" style="0" customWidth="1"/>
    <col min="6" max="6" width="14.57421875" style="0" customWidth="1"/>
    <col min="7" max="7" width="20.00390625" style="0" customWidth="1"/>
    <col min="8" max="8" width="14.7109375" style="0" customWidth="1"/>
    <col min="9" max="9" width="24.140625" style="0" customWidth="1"/>
  </cols>
  <sheetData>
    <row r="1" spans="1:9" ht="15.75">
      <c r="A1" s="38"/>
      <c r="B1" s="38"/>
      <c r="C1" s="38"/>
      <c r="D1" s="38"/>
      <c r="E1" s="39"/>
      <c r="F1" s="42"/>
      <c r="G1" s="180" t="s">
        <v>110</v>
      </c>
      <c r="H1" s="180"/>
      <c r="I1" s="180"/>
    </row>
    <row r="2" spans="1:9" ht="15.75">
      <c r="A2" s="38"/>
      <c r="B2" s="38"/>
      <c r="C2" s="38"/>
      <c r="D2" s="38"/>
      <c r="E2" s="38"/>
      <c r="F2" s="42"/>
      <c r="G2" s="38"/>
      <c r="H2" s="38"/>
      <c r="I2" s="38"/>
    </row>
    <row r="3" spans="1:9" ht="15.75">
      <c r="A3" s="181" t="s">
        <v>111</v>
      </c>
      <c r="B3" s="181"/>
      <c r="C3" s="181"/>
      <c r="D3" s="181"/>
      <c r="E3" s="181"/>
      <c r="F3" s="181"/>
      <c r="G3" s="181"/>
      <c r="H3" s="181"/>
      <c r="I3" s="181"/>
    </row>
    <row r="4" spans="1:9" ht="15.75">
      <c r="A4" s="38"/>
      <c r="B4" s="38"/>
      <c r="C4" s="38"/>
      <c r="D4" s="38"/>
      <c r="E4" s="38"/>
      <c r="F4" s="38"/>
      <c r="G4" s="38"/>
      <c r="H4" s="38"/>
      <c r="I4" s="38"/>
    </row>
    <row r="5" spans="1:9" ht="15.75">
      <c r="A5" s="186" t="s">
        <v>10</v>
      </c>
      <c r="B5" s="186" t="s">
        <v>11</v>
      </c>
      <c r="C5" s="186" t="s">
        <v>12</v>
      </c>
      <c r="D5" s="186"/>
      <c r="E5" s="186"/>
      <c r="F5" s="186"/>
      <c r="G5" s="186"/>
      <c r="H5" s="186"/>
      <c r="I5" s="186"/>
    </row>
    <row r="6" spans="1:9" ht="15.75">
      <c r="A6" s="186"/>
      <c r="B6" s="186"/>
      <c r="C6" s="26" t="s">
        <v>20</v>
      </c>
      <c r="D6" s="26" t="s">
        <v>25</v>
      </c>
      <c r="E6" s="26" t="s">
        <v>26</v>
      </c>
      <c r="F6" s="26" t="s">
        <v>27</v>
      </c>
      <c r="G6" s="26" t="s">
        <v>28</v>
      </c>
      <c r="H6" s="26" t="s">
        <v>29</v>
      </c>
      <c r="I6" s="26" t="s">
        <v>30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.75">
      <c r="A8" s="40" t="s">
        <v>112</v>
      </c>
      <c r="B8" s="35">
        <f>B10+B11+B12+B13</f>
        <v>262359275.194</v>
      </c>
      <c r="C8" s="35">
        <f aca="true" t="shared" si="0" ref="C8:I8">C10+C11+C12+C13</f>
        <v>36075022.67</v>
      </c>
      <c r="D8" s="35">
        <f t="shared" si="0"/>
        <v>38810926.104</v>
      </c>
      <c r="E8" s="35">
        <f t="shared" si="0"/>
        <v>33540678.209999997</v>
      </c>
      <c r="F8" s="35">
        <f t="shared" si="0"/>
        <v>51513202.099999994</v>
      </c>
      <c r="G8" s="35">
        <f t="shared" si="0"/>
        <v>36679516.28</v>
      </c>
      <c r="H8" s="35">
        <f t="shared" si="0"/>
        <v>37291929.83</v>
      </c>
      <c r="I8" s="35">
        <f t="shared" si="0"/>
        <v>28447999.999999996</v>
      </c>
    </row>
    <row r="9" spans="1:9" ht="15.75">
      <c r="A9" s="203" t="s">
        <v>13</v>
      </c>
      <c r="B9" s="203"/>
      <c r="C9" s="203"/>
      <c r="D9" s="203"/>
      <c r="E9" s="203"/>
      <c r="F9" s="203"/>
      <c r="G9" s="203"/>
      <c r="H9" s="203"/>
      <c r="I9" s="203"/>
    </row>
    <row r="10" spans="1:9" ht="30.75" customHeight="1">
      <c r="A10" s="29" t="s">
        <v>14</v>
      </c>
      <c r="B10" s="31">
        <f>SUM(C10:I10)</f>
        <v>237984847.074</v>
      </c>
      <c r="C10" s="30">
        <f>C17+C24+C31</f>
        <v>36075022.67</v>
      </c>
      <c r="D10" s="30">
        <f aca="true" t="shared" si="1" ref="D10:I10">D17+D24+D31</f>
        <v>37371436.104</v>
      </c>
      <c r="E10" s="30">
        <f t="shared" si="1"/>
        <v>31780135.609999996</v>
      </c>
      <c r="F10" s="30">
        <f t="shared" si="1"/>
        <v>38315952.099999994</v>
      </c>
      <c r="G10" s="30">
        <f t="shared" si="1"/>
        <v>32823371.08</v>
      </c>
      <c r="H10" s="30">
        <f t="shared" si="1"/>
        <v>33170929.509999998</v>
      </c>
      <c r="I10" s="30">
        <f t="shared" si="1"/>
        <v>28447999.999999996</v>
      </c>
    </row>
    <row r="11" spans="1:9" ht="27" customHeight="1">
      <c r="A11" s="29" t="s">
        <v>46</v>
      </c>
      <c r="B11" s="31">
        <f>SUM(C11:I11)</f>
        <v>24374428.12</v>
      </c>
      <c r="C11" s="30">
        <f aca="true" t="shared" si="2" ref="C11:I13">C18+C25+C32</f>
        <v>0</v>
      </c>
      <c r="D11" s="30">
        <f t="shared" si="2"/>
        <v>1439490</v>
      </c>
      <c r="E11" s="30">
        <f t="shared" si="2"/>
        <v>1760542.6</v>
      </c>
      <c r="F11" s="30">
        <f t="shared" si="2"/>
        <v>13197250</v>
      </c>
      <c r="G11" s="30">
        <f t="shared" si="2"/>
        <v>3856145.2</v>
      </c>
      <c r="H11" s="30">
        <f t="shared" si="2"/>
        <v>4121000.32</v>
      </c>
      <c r="I11" s="30">
        <f t="shared" si="2"/>
        <v>0</v>
      </c>
    </row>
    <row r="12" spans="1:9" ht="24" customHeight="1">
      <c r="A12" s="29" t="s">
        <v>47</v>
      </c>
      <c r="B12" s="31">
        <f>SUM(C12:I12)</f>
        <v>0</v>
      </c>
      <c r="C12" s="30">
        <f t="shared" si="2"/>
        <v>0</v>
      </c>
      <c r="D12" s="30">
        <f t="shared" si="2"/>
        <v>0</v>
      </c>
      <c r="E12" s="30">
        <f t="shared" si="2"/>
        <v>0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</row>
    <row r="13" spans="1:9" ht="15.75">
      <c r="A13" s="29" t="s">
        <v>15</v>
      </c>
      <c r="B13" s="31">
        <f>SUM(C13:I13)</f>
        <v>0</v>
      </c>
      <c r="C13" s="30">
        <f t="shared" si="2"/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1:9" ht="15.75">
      <c r="A14" s="202" t="s">
        <v>16</v>
      </c>
      <c r="B14" s="202"/>
      <c r="C14" s="202"/>
      <c r="D14" s="202"/>
      <c r="E14" s="202"/>
      <c r="F14" s="202"/>
      <c r="G14" s="202"/>
      <c r="H14" s="202"/>
      <c r="I14" s="202"/>
    </row>
    <row r="15" spans="1:9" ht="84" customHeight="1">
      <c r="A15" s="41" t="s">
        <v>8</v>
      </c>
      <c r="B15" s="35">
        <f>B17+B18+B19+B20</f>
        <v>262359275.194</v>
      </c>
      <c r="C15" s="35">
        <f aca="true" t="shared" si="3" ref="C15:I15">C17+C18+C19+C20</f>
        <v>36075022.67</v>
      </c>
      <c r="D15" s="35">
        <f t="shared" si="3"/>
        <v>38810926.104</v>
      </c>
      <c r="E15" s="35">
        <f t="shared" si="3"/>
        <v>33540678.209999997</v>
      </c>
      <c r="F15" s="35">
        <f t="shared" si="3"/>
        <v>51513202.099999994</v>
      </c>
      <c r="G15" s="35">
        <f t="shared" si="3"/>
        <v>36679516.28</v>
      </c>
      <c r="H15" s="35">
        <f t="shared" si="3"/>
        <v>37291929.83</v>
      </c>
      <c r="I15" s="35">
        <f t="shared" si="3"/>
        <v>28447999.999999996</v>
      </c>
    </row>
    <row r="16" spans="1:9" ht="15.75">
      <c r="A16" s="203" t="s">
        <v>13</v>
      </c>
      <c r="B16" s="203"/>
      <c r="C16" s="203"/>
      <c r="D16" s="203"/>
      <c r="E16" s="203"/>
      <c r="F16" s="203"/>
      <c r="G16" s="203"/>
      <c r="H16" s="203"/>
      <c r="I16" s="203"/>
    </row>
    <row r="17" spans="1:9" ht="15.75">
      <c r="A17" s="29" t="s">
        <v>14</v>
      </c>
      <c r="B17" s="31">
        <f>SUM(C17:I17)</f>
        <v>237984847.074</v>
      </c>
      <c r="C17" s="30">
        <f>'Таблица 3(4)'!F334</f>
        <v>36075022.67</v>
      </c>
      <c r="D17" s="30">
        <f>'Таблица 3(4)'!G334</f>
        <v>37371436.104</v>
      </c>
      <c r="E17" s="30">
        <f>'Таблица 3(4)'!H334</f>
        <v>31780135.609999996</v>
      </c>
      <c r="F17" s="30">
        <f>'Таблица 3(4)'!I334</f>
        <v>38315952.099999994</v>
      </c>
      <c r="G17" s="30">
        <f>'Таблица 3(4)'!J334</f>
        <v>32823371.08</v>
      </c>
      <c r="H17" s="30">
        <f>'Таблица 3(4)'!K334</f>
        <v>33170929.509999998</v>
      </c>
      <c r="I17" s="30">
        <f>'Таблица 3(4)'!L334</f>
        <v>28447999.999999996</v>
      </c>
    </row>
    <row r="18" spans="1:9" ht="15.75">
      <c r="A18" s="29" t="s">
        <v>46</v>
      </c>
      <c r="B18" s="31">
        <f>SUM(C18:I18)</f>
        <v>24374428.12</v>
      </c>
      <c r="C18" s="30">
        <f>'Таблица 3(4)'!F335</f>
        <v>0</v>
      </c>
      <c r="D18" s="30">
        <f>'Таблица 3(4)'!G335</f>
        <v>1439490</v>
      </c>
      <c r="E18" s="30">
        <f>'Таблица 3(4)'!H335</f>
        <v>1760542.6</v>
      </c>
      <c r="F18" s="30">
        <f>'Таблица 3(4)'!I335</f>
        <v>13197250</v>
      </c>
      <c r="G18" s="30">
        <f>'Таблица 3(4)'!J335</f>
        <v>3856145.2</v>
      </c>
      <c r="H18" s="30">
        <f>'Таблица 3(4)'!K335</f>
        <v>4121000.32</v>
      </c>
      <c r="I18" s="30">
        <f>'Таблица 3(4)'!L335</f>
        <v>0</v>
      </c>
    </row>
    <row r="19" spans="1:9" ht="15.75">
      <c r="A19" s="29" t="s">
        <v>47</v>
      </c>
      <c r="B19" s="31">
        <f>SUM(C19:I19)</f>
        <v>0</v>
      </c>
      <c r="C19" s="30">
        <f>'Таблица 3(4)'!F336</f>
        <v>0</v>
      </c>
      <c r="D19" s="30">
        <f>'Таблица 3(4)'!G336</f>
        <v>0</v>
      </c>
      <c r="E19" s="30">
        <f>'Таблица 3(4)'!H336</f>
        <v>0</v>
      </c>
      <c r="F19" s="30">
        <f>'Таблица 3(4)'!I336</f>
        <v>0</v>
      </c>
      <c r="G19" s="30">
        <f>'Таблица 3(4)'!J336</f>
        <v>0</v>
      </c>
      <c r="H19" s="30">
        <f>'Таблица 3(4)'!K336</f>
        <v>0</v>
      </c>
      <c r="I19" s="30">
        <f>'Таблица 3(4)'!L336</f>
        <v>0</v>
      </c>
    </row>
    <row r="20" spans="1:9" ht="31.5" customHeight="1">
      <c r="A20" s="29" t="s">
        <v>15</v>
      </c>
      <c r="B20" s="31">
        <f>SUM(C20:I20)</f>
        <v>0</v>
      </c>
      <c r="C20" s="30">
        <f>'Таблица 3(4)'!F337</f>
        <v>0</v>
      </c>
      <c r="D20" s="30">
        <f>'Таблица 3(4)'!G337</f>
        <v>0</v>
      </c>
      <c r="E20" s="30">
        <f>'Таблица 3(4)'!H337</f>
        <v>0</v>
      </c>
      <c r="F20" s="30">
        <f>'Таблица 3(4)'!I337</f>
        <v>0</v>
      </c>
      <c r="G20" s="30">
        <f>'Таблица 3(4)'!J337</f>
        <v>0</v>
      </c>
      <c r="H20" s="30">
        <f>'Таблица 3(4)'!K337</f>
        <v>0</v>
      </c>
      <c r="I20" s="30">
        <f>'Таблица 3(4)'!L337</f>
        <v>0</v>
      </c>
    </row>
    <row r="21" spans="1:9" ht="32.25" customHeight="1">
      <c r="A21" s="32" t="s">
        <v>17</v>
      </c>
      <c r="B21" s="33">
        <f>SUM(C21:I21)</f>
        <v>7328569.3100000005</v>
      </c>
      <c r="C21" s="34">
        <v>3728569.31</v>
      </c>
      <c r="D21" s="44">
        <v>600000</v>
      </c>
      <c r="E21" s="61">
        <v>0</v>
      </c>
      <c r="F21" s="34">
        <v>3000000</v>
      </c>
      <c r="G21" s="34">
        <v>0</v>
      </c>
      <c r="H21" s="34">
        <v>0</v>
      </c>
      <c r="I21" s="34">
        <v>0</v>
      </c>
    </row>
  </sheetData>
  <sheetProtection/>
  <mergeCells count="8">
    <mergeCell ref="A14:I14"/>
    <mergeCell ref="A16:I16"/>
    <mergeCell ref="G1:I1"/>
    <mergeCell ref="A3:I3"/>
    <mergeCell ref="A5:A6"/>
    <mergeCell ref="B5:B6"/>
    <mergeCell ref="C5:I5"/>
    <mergeCell ref="A9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339"/>
  <sheetViews>
    <sheetView zoomScalePageLayoutView="0" workbookViewId="0" topLeftCell="A178">
      <selection activeCell="F309" sqref="F309"/>
    </sheetView>
  </sheetViews>
  <sheetFormatPr defaultColWidth="9.140625" defaultRowHeight="15"/>
  <cols>
    <col min="1" max="1" width="4.00390625" style="0" customWidth="1"/>
    <col min="2" max="2" width="24.140625" style="0" customWidth="1"/>
    <col min="5" max="5" width="15.7109375" style="0" customWidth="1"/>
    <col min="6" max="6" width="16.00390625" style="0" customWidth="1"/>
    <col min="7" max="7" width="16.28125" style="0" customWidth="1"/>
    <col min="8" max="9" width="14.8515625" style="0" customWidth="1"/>
    <col min="10" max="10" width="13.7109375" style="0" customWidth="1"/>
    <col min="11" max="11" width="17.140625" style="0" customWidth="1"/>
    <col min="12" max="12" width="14.421875" style="0" customWidth="1"/>
    <col min="13" max="13" width="22.28125" style="0" customWidth="1"/>
    <col min="14" max="14" width="12.00390625" style="0" customWidth="1"/>
    <col min="15" max="15" width="11.00390625" style="0" customWidth="1"/>
    <col min="16" max="16" width="10.140625" style="0" customWidth="1"/>
    <col min="17" max="17" width="9.8515625" style="0" customWidth="1"/>
    <col min="18" max="18" width="9.57421875" style="0" customWidth="1"/>
    <col min="19" max="19" width="10.28125" style="0" customWidth="1"/>
    <col min="20" max="20" width="10.8515625" style="0" customWidth="1"/>
    <col min="21" max="21" width="9.140625" style="0" customWidth="1"/>
  </cols>
  <sheetData>
    <row r="1" spans="1:2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98" t="s">
        <v>113</v>
      </c>
      <c r="U1" s="198"/>
    </row>
    <row r="2" spans="1:21" ht="15.75">
      <c r="A2" s="181" t="s">
        <v>114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1" ht="15">
      <c r="A3" s="169" t="s">
        <v>18</v>
      </c>
      <c r="B3" s="169" t="s">
        <v>22</v>
      </c>
      <c r="C3" s="169" t="s">
        <v>23</v>
      </c>
      <c r="D3" s="170" t="s">
        <v>10</v>
      </c>
      <c r="E3" s="169" t="s">
        <v>24</v>
      </c>
      <c r="F3" s="169"/>
      <c r="G3" s="169"/>
      <c r="H3" s="169"/>
      <c r="I3" s="169"/>
      <c r="J3" s="169"/>
      <c r="K3" s="169"/>
      <c r="L3" s="169"/>
      <c r="M3" s="169" t="s">
        <v>55</v>
      </c>
      <c r="N3" s="169"/>
      <c r="O3" s="169"/>
      <c r="P3" s="169"/>
      <c r="Q3" s="169"/>
      <c r="R3" s="169"/>
      <c r="S3" s="169"/>
      <c r="T3" s="169"/>
      <c r="U3" s="172" t="s">
        <v>38</v>
      </c>
    </row>
    <row r="4" spans="1:21" ht="25.5">
      <c r="A4" s="169"/>
      <c r="B4" s="169"/>
      <c r="C4" s="169"/>
      <c r="D4" s="171"/>
      <c r="E4" s="11" t="s">
        <v>4</v>
      </c>
      <c r="F4" s="12" t="s">
        <v>57</v>
      </c>
      <c r="G4" s="12" t="s">
        <v>49</v>
      </c>
      <c r="H4" s="12" t="s">
        <v>50</v>
      </c>
      <c r="I4" s="12" t="s">
        <v>51</v>
      </c>
      <c r="J4" s="12" t="s">
        <v>52</v>
      </c>
      <c r="K4" s="12" t="s">
        <v>53</v>
      </c>
      <c r="L4" s="12" t="s">
        <v>54</v>
      </c>
      <c r="M4" s="1" t="s">
        <v>19</v>
      </c>
      <c r="N4" s="12" t="s">
        <v>48</v>
      </c>
      <c r="O4" s="12" t="s">
        <v>49</v>
      </c>
      <c r="P4" s="12" t="s">
        <v>50</v>
      </c>
      <c r="Q4" s="12" t="s">
        <v>51</v>
      </c>
      <c r="R4" s="12" t="s">
        <v>52</v>
      </c>
      <c r="S4" s="12" t="s">
        <v>53</v>
      </c>
      <c r="T4" s="12" t="s">
        <v>54</v>
      </c>
      <c r="U4" s="173"/>
    </row>
    <row r="5" spans="1:21" ht="1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</row>
    <row r="6" spans="1:21" ht="15">
      <c r="A6" s="62"/>
      <c r="B6" s="232" t="s">
        <v>34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4"/>
    </row>
    <row r="7" spans="1:21" ht="15">
      <c r="A7" s="37">
        <v>1</v>
      </c>
      <c r="B7" s="150" t="s">
        <v>35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2"/>
    </row>
    <row r="8" spans="1:21" ht="15">
      <c r="A8" s="235" t="s">
        <v>5</v>
      </c>
      <c r="B8" s="226" t="s">
        <v>115</v>
      </c>
      <c r="C8" s="212" t="s">
        <v>116</v>
      </c>
      <c r="D8" s="14" t="s">
        <v>4</v>
      </c>
      <c r="E8" s="15">
        <f aca="true" t="shared" si="0" ref="E8:E71">F8+G8+H8+I8+J8+K8+L8</f>
        <v>109524113.14</v>
      </c>
      <c r="F8" s="15">
        <f>F9+F10+F11+F12</f>
        <v>12943311.3</v>
      </c>
      <c r="G8" s="15">
        <f aca="true" t="shared" si="1" ref="G8:L8">G9+G10+G11+G12</f>
        <v>19230295.47</v>
      </c>
      <c r="H8" s="15">
        <f>H9+H10+H11+H12</f>
        <v>15870145.76</v>
      </c>
      <c r="I8" s="15">
        <f t="shared" si="1"/>
        <v>15953571.42</v>
      </c>
      <c r="J8" s="15">
        <f t="shared" si="1"/>
        <v>16317490.38</v>
      </c>
      <c r="K8" s="15">
        <f t="shared" si="1"/>
        <v>16665048.81</v>
      </c>
      <c r="L8" s="15">
        <f t="shared" si="1"/>
        <v>12544250</v>
      </c>
      <c r="M8" s="213" t="s">
        <v>117</v>
      </c>
      <c r="N8" s="204">
        <v>57150</v>
      </c>
      <c r="O8" s="204">
        <v>57150</v>
      </c>
      <c r="P8" s="204">
        <v>57150</v>
      </c>
      <c r="Q8" s="204">
        <v>57150</v>
      </c>
      <c r="R8" s="204">
        <v>57150</v>
      </c>
      <c r="S8" s="204">
        <v>57150</v>
      </c>
      <c r="T8" s="204">
        <v>57150</v>
      </c>
      <c r="U8" s="207" t="s">
        <v>198</v>
      </c>
    </row>
    <row r="9" spans="1:21" ht="15">
      <c r="A9" s="212"/>
      <c r="B9" s="226"/>
      <c r="C9" s="212"/>
      <c r="D9" s="14" t="s">
        <v>2</v>
      </c>
      <c r="E9" s="15">
        <f t="shared" si="0"/>
        <v>109524113.14</v>
      </c>
      <c r="F9" s="15">
        <f>F14+F19+F24+F29</f>
        <v>12943311.3</v>
      </c>
      <c r="G9" s="15">
        <f>G14+G19+G24+G29</f>
        <v>19230295.47</v>
      </c>
      <c r="H9" s="15">
        <v>15870145.76</v>
      </c>
      <c r="I9" s="15">
        <v>15953571.42</v>
      </c>
      <c r="J9" s="15">
        <v>16317490.38</v>
      </c>
      <c r="K9" s="15">
        <v>16665048.81</v>
      </c>
      <c r="L9" s="15">
        <f>L14+L19+L24+L29</f>
        <v>12544250</v>
      </c>
      <c r="M9" s="214"/>
      <c r="N9" s="205"/>
      <c r="O9" s="205"/>
      <c r="P9" s="205"/>
      <c r="Q9" s="205"/>
      <c r="R9" s="205"/>
      <c r="S9" s="205"/>
      <c r="T9" s="205"/>
      <c r="U9" s="208"/>
    </row>
    <row r="10" spans="1:21" ht="15">
      <c r="A10" s="212"/>
      <c r="B10" s="226"/>
      <c r="C10" s="212"/>
      <c r="D10" s="14" t="s">
        <v>0</v>
      </c>
      <c r="E10" s="15">
        <f t="shared" si="0"/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214"/>
      <c r="N10" s="205"/>
      <c r="O10" s="205"/>
      <c r="P10" s="205"/>
      <c r="Q10" s="205"/>
      <c r="R10" s="205"/>
      <c r="S10" s="205"/>
      <c r="T10" s="205"/>
      <c r="U10" s="208"/>
    </row>
    <row r="11" spans="1:21" ht="15">
      <c r="A11" s="212"/>
      <c r="B11" s="226"/>
      <c r="C11" s="212"/>
      <c r="D11" s="14" t="s">
        <v>1</v>
      </c>
      <c r="E11" s="15">
        <f t="shared" si="0"/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214"/>
      <c r="N11" s="205"/>
      <c r="O11" s="205"/>
      <c r="P11" s="205"/>
      <c r="Q11" s="205"/>
      <c r="R11" s="205"/>
      <c r="S11" s="205"/>
      <c r="T11" s="205"/>
      <c r="U11" s="208"/>
    </row>
    <row r="12" spans="1:21" ht="18" customHeight="1">
      <c r="A12" s="212"/>
      <c r="B12" s="226"/>
      <c r="C12" s="212"/>
      <c r="D12" s="14" t="s">
        <v>3</v>
      </c>
      <c r="E12" s="15">
        <f t="shared" si="0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215"/>
      <c r="N12" s="206"/>
      <c r="O12" s="206"/>
      <c r="P12" s="206"/>
      <c r="Q12" s="206"/>
      <c r="R12" s="206"/>
      <c r="S12" s="206"/>
      <c r="T12" s="206"/>
      <c r="U12" s="209"/>
    </row>
    <row r="13" spans="1:21" ht="15" hidden="1">
      <c r="A13" s="159"/>
      <c r="B13" s="149" t="s">
        <v>118</v>
      </c>
      <c r="C13" s="218"/>
      <c r="D13" s="16" t="s">
        <v>4</v>
      </c>
      <c r="E13" s="64">
        <f t="shared" si="0"/>
        <v>16739453.08</v>
      </c>
      <c r="F13" s="64">
        <f>F14+F15+F16+F17</f>
        <v>2200222.5</v>
      </c>
      <c r="G13" s="64">
        <f aca="true" t="shared" si="2" ref="G13:L13">G14+G15+G16+G17</f>
        <v>5695230.58</v>
      </c>
      <c r="H13" s="64">
        <f t="shared" si="2"/>
        <v>0</v>
      </c>
      <c r="I13" s="64">
        <f t="shared" si="2"/>
        <v>2211000</v>
      </c>
      <c r="J13" s="64">
        <f t="shared" si="2"/>
        <v>2211000</v>
      </c>
      <c r="K13" s="64">
        <f t="shared" si="2"/>
        <v>2211000</v>
      </c>
      <c r="L13" s="64">
        <f t="shared" si="2"/>
        <v>2211000</v>
      </c>
      <c r="M13" s="218" t="s">
        <v>119</v>
      </c>
      <c r="N13" s="143"/>
      <c r="O13" s="143"/>
      <c r="P13" s="143"/>
      <c r="Q13" s="143"/>
      <c r="R13" s="143"/>
      <c r="S13" s="143"/>
      <c r="T13" s="143"/>
      <c r="U13" s="153"/>
    </row>
    <row r="14" spans="1:21" ht="15" hidden="1">
      <c r="A14" s="148"/>
      <c r="B14" s="149"/>
      <c r="C14" s="219"/>
      <c r="D14" s="16" t="s">
        <v>2</v>
      </c>
      <c r="E14" s="17">
        <f t="shared" si="0"/>
        <v>16739453.08</v>
      </c>
      <c r="F14" s="17">
        <v>2200222.5</v>
      </c>
      <c r="G14" s="17">
        <v>5695230.58</v>
      </c>
      <c r="H14" s="17">
        <v>0</v>
      </c>
      <c r="I14" s="17">
        <v>2211000</v>
      </c>
      <c r="J14" s="17">
        <v>2211000</v>
      </c>
      <c r="K14" s="17">
        <v>2211000</v>
      </c>
      <c r="L14" s="17">
        <v>2211000</v>
      </c>
      <c r="M14" s="219"/>
      <c r="N14" s="144"/>
      <c r="O14" s="144"/>
      <c r="P14" s="144"/>
      <c r="Q14" s="144"/>
      <c r="R14" s="144"/>
      <c r="S14" s="144"/>
      <c r="T14" s="144"/>
      <c r="U14" s="154"/>
    </row>
    <row r="15" spans="1:21" ht="15" hidden="1">
      <c r="A15" s="148"/>
      <c r="B15" s="149"/>
      <c r="C15" s="219"/>
      <c r="D15" s="16" t="s">
        <v>0</v>
      </c>
      <c r="E15" s="17">
        <f t="shared" si="0"/>
        <v>0</v>
      </c>
      <c r="F15" s="17">
        <v>0</v>
      </c>
      <c r="G15" s="17">
        <v>0</v>
      </c>
      <c r="H15" s="17"/>
      <c r="I15" s="17"/>
      <c r="J15" s="17"/>
      <c r="K15" s="17"/>
      <c r="L15" s="17"/>
      <c r="M15" s="219"/>
      <c r="N15" s="144"/>
      <c r="O15" s="144"/>
      <c r="P15" s="144"/>
      <c r="Q15" s="144"/>
      <c r="R15" s="144"/>
      <c r="S15" s="144"/>
      <c r="T15" s="144"/>
      <c r="U15" s="154"/>
    </row>
    <row r="16" spans="1:21" ht="15" hidden="1">
      <c r="A16" s="148"/>
      <c r="B16" s="149"/>
      <c r="C16" s="219"/>
      <c r="D16" s="16" t="s">
        <v>1</v>
      </c>
      <c r="E16" s="17">
        <f t="shared" si="0"/>
        <v>0</v>
      </c>
      <c r="F16" s="17">
        <v>0</v>
      </c>
      <c r="G16" s="17">
        <v>0</v>
      </c>
      <c r="H16" s="17"/>
      <c r="I16" s="17"/>
      <c r="J16" s="17"/>
      <c r="K16" s="17"/>
      <c r="L16" s="17"/>
      <c r="M16" s="219"/>
      <c r="N16" s="144"/>
      <c r="O16" s="144"/>
      <c r="P16" s="144"/>
      <c r="Q16" s="144"/>
      <c r="R16" s="144"/>
      <c r="S16" s="144"/>
      <c r="T16" s="144"/>
      <c r="U16" s="154"/>
    </row>
    <row r="17" spans="1:21" ht="15" hidden="1">
      <c r="A17" s="148"/>
      <c r="B17" s="149"/>
      <c r="C17" s="220"/>
      <c r="D17" s="16" t="s">
        <v>3</v>
      </c>
      <c r="E17" s="17">
        <f t="shared" si="0"/>
        <v>0</v>
      </c>
      <c r="F17" s="17">
        <v>0</v>
      </c>
      <c r="G17" s="17">
        <v>0</v>
      </c>
      <c r="H17" s="17"/>
      <c r="I17" s="17"/>
      <c r="J17" s="17"/>
      <c r="K17" s="17"/>
      <c r="L17" s="17"/>
      <c r="M17" s="220"/>
      <c r="N17" s="163"/>
      <c r="O17" s="163"/>
      <c r="P17" s="163"/>
      <c r="Q17" s="163"/>
      <c r="R17" s="163"/>
      <c r="S17" s="163"/>
      <c r="T17" s="163"/>
      <c r="U17" s="158"/>
    </row>
    <row r="18" spans="1:21" ht="15" hidden="1">
      <c r="A18" s="159"/>
      <c r="B18" s="149" t="s">
        <v>120</v>
      </c>
      <c r="C18" s="218"/>
      <c r="D18" s="16" t="s">
        <v>4</v>
      </c>
      <c r="E18" s="64">
        <f>F18+G18+H18+I18+J18+K18+L18</f>
        <v>19854840.82</v>
      </c>
      <c r="F18" s="64">
        <f>F19+F20+F21+F22</f>
        <v>3038200.79</v>
      </c>
      <c r="G18" s="64">
        <f aca="true" t="shared" si="3" ref="G18:L18">G19+G20+G21+G22</f>
        <v>6216640.03</v>
      </c>
      <c r="H18" s="64">
        <f t="shared" si="3"/>
        <v>0</v>
      </c>
      <c r="I18" s="64">
        <f t="shared" si="3"/>
        <v>2650000</v>
      </c>
      <c r="J18" s="64">
        <f t="shared" si="3"/>
        <v>2650000</v>
      </c>
      <c r="K18" s="64">
        <f t="shared" si="3"/>
        <v>2650000</v>
      </c>
      <c r="L18" s="64">
        <f t="shared" si="3"/>
        <v>2650000</v>
      </c>
      <c r="M18" s="218" t="s">
        <v>119</v>
      </c>
      <c r="N18" s="143"/>
      <c r="O18" s="143"/>
      <c r="P18" s="143"/>
      <c r="Q18" s="143"/>
      <c r="R18" s="143"/>
      <c r="S18" s="143"/>
      <c r="T18" s="143"/>
      <c r="U18" s="153"/>
    </row>
    <row r="19" spans="1:21" ht="15" hidden="1">
      <c r="A19" s="148"/>
      <c r="B19" s="149"/>
      <c r="C19" s="219"/>
      <c r="D19" s="16" t="s">
        <v>2</v>
      </c>
      <c r="E19" s="17">
        <f t="shared" si="0"/>
        <v>19854840.82</v>
      </c>
      <c r="F19" s="17">
        <v>3038200.79</v>
      </c>
      <c r="G19" s="17">
        <v>6216640.03</v>
      </c>
      <c r="H19" s="17">
        <v>0</v>
      </c>
      <c r="I19" s="17">
        <v>2650000</v>
      </c>
      <c r="J19" s="17">
        <v>2650000</v>
      </c>
      <c r="K19" s="17">
        <v>2650000</v>
      </c>
      <c r="L19" s="17">
        <v>2650000</v>
      </c>
      <c r="M19" s="219"/>
      <c r="N19" s="144"/>
      <c r="O19" s="144"/>
      <c r="P19" s="144"/>
      <c r="Q19" s="144"/>
      <c r="R19" s="144"/>
      <c r="S19" s="144"/>
      <c r="T19" s="144"/>
      <c r="U19" s="154"/>
    </row>
    <row r="20" spans="1:21" ht="15" hidden="1">
      <c r="A20" s="148"/>
      <c r="B20" s="149"/>
      <c r="C20" s="219"/>
      <c r="D20" s="16" t="s">
        <v>0</v>
      </c>
      <c r="E20" s="17">
        <f t="shared" si="0"/>
        <v>0</v>
      </c>
      <c r="F20" s="17">
        <v>0</v>
      </c>
      <c r="G20" s="17">
        <v>0</v>
      </c>
      <c r="H20" s="17"/>
      <c r="I20" s="17"/>
      <c r="J20" s="17"/>
      <c r="K20" s="17"/>
      <c r="L20" s="17"/>
      <c r="M20" s="219"/>
      <c r="N20" s="144"/>
      <c r="O20" s="144"/>
      <c r="P20" s="144"/>
      <c r="Q20" s="144"/>
      <c r="R20" s="144"/>
      <c r="S20" s="144"/>
      <c r="T20" s="144"/>
      <c r="U20" s="154"/>
    </row>
    <row r="21" spans="1:21" ht="15" hidden="1">
      <c r="A21" s="148"/>
      <c r="B21" s="149"/>
      <c r="C21" s="219"/>
      <c r="D21" s="16" t="s">
        <v>1</v>
      </c>
      <c r="E21" s="17">
        <f t="shared" si="0"/>
        <v>0</v>
      </c>
      <c r="F21" s="17">
        <v>0</v>
      </c>
      <c r="G21" s="17">
        <v>0</v>
      </c>
      <c r="H21" s="17"/>
      <c r="I21" s="17"/>
      <c r="J21" s="17"/>
      <c r="K21" s="17"/>
      <c r="L21" s="17"/>
      <c r="M21" s="219"/>
      <c r="N21" s="144"/>
      <c r="O21" s="144"/>
      <c r="P21" s="144"/>
      <c r="Q21" s="144"/>
      <c r="R21" s="144"/>
      <c r="S21" s="144"/>
      <c r="T21" s="144"/>
      <c r="U21" s="154"/>
    </row>
    <row r="22" spans="1:21" ht="15" hidden="1">
      <c r="A22" s="148"/>
      <c r="B22" s="149"/>
      <c r="C22" s="220"/>
      <c r="D22" s="16" t="s">
        <v>3</v>
      </c>
      <c r="E22" s="17">
        <f t="shared" si="0"/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220"/>
      <c r="N22" s="163"/>
      <c r="O22" s="163"/>
      <c r="P22" s="163"/>
      <c r="Q22" s="163"/>
      <c r="R22" s="163"/>
      <c r="S22" s="163"/>
      <c r="T22" s="163"/>
      <c r="U22" s="158"/>
    </row>
    <row r="23" spans="1:21" ht="15" hidden="1">
      <c r="A23" s="159"/>
      <c r="B23" s="149" t="s">
        <v>121</v>
      </c>
      <c r="C23" s="218"/>
      <c r="D23" s="16" t="s">
        <v>4</v>
      </c>
      <c r="E23" s="64">
        <f t="shared" si="0"/>
        <v>1075701.12</v>
      </c>
      <c r="F23" s="64">
        <f>F24+F25+F26+F27</f>
        <v>1075701.12</v>
      </c>
      <c r="G23" s="64">
        <f aca="true" t="shared" si="4" ref="G23:L23">G24+G25+G26+G27</f>
        <v>0</v>
      </c>
      <c r="H23" s="64">
        <f t="shared" si="4"/>
        <v>0</v>
      </c>
      <c r="I23" s="64">
        <f t="shared" si="4"/>
        <v>0</v>
      </c>
      <c r="J23" s="64">
        <f t="shared" si="4"/>
        <v>0</v>
      </c>
      <c r="K23" s="64">
        <f t="shared" si="4"/>
        <v>0</v>
      </c>
      <c r="L23" s="64">
        <f t="shared" si="4"/>
        <v>0</v>
      </c>
      <c r="M23" s="218" t="s">
        <v>122</v>
      </c>
      <c r="N23" s="143"/>
      <c r="O23" s="143"/>
      <c r="P23" s="143"/>
      <c r="Q23" s="143"/>
      <c r="R23" s="143"/>
      <c r="S23" s="143"/>
      <c r="T23" s="143"/>
      <c r="U23" s="153"/>
    </row>
    <row r="24" spans="1:21" ht="15" hidden="1">
      <c r="A24" s="148"/>
      <c r="B24" s="149"/>
      <c r="C24" s="219"/>
      <c r="D24" s="16" t="s">
        <v>2</v>
      </c>
      <c r="E24" s="17">
        <f t="shared" si="0"/>
        <v>1075701.12</v>
      </c>
      <c r="F24" s="17">
        <v>1075701.12</v>
      </c>
      <c r="G24" s="17">
        <f>1319758.22-775715.95-544042.27</f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219"/>
      <c r="N24" s="144"/>
      <c r="O24" s="144"/>
      <c r="P24" s="144"/>
      <c r="Q24" s="144"/>
      <c r="R24" s="144"/>
      <c r="S24" s="144"/>
      <c r="T24" s="144"/>
      <c r="U24" s="154"/>
    </row>
    <row r="25" spans="1:21" ht="15" hidden="1">
      <c r="A25" s="148"/>
      <c r="B25" s="149"/>
      <c r="C25" s="219"/>
      <c r="D25" s="16" t="s">
        <v>0</v>
      </c>
      <c r="E25" s="17">
        <f t="shared" si="0"/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219"/>
      <c r="N25" s="144"/>
      <c r="O25" s="144"/>
      <c r="P25" s="144"/>
      <c r="Q25" s="144"/>
      <c r="R25" s="144"/>
      <c r="S25" s="144"/>
      <c r="T25" s="144"/>
      <c r="U25" s="154"/>
    </row>
    <row r="26" spans="1:21" ht="15" hidden="1">
      <c r="A26" s="148"/>
      <c r="B26" s="149"/>
      <c r="C26" s="219"/>
      <c r="D26" s="16" t="s">
        <v>1</v>
      </c>
      <c r="E26" s="17">
        <f t="shared" si="0"/>
        <v>0</v>
      </c>
      <c r="F26" s="17">
        <v>0</v>
      </c>
      <c r="G26" s="17">
        <v>0</v>
      </c>
      <c r="H26" s="17"/>
      <c r="I26" s="17"/>
      <c r="J26" s="17"/>
      <c r="K26" s="17"/>
      <c r="L26" s="17"/>
      <c r="M26" s="219"/>
      <c r="N26" s="144"/>
      <c r="O26" s="144"/>
      <c r="P26" s="144"/>
      <c r="Q26" s="144"/>
      <c r="R26" s="144"/>
      <c r="S26" s="144"/>
      <c r="T26" s="144"/>
      <c r="U26" s="154"/>
    </row>
    <row r="27" spans="1:21" ht="15" hidden="1">
      <c r="A27" s="148"/>
      <c r="B27" s="149"/>
      <c r="C27" s="220"/>
      <c r="D27" s="16" t="s">
        <v>3</v>
      </c>
      <c r="E27" s="17">
        <f t="shared" si="0"/>
        <v>0</v>
      </c>
      <c r="F27" s="17">
        <v>0</v>
      </c>
      <c r="G27" s="17">
        <v>0</v>
      </c>
      <c r="H27" s="17"/>
      <c r="I27" s="17"/>
      <c r="J27" s="17"/>
      <c r="K27" s="17"/>
      <c r="L27" s="17"/>
      <c r="M27" s="220"/>
      <c r="N27" s="163"/>
      <c r="O27" s="163"/>
      <c r="P27" s="163"/>
      <c r="Q27" s="163"/>
      <c r="R27" s="163"/>
      <c r="S27" s="163"/>
      <c r="T27" s="163"/>
      <c r="U27" s="158"/>
    </row>
    <row r="28" spans="1:21" ht="15" hidden="1">
      <c r="A28" s="159"/>
      <c r="B28" s="149" t="s">
        <v>123</v>
      </c>
      <c r="C28" s="218"/>
      <c r="D28" s="16" t="s">
        <v>4</v>
      </c>
      <c r="E28" s="64">
        <f t="shared" si="0"/>
        <v>44680611.75</v>
      </c>
      <c r="F28" s="64">
        <f>F29+F30+F31+F32</f>
        <v>6629186.890000001</v>
      </c>
      <c r="G28" s="64">
        <f aca="true" t="shared" si="5" ref="G28:L28">G29+G30+G31+G32</f>
        <v>7318424.86</v>
      </c>
      <c r="H28" s="64">
        <f t="shared" si="5"/>
        <v>0</v>
      </c>
      <c r="I28" s="64">
        <f t="shared" si="5"/>
        <v>7683250</v>
      </c>
      <c r="J28" s="64">
        <f t="shared" si="5"/>
        <v>7683250</v>
      </c>
      <c r="K28" s="64">
        <f t="shared" si="5"/>
        <v>7683250</v>
      </c>
      <c r="L28" s="64">
        <f t="shared" si="5"/>
        <v>7683250</v>
      </c>
      <c r="M28" s="218" t="s">
        <v>124</v>
      </c>
      <c r="N28" s="143"/>
      <c r="O28" s="143"/>
      <c r="P28" s="143"/>
      <c r="Q28" s="143"/>
      <c r="R28" s="143"/>
      <c r="S28" s="143"/>
      <c r="T28" s="143"/>
      <c r="U28" s="153"/>
    </row>
    <row r="29" spans="1:21" ht="15" hidden="1">
      <c r="A29" s="148"/>
      <c r="B29" s="149"/>
      <c r="C29" s="219"/>
      <c r="D29" s="16" t="s">
        <v>2</v>
      </c>
      <c r="E29" s="17">
        <f t="shared" si="0"/>
        <v>44680611.75</v>
      </c>
      <c r="F29" s="17">
        <f>6528283.57+100903.32</f>
        <v>6629186.890000001</v>
      </c>
      <c r="G29" s="17">
        <f>6864000+454424.86</f>
        <v>7318424.86</v>
      </c>
      <c r="H29" s="17">
        <v>0</v>
      </c>
      <c r="I29" s="17">
        <v>7683250</v>
      </c>
      <c r="J29" s="17">
        <v>7683250</v>
      </c>
      <c r="K29" s="17">
        <v>7683250</v>
      </c>
      <c r="L29" s="17">
        <v>7683250</v>
      </c>
      <c r="M29" s="219"/>
      <c r="N29" s="144"/>
      <c r="O29" s="144"/>
      <c r="P29" s="144"/>
      <c r="Q29" s="144"/>
      <c r="R29" s="144"/>
      <c r="S29" s="144"/>
      <c r="T29" s="144"/>
      <c r="U29" s="154"/>
    </row>
    <row r="30" spans="1:21" ht="15" hidden="1">
      <c r="A30" s="148"/>
      <c r="B30" s="149"/>
      <c r="C30" s="219"/>
      <c r="D30" s="16" t="s">
        <v>0</v>
      </c>
      <c r="E30" s="17">
        <f t="shared" si="0"/>
        <v>0</v>
      </c>
      <c r="F30" s="17">
        <v>0</v>
      </c>
      <c r="G30" s="17">
        <v>0</v>
      </c>
      <c r="H30" s="17"/>
      <c r="I30" s="17"/>
      <c r="J30" s="17"/>
      <c r="K30" s="17"/>
      <c r="L30" s="17"/>
      <c r="M30" s="219"/>
      <c r="N30" s="144"/>
      <c r="O30" s="144"/>
      <c r="P30" s="144"/>
      <c r="Q30" s="144"/>
      <c r="R30" s="144"/>
      <c r="S30" s="144"/>
      <c r="T30" s="144"/>
      <c r="U30" s="154"/>
    </row>
    <row r="31" spans="1:21" ht="15" hidden="1">
      <c r="A31" s="148"/>
      <c r="B31" s="149"/>
      <c r="C31" s="219"/>
      <c r="D31" s="16" t="s">
        <v>1</v>
      </c>
      <c r="E31" s="17">
        <f t="shared" si="0"/>
        <v>0</v>
      </c>
      <c r="F31" s="17">
        <v>0</v>
      </c>
      <c r="G31" s="17">
        <v>0</v>
      </c>
      <c r="H31" s="17"/>
      <c r="I31" s="17"/>
      <c r="J31" s="17"/>
      <c r="K31" s="17"/>
      <c r="L31" s="17"/>
      <c r="M31" s="219"/>
      <c r="N31" s="144"/>
      <c r="O31" s="144"/>
      <c r="P31" s="144"/>
      <c r="Q31" s="144"/>
      <c r="R31" s="144"/>
      <c r="S31" s="144"/>
      <c r="T31" s="144"/>
      <c r="U31" s="154"/>
    </row>
    <row r="32" spans="1:21" ht="15" hidden="1">
      <c r="A32" s="148"/>
      <c r="B32" s="149"/>
      <c r="C32" s="220"/>
      <c r="D32" s="16" t="s">
        <v>3</v>
      </c>
      <c r="E32" s="17">
        <f t="shared" si="0"/>
        <v>0</v>
      </c>
      <c r="F32" s="17">
        <v>0</v>
      </c>
      <c r="G32" s="17">
        <v>0</v>
      </c>
      <c r="H32" s="17"/>
      <c r="I32" s="17"/>
      <c r="J32" s="17"/>
      <c r="K32" s="17"/>
      <c r="L32" s="17"/>
      <c r="M32" s="220"/>
      <c r="N32" s="163"/>
      <c r="O32" s="163"/>
      <c r="P32" s="163"/>
      <c r="Q32" s="163"/>
      <c r="R32" s="163"/>
      <c r="S32" s="163"/>
      <c r="T32" s="163"/>
      <c r="U32" s="158"/>
    </row>
    <row r="33" spans="1:21" ht="15" hidden="1">
      <c r="A33" s="159"/>
      <c r="B33" s="231" t="s">
        <v>115</v>
      </c>
      <c r="C33" s="218"/>
      <c r="D33" s="16" t="s">
        <v>4</v>
      </c>
      <c r="E33" s="64">
        <f t="shared" si="0"/>
        <v>15810911.76</v>
      </c>
      <c r="F33" s="64">
        <f>F34+F35+F36+F37</f>
        <v>0</v>
      </c>
      <c r="G33" s="64">
        <f aca="true" t="shared" si="6" ref="G33:L33">G34+G35+G36+G37</f>
        <v>0</v>
      </c>
      <c r="H33" s="64">
        <f t="shared" si="6"/>
        <v>15810911.76</v>
      </c>
      <c r="I33" s="64">
        <f t="shared" si="6"/>
        <v>0</v>
      </c>
      <c r="J33" s="64">
        <f t="shared" si="6"/>
        <v>0</v>
      </c>
      <c r="K33" s="64">
        <f t="shared" si="6"/>
        <v>0</v>
      </c>
      <c r="L33" s="64">
        <f t="shared" si="6"/>
        <v>0</v>
      </c>
      <c r="M33" s="65"/>
      <c r="N33" s="46"/>
      <c r="O33" s="46"/>
      <c r="P33" s="46"/>
      <c r="Q33" s="46"/>
      <c r="R33" s="46"/>
      <c r="S33" s="46"/>
      <c r="T33" s="46"/>
      <c r="U33" s="4"/>
    </row>
    <row r="34" spans="1:21" ht="15" hidden="1">
      <c r="A34" s="148"/>
      <c r="B34" s="231"/>
      <c r="C34" s="219"/>
      <c r="D34" s="16" t="s">
        <v>2</v>
      </c>
      <c r="E34" s="17">
        <f t="shared" si="0"/>
        <v>15810911.76</v>
      </c>
      <c r="F34" s="17">
        <v>0</v>
      </c>
      <c r="G34" s="17">
        <f>1319758.22-775715.95-544042.27</f>
        <v>0</v>
      </c>
      <c r="H34" s="17">
        <v>15810911.76</v>
      </c>
      <c r="I34" s="17">
        <v>0</v>
      </c>
      <c r="J34" s="17">
        <v>0</v>
      </c>
      <c r="K34" s="17">
        <v>0</v>
      </c>
      <c r="L34" s="17">
        <v>0</v>
      </c>
      <c r="M34" s="65"/>
      <c r="N34" s="46"/>
      <c r="O34" s="46"/>
      <c r="P34" s="46"/>
      <c r="Q34" s="46"/>
      <c r="R34" s="46"/>
      <c r="S34" s="46"/>
      <c r="T34" s="46"/>
      <c r="U34" s="4"/>
    </row>
    <row r="35" spans="1:21" ht="15" hidden="1">
      <c r="A35" s="148"/>
      <c r="B35" s="231"/>
      <c r="C35" s="219"/>
      <c r="D35" s="16" t="s">
        <v>0</v>
      </c>
      <c r="E35" s="17">
        <f t="shared" si="0"/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65"/>
      <c r="N35" s="46"/>
      <c r="O35" s="46"/>
      <c r="P35" s="46"/>
      <c r="Q35" s="46"/>
      <c r="R35" s="46"/>
      <c r="S35" s="46"/>
      <c r="T35" s="46"/>
      <c r="U35" s="4"/>
    </row>
    <row r="36" spans="1:21" ht="15" hidden="1">
      <c r="A36" s="148"/>
      <c r="B36" s="231"/>
      <c r="C36" s="219"/>
      <c r="D36" s="16" t="s">
        <v>1</v>
      </c>
      <c r="E36" s="17">
        <f t="shared" si="0"/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65"/>
      <c r="N36" s="46"/>
      <c r="O36" s="46"/>
      <c r="P36" s="46"/>
      <c r="Q36" s="46"/>
      <c r="R36" s="46"/>
      <c r="S36" s="46"/>
      <c r="T36" s="46"/>
      <c r="U36" s="4"/>
    </row>
    <row r="37" spans="1:21" ht="15" hidden="1">
      <c r="A37" s="148"/>
      <c r="B37" s="231"/>
      <c r="C37" s="220"/>
      <c r="D37" s="16" t="s">
        <v>3</v>
      </c>
      <c r="E37" s="17">
        <f t="shared" si="0"/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65"/>
      <c r="N37" s="46"/>
      <c r="O37" s="46"/>
      <c r="P37" s="46"/>
      <c r="Q37" s="46"/>
      <c r="R37" s="46"/>
      <c r="S37" s="46"/>
      <c r="T37" s="46"/>
      <c r="U37" s="4"/>
    </row>
    <row r="38" spans="1:21" ht="15">
      <c r="A38" s="212" t="s">
        <v>6</v>
      </c>
      <c r="B38" s="226" t="s">
        <v>125</v>
      </c>
      <c r="C38" s="212" t="s">
        <v>116</v>
      </c>
      <c r="D38" s="14" t="s">
        <v>4</v>
      </c>
      <c r="E38" s="15">
        <f t="shared" si="0"/>
        <v>74279758.8</v>
      </c>
      <c r="F38" s="15">
        <f aca="true" t="shared" si="7" ref="F38:L38">F39+F40+F41+F42</f>
        <v>10062475.190000001</v>
      </c>
      <c r="G38" s="15">
        <f>G39+G40+G41+G42</f>
        <v>10849176.29</v>
      </c>
      <c r="H38" s="15">
        <f t="shared" si="7"/>
        <v>10638702.43</v>
      </c>
      <c r="I38" s="15">
        <f t="shared" si="7"/>
        <v>10822410.2</v>
      </c>
      <c r="J38" s="15">
        <f t="shared" si="7"/>
        <v>10828325.16</v>
      </c>
      <c r="K38" s="15">
        <f t="shared" si="7"/>
        <v>10828325.16</v>
      </c>
      <c r="L38" s="15">
        <f t="shared" si="7"/>
        <v>10250344.37</v>
      </c>
      <c r="M38" s="213" t="s">
        <v>126</v>
      </c>
      <c r="N38" s="204">
        <v>116134.89</v>
      </c>
      <c r="O38" s="204">
        <v>125953.39</v>
      </c>
      <c r="P38" s="204">
        <v>125953.39</v>
      </c>
      <c r="Q38" s="204">
        <v>125313.39</v>
      </c>
      <c r="R38" s="204">
        <v>125313.39</v>
      </c>
      <c r="S38" s="204">
        <v>125313.39</v>
      </c>
      <c r="T38" s="204">
        <v>125313.39</v>
      </c>
      <c r="U38" s="207" t="s">
        <v>198</v>
      </c>
    </row>
    <row r="39" spans="1:21" ht="15">
      <c r="A39" s="212"/>
      <c r="B39" s="226"/>
      <c r="C39" s="212"/>
      <c r="D39" s="14" t="s">
        <v>2</v>
      </c>
      <c r="E39" s="15">
        <f t="shared" si="0"/>
        <v>74279758.8</v>
      </c>
      <c r="F39" s="15">
        <f>F44+F49+F54+F59+F64+F69+F74+F79+F94</f>
        <v>10062475.190000001</v>
      </c>
      <c r="G39" s="15">
        <f>G44+G49+G54+G59+G64+G69+G74+G79+G94+G84+G89</f>
        <v>10849176.29</v>
      </c>
      <c r="H39" s="15">
        <v>10638702.43</v>
      </c>
      <c r="I39" s="98">
        <f>13274260.85-2445935.69-5914.96</f>
        <v>10822410.2</v>
      </c>
      <c r="J39" s="15">
        <v>10828325.16</v>
      </c>
      <c r="K39" s="15">
        <v>10828325.16</v>
      </c>
      <c r="L39" s="15">
        <f>L44+L49+L54+L59+L64+L69+L74+L79+L94</f>
        <v>10250344.37</v>
      </c>
      <c r="M39" s="214"/>
      <c r="N39" s="205"/>
      <c r="O39" s="205"/>
      <c r="P39" s="205"/>
      <c r="Q39" s="205"/>
      <c r="R39" s="205"/>
      <c r="S39" s="205"/>
      <c r="T39" s="205"/>
      <c r="U39" s="208"/>
    </row>
    <row r="40" spans="1:21" ht="15">
      <c r="A40" s="212"/>
      <c r="B40" s="226"/>
      <c r="C40" s="212"/>
      <c r="D40" s="14" t="s">
        <v>0</v>
      </c>
      <c r="E40" s="15">
        <f t="shared" si="0"/>
        <v>0</v>
      </c>
      <c r="F40" s="15">
        <v>0</v>
      </c>
      <c r="G40" s="15">
        <v>0</v>
      </c>
      <c r="H40" s="15"/>
      <c r="I40" s="15"/>
      <c r="J40" s="15"/>
      <c r="K40" s="15"/>
      <c r="L40" s="15"/>
      <c r="M40" s="214"/>
      <c r="N40" s="205"/>
      <c r="O40" s="205"/>
      <c r="P40" s="205"/>
      <c r="Q40" s="205"/>
      <c r="R40" s="205"/>
      <c r="S40" s="205"/>
      <c r="T40" s="205"/>
      <c r="U40" s="208"/>
    </row>
    <row r="41" spans="1:21" ht="23.25" customHeight="1">
      <c r="A41" s="212"/>
      <c r="B41" s="226"/>
      <c r="C41" s="212"/>
      <c r="D41" s="14" t="s">
        <v>1</v>
      </c>
      <c r="E41" s="15">
        <f t="shared" si="0"/>
        <v>0</v>
      </c>
      <c r="F41" s="15">
        <v>0</v>
      </c>
      <c r="G41" s="15">
        <v>0</v>
      </c>
      <c r="H41" s="15"/>
      <c r="I41" s="15"/>
      <c r="J41" s="15"/>
      <c r="K41" s="15"/>
      <c r="L41" s="15"/>
      <c r="M41" s="214"/>
      <c r="N41" s="205"/>
      <c r="O41" s="205"/>
      <c r="P41" s="205"/>
      <c r="Q41" s="205"/>
      <c r="R41" s="205"/>
      <c r="S41" s="205"/>
      <c r="T41" s="205"/>
      <c r="U41" s="208"/>
    </row>
    <row r="42" spans="1:21" ht="66.75" customHeight="1">
      <c r="A42" s="212"/>
      <c r="B42" s="226"/>
      <c r="C42" s="212"/>
      <c r="D42" s="14" t="s">
        <v>3</v>
      </c>
      <c r="E42" s="15">
        <f t="shared" si="0"/>
        <v>0</v>
      </c>
      <c r="F42" s="15">
        <v>0</v>
      </c>
      <c r="G42" s="15">
        <v>0</v>
      </c>
      <c r="H42" s="15"/>
      <c r="I42" s="15"/>
      <c r="J42" s="15"/>
      <c r="K42" s="15"/>
      <c r="L42" s="15"/>
      <c r="M42" s="215"/>
      <c r="N42" s="206"/>
      <c r="O42" s="206"/>
      <c r="P42" s="206"/>
      <c r="Q42" s="206"/>
      <c r="R42" s="206"/>
      <c r="S42" s="206"/>
      <c r="T42" s="206"/>
      <c r="U42" s="209"/>
    </row>
    <row r="43" spans="1:21" ht="15" hidden="1">
      <c r="A43" s="148"/>
      <c r="B43" s="149" t="s">
        <v>127</v>
      </c>
      <c r="C43" s="227"/>
      <c r="D43" s="16" t="s">
        <v>4</v>
      </c>
      <c r="E43" s="64">
        <f t="shared" si="0"/>
        <v>43331246.849999994</v>
      </c>
      <c r="F43" s="64">
        <f aca="true" t="shared" si="8" ref="F43:L43">F44+F45+F46+F47</f>
        <v>6868979.25</v>
      </c>
      <c r="G43" s="64">
        <f t="shared" si="8"/>
        <v>7422112.4</v>
      </c>
      <c r="H43" s="64">
        <f t="shared" si="8"/>
        <v>0</v>
      </c>
      <c r="I43" s="64">
        <f t="shared" si="8"/>
        <v>7260038.8</v>
      </c>
      <c r="J43" s="64">
        <f t="shared" si="8"/>
        <v>7260038.8</v>
      </c>
      <c r="K43" s="64">
        <f t="shared" si="8"/>
        <v>7260038.8</v>
      </c>
      <c r="L43" s="64">
        <f t="shared" si="8"/>
        <v>7260038.8</v>
      </c>
      <c r="M43" s="218" t="s">
        <v>128</v>
      </c>
      <c r="N43" s="143"/>
      <c r="O43" s="143"/>
      <c r="P43" s="143"/>
      <c r="Q43" s="143"/>
      <c r="R43" s="143"/>
      <c r="S43" s="143"/>
      <c r="T43" s="143"/>
      <c r="U43" s="153"/>
    </row>
    <row r="44" spans="1:21" ht="15" hidden="1">
      <c r="A44" s="148"/>
      <c r="B44" s="149"/>
      <c r="C44" s="148"/>
      <c r="D44" s="16" t="s">
        <v>2</v>
      </c>
      <c r="E44" s="17">
        <f t="shared" si="0"/>
        <v>43331246.849999994</v>
      </c>
      <c r="F44" s="17">
        <f>6879118.49-10139.24</f>
        <v>6868979.25</v>
      </c>
      <c r="G44" s="17">
        <v>7422112.4</v>
      </c>
      <c r="H44" s="17">
        <v>0</v>
      </c>
      <c r="I44" s="17">
        <f>7600000-339961.2</f>
        <v>7260038.8</v>
      </c>
      <c r="J44" s="17">
        <f>7600000-339961.2</f>
        <v>7260038.8</v>
      </c>
      <c r="K44" s="17">
        <f>7600000-339961.2</f>
        <v>7260038.8</v>
      </c>
      <c r="L44" s="17">
        <f>7600000-339961.2</f>
        <v>7260038.8</v>
      </c>
      <c r="M44" s="219"/>
      <c r="N44" s="144"/>
      <c r="O44" s="144"/>
      <c r="P44" s="144"/>
      <c r="Q44" s="144"/>
      <c r="R44" s="144"/>
      <c r="S44" s="144"/>
      <c r="T44" s="144"/>
      <c r="U44" s="154"/>
    </row>
    <row r="45" spans="1:21" ht="15" hidden="1">
      <c r="A45" s="148"/>
      <c r="B45" s="149"/>
      <c r="C45" s="148"/>
      <c r="D45" s="16" t="s">
        <v>0</v>
      </c>
      <c r="E45" s="17">
        <f t="shared" si="0"/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219"/>
      <c r="N45" s="144"/>
      <c r="O45" s="144"/>
      <c r="P45" s="144"/>
      <c r="Q45" s="144"/>
      <c r="R45" s="144"/>
      <c r="S45" s="144"/>
      <c r="T45" s="144"/>
      <c r="U45" s="154"/>
    </row>
    <row r="46" spans="1:21" ht="15" hidden="1">
      <c r="A46" s="148"/>
      <c r="B46" s="149"/>
      <c r="C46" s="148"/>
      <c r="D46" s="16" t="s">
        <v>1</v>
      </c>
      <c r="E46" s="17">
        <f t="shared" si="0"/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219"/>
      <c r="N46" s="144"/>
      <c r="O46" s="144"/>
      <c r="P46" s="144"/>
      <c r="Q46" s="144"/>
      <c r="R46" s="144"/>
      <c r="S46" s="144"/>
      <c r="T46" s="144"/>
      <c r="U46" s="154"/>
    </row>
    <row r="47" spans="1:21" ht="15" hidden="1">
      <c r="A47" s="148"/>
      <c r="B47" s="149"/>
      <c r="C47" s="148"/>
      <c r="D47" s="16" t="s">
        <v>3</v>
      </c>
      <c r="E47" s="17">
        <f t="shared" si="0"/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220"/>
      <c r="N47" s="163"/>
      <c r="O47" s="163"/>
      <c r="P47" s="163"/>
      <c r="Q47" s="163"/>
      <c r="R47" s="163"/>
      <c r="S47" s="163"/>
      <c r="T47" s="163"/>
      <c r="U47" s="158"/>
    </row>
    <row r="48" spans="1:21" ht="15" hidden="1">
      <c r="A48" s="148"/>
      <c r="B48" s="149" t="s">
        <v>129</v>
      </c>
      <c r="C48" s="227"/>
      <c r="D48" s="16" t="s">
        <v>4</v>
      </c>
      <c r="E48" s="64">
        <f t="shared" si="0"/>
        <v>901708.9299999999</v>
      </c>
      <c r="F48" s="64">
        <f aca="true" t="shared" si="9" ref="F48:L48">F49+F50+F51+F52</f>
        <v>385200</v>
      </c>
      <c r="G48" s="64">
        <f t="shared" si="9"/>
        <v>516508.93</v>
      </c>
      <c r="H48" s="64">
        <f t="shared" si="9"/>
        <v>0</v>
      </c>
      <c r="I48" s="64">
        <f t="shared" si="9"/>
        <v>0</v>
      </c>
      <c r="J48" s="64">
        <f t="shared" si="9"/>
        <v>0</v>
      </c>
      <c r="K48" s="64">
        <f t="shared" si="9"/>
        <v>0</v>
      </c>
      <c r="L48" s="64">
        <f t="shared" si="9"/>
        <v>0</v>
      </c>
      <c r="M48" s="218" t="s">
        <v>128</v>
      </c>
      <c r="N48" s="143"/>
      <c r="O48" s="143"/>
      <c r="P48" s="143"/>
      <c r="Q48" s="143"/>
      <c r="R48" s="143"/>
      <c r="S48" s="143"/>
      <c r="T48" s="143"/>
      <c r="U48" s="153"/>
    </row>
    <row r="49" spans="1:21" ht="15" hidden="1">
      <c r="A49" s="148"/>
      <c r="B49" s="149"/>
      <c r="C49" s="148"/>
      <c r="D49" s="16" t="s">
        <v>2</v>
      </c>
      <c r="E49" s="17">
        <f t="shared" si="0"/>
        <v>901708.9299999999</v>
      </c>
      <c r="F49" s="17">
        <v>385200</v>
      </c>
      <c r="G49" s="17">
        <v>516508.93</v>
      </c>
      <c r="H49" s="17">
        <v>0</v>
      </c>
      <c r="I49" s="17">
        <v>0</v>
      </c>
      <c r="J49" s="17"/>
      <c r="K49" s="17"/>
      <c r="L49" s="17"/>
      <c r="M49" s="219"/>
      <c r="N49" s="144"/>
      <c r="O49" s="144"/>
      <c r="P49" s="144"/>
      <c r="Q49" s="144"/>
      <c r="R49" s="144"/>
      <c r="S49" s="144"/>
      <c r="T49" s="144"/>
      <c r="U49" s="154"/>
    </row>
    <row r="50" spans="1:21" ht="15" hidden="1">
      <c r="A50" s="148"/>
      <c r="B50" s="149"/>
      <c r="C50" s="148"/>
      <c r="D50" s="16" t="s">
        <v>0</v>
      </c>
      <c r="E50" s="17">
        <f t="shared" si="0"/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219"/>
      <c r="N50" s="144"/>
      <c r="O50" s="144"/>
      <c r="P50" s="144"/>
      <c r="Q50" s="144"/>
      <c r="R50" s="144"/>
      <c r="S50" s="144"/>
      <c r="T50" s="144"/>
      <c r="U50" s="154"/>
    </row>
    <row r="51" spans="1:21" ht="15" hidden="1">
      <c r="A51" s="148"/>
      <c r="B51" s="149"/>
      <c r="C51" s="148"/>
      <c r="D51" s="16" t="s">
        <v>1</v>
      </c>
      <c r="E51" s="17">
        <f t="shared" si="0"/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219"/>
      <c r="N51" s="144"/>
      <c r="O51" s="144"/>
      <c r="P51" s="144"/>
      <c r="Q51" s="144"/>
      <c r="R51" s="144"/>
      <c r="S51" s="144"/>
      <c r="T51" s="144"/>
      <c r="U51" s="154"/>
    </row>
    <row r="52" spans="1:21" ht="15" hidden="1">
      <c r="A52" s="148"/>
      <c r="B52" s="149"/>
      <c r="C52" s="148"/>
      <c r="D52" s="16" t="s">
        <v>3</v>
      </c>
      <c r="E52" s="17">
        <f t="shared" si="0"/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220"/>
      <c r="N52" s="163"/>
      <c r="O52" s="163"/>
      <c r="P52" s="163"/>
      <c r="Q52" s="163"/>
      <c r="R52" s="163"/>
      <c r="S52" s="163"/>
      <c r="T52" s="163"/>
      <c r="U52" s="158"/>
    </row>
    <row r="53" spans="1:21" ht="15" hidden="1">
      <c r="A53" s="148"/>
      <c r="B53" s="149" t="s">
        <v>130</v>
      </c>
      <c r="C53" s="227"/>
      <c r="D53" s="16" t="s">
        <v>4</v>
      </c>
      <c r="E53" s="64">
        <f t="shared" si="0"/>
        <v>6981691.680000001</v>
      </c>
      <c r="F53" s="64">
        <f aca="true" t="shared" si="10" ref="F53:L53">F54+F55+F56+F57</f>
        <v>734339.6</v>
      </c>
      <c r="G53" s="64">
        <f t="shared" si="10"/>
        <v>1238283.28</v>
      </c>
      <c r="H53" s="64">
        <f t="shared" si="10"/>
        <v>0</v>
      </c>
      <c r="I53" s="64">
        <f t="shared" si="10"/>
        <v>1252267.2</v>
      </c>
      <c r="J53" s="64">
        <f t="shared" si="10"/>
        <v>1252267.2</v>
      </c>
      <c r="K53" s="64">
        <f t="shared" si="10"/>
        <v>1252267.2</v>
      </c>
      <c r="L53" s="64">
        <f t="shared" si="10"/>
        <v>1252267.2</v>
      </c>
      <c r="M53" s="218" t="s">
        <v>128</v>
      </c>
      <c r="N53" s="143"/>
      <c r="O53" s="143"/>
      <c r="P53" s="143"/>
      <c r="Q53" s="143"/>
      <c r="R53" s="143"/>
      <c r="S53" s="143"/>
      <c r="T53" s="143"/>
      <c r="U53" s="153"/>
    </row>
    <row r="54" spans="1:21" ht="15" hidden="1">
      <c r="A54" s="148"/>
      <c r="B54" s="149"/>
      <c r="C54" s="148"/>
      <c r="D54" s="16" t="s">
        <v>2</v>
      </c>
      <c r="E54" s="17">
        <f t="shared" si="0"/>
        <v>6981691.680000001</v>
      </c>
      <c r="F54" s="17">
        <v>734339.6</v>
      </c>
      <c r="G54" s="17">
        <v>1238283.28</v>
      </c>
      <c r="H54" s="17">
        <v>0</v>
      </c>
      <c r="I54" s="17">
        <v>1252267.2</v>
      </c>
      <c r="J54" s="17">
        <v>1252267.2</v>
      </c>
      <c r="K54" s="17">
        <v>1252267.2</v>
      </c>
      <c r="L54" s="17">
        <v>1252267.2</v>
      </c>
      <c r="M54" s="219"/>
      <c r="N54" s="144"/>
      <c r="O54" s="144"/>
      <c r="P54" s="144"/>
      <c r="Q54" s="144"/>
      <c r="R54" s="144"/>
      <c r="S54" s="144"/>
      <c r="T54" s="144"/>
      <c r="U54" s="154"/>
    </row>
    <row r="55" spans="1:21" ht="15" hidden="1">
      <c r="A55" s="148"/>
      <c r="B55" s="149"/>
      <c r="C55" s="148"/>
      <c r="D55" s="16" t="s">
        <v>0</v>
      </c>
      <c r="E55" s="17">
        <f t="shared" si="0"/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219"/>
      <c r="N55" s="144"/>
      <c r="O55" s="144"/>
      <c r="P55" s="144"/>
      <c r="Q55" s="144"/>
      <c r="R55" s="144"/>
      <c r="S55" s="144"/>
      <c r="T55" s="144"/>
      <c r="U55" s="154"/>
    </row>
    <row r="56" spans="1:21" ht="15" hidden="1">
      <c r="A56" s="148"/>
      <c r="B56" s="149"/>
      <c r="C56" s="148"/>
      <c r="D56" s="16" t="s">
        <v>1</v>
      </c>
      <c r="E56" s="17">
        <f t="shared" si="0"/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219"/>
      <c r="N56" s="144"/>
      <c r="O56" s="144"/>
      <c r="P56" s="144"/>
      <c r="Q56" s="144"/>
      <c r="R56" s="144"/>
      <c r="S56" s="144"/>
      <c r="T56" s="144"/>
      <c r="U56" s="154"/>
    </row>
    <row r="57" spans="1:21" ht="15" hidden="1">
      <c r="A57" s="148"/>
      <c r="B57" s="149"/>
      <c r="C57" s="148"/>
      <c r="D57" s="16" t="s">
        <v>3</v>
      </c>
      <c r="E57" s="17">
        <f t="shared" si="0"/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220"/>
      <c r="N57" s="163"/>
      <c r="O57" s="163"/>
      <c r="P57" s="163"/>
      <c r="Q57" s="163"/>
      <c r="R57" s="163"/>
      <c r="S57" s="163"/>
      <c r="T57" s="163"/>
      <c r="U57" s="158"/>
    </row>
    <row r="58" spans="1:21" ht="15" hidden="1">
      <c r="A58" s="148"/>
      <c r="B58" s="149" t="s">
        <v>131</v>
      </c>
      <c r="C58" s="227"/>
      <c r="D58" s="16" t="s">
        <v>4</v>
      </c>
      <c r="E58" s="64">
        <f t="shared" si="0"/>
        <v>5254559.43</v>
      </c>
      <c r="F58" s="64">
        <f aca="true" t="shared" si="11" ref="F58:L58">F59+F60+F61+F62</f>
        <v>630726.72</v>
      </c>
      <c r="G58" s="64">
        <f t="shared" si="11"/>
        <v>900512.71</v>
      </c>
      <c r="H58" s="64">
        <f t="shared" si="11"/>
        <v>0</v>
      </c>
      <c r="I58" s="64">
        <f t="shared" si="11"/>
        <v>930830</v>
      </c>
      <c r="J58" s="64">
        <f t="shared" si="11"/>
        <v>930830</v>
      </c>
      <c r="K58" s="64">
        <f t="shared" si="11"/>
        <v>930830</v>
      </c>
      <c r="L58" s="64">
        <f t="shared" si="11"/>
        <v>930830</v>
      </c>
      <c r="M58" s="218" t="s">
        <v>132</v>
      </c>
      <c r="N58" s="143"/>
      <c r="O58" s="143"/>
      <c r="P58" s="143"/>
      <c r="Q58" s="143"/>
      <c r="R58" s="143"/>
      <c r="S58" s="143"/>
      <c r="T58" s="143"/>
      <c r="U58" s="153"/>
    </row>
    <row r="59" spans="1:21" ht="15" hidden="1">
      <c r="A59" s="148"/>
      <c r="B59" s="149"/>
      <c r="C59" s="148"/>
      <c r="D59" s="16" t="s">
        <v>2</v>
      </c>
      <c r="E59" s="17">
        <f t="shared" si="0"/>
        <v>5254559.43</v>
      </c>
      <c r="F59" s="17">
        <v>630726.72</v>
      </c>
      <c r="G59" s="17">
        <v>900512.71</v>
      </c>
      <c r="H59" s="17">
        <v>0</v>
      </c>
      <c r="I59" s="17">
        <v>930830</v>
      </c>
      <c r="J59" s="17">
        <v>930830</v>
      </c>
      <c r="K59" s="17">
        <v>930830</v>
      </c>
      <c r="L59" s="17">
        <v>930830</v>
      </c>
      <c r="M59" s="219"/>
      <c r="N59" s="144"/>
      <c r="O59" s="144"/>
      <c r="P59" s="144"/>
      <c r="Q59" s="144"/>
      <c r="R59" s="144"/>
      <c r="S59" s="144"/>
      <c r="T59" s="144"/>
      <c r="U59" s="154"/>
    </row>
    <row r="60" spans="1:21" ht="15" hidden="1">
      <c r="A60" s="148"/>
      <c r="B60" s="149"/>
      <c r="C60" s="148"/>
      <c r="D60" s="16" t="s">
        <v>0</v>
      </c>
      <c r="E60" s="17">
        <f t="shared" si="0"/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219"/>
      <c r="N60" s="144"/>
      <c r="O60" s="144"/>
      <c r="P60" s="144"/>
      <c r="Q60" s="144"/>
      <c r="R60" s="144"/>
      <c r="S60" s="144"/>
      <c r="T60" s="144"/>
      <c r="U60" s="154"/>
    </row>
    <row r="61" spans="1:21" ht="15" hidden="1">
      <c r="A61" s="148"/>
      <c r="B61" s="149"/>
      <c r="C61" s="148"/>
      <c r="D61" s="16" t="s">
        <v>1</v>
      </c>
      <c r="E61" s="17">
        <f t="shared" si="0"/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219"/>
      <c r="N61" s="144"/>
      <c r="O61" s="144"/>
      <c r="P61" s="144"/>
      <c r="Q61" s="144"/>
      <c r="R61" s="144"/>
      <c r="S61" s="144"/>
      <c r="T61" s="144"/>
      <c r="U61" s="154"/>
    </row>
    <row r="62" spans="1:21" ht="15" hidden="1">
      <c r="A62" s="148"/>
      <c r="B62" s="149"/>
      <c r="C62" s="148"/>
      <c r="D62" s="16" t="s">
        <v>3</v>
      </c>
      <c r="E62" s="17">
        <f t="shared" si="0"/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220"/>
      <c r="N62" s="163"/>
      <c r="O62" s="163"/>
      <c r="P62" s="163"/>
      <c r="Q62" s="163"/>
      <c r="R62" s="163"/>
      <c r="S62" s="163"/>
      <c r="T62" s="163"/>
      <c r="U62" s="158"/>
    </row>
    <row r="63" spans="1:21" ht="15" hidden="1">
      <c r="A63" s="148"/>
      <c r="B63" s="149" t="s">
        <v>133</v>
      </c>
      <c r="C63" s="227"/>
      <c r="D63" s="68" t="s">
        <v>4</v>
      </c>
      <c r="E63" s="64">
        <f t="shared" si="0"/>
        <v>277547.06</v>
      </c>
      <c r="F63" s="64">
        <f aca="true" t="shared" si="12" ref="F63:L63">F64+F65+F66+F67</f>
        <v>177666.48</v>
      </c>
      <c r="G63" s="64">
        <f t="shared" si="12"/>
        <v>99880.58</v>
      </c>
      <c r="H63" s="64">
        <f t="shared" si="12"/>
        <v>0</v>
      </c>
      <c r="I63" s="64">
        <f t="shared" si="12"/>
        <v>0</v>
      </c>
      <c r="J63" s="64">
        <f t="shared" si="12"/>
        <v>0</v>
      </c>
      <c r="K63" s="64">
        <f t="shared" si="12"/>
        <v>0</v>
      </c>
      <c r="L63" s="64">
        <f t="shared" si="12"/>
        <v>0</v>
      </c>
      <c r="M63" s="218" t="s">
        <v>134</v>
      </c>
      <c r="N63" s="143"/>
      <c r="O63" s="143"/>
      <c r="P63" s="143"/>
      <c r="Q63" s="143"/>
      <c r="R63" s="143"/>
      <c r="S63" s="143"/>
      <c r="T63" s="143"/>
      <c r="U63" s="153"/>
    </row>
    <row r="64" spans="1:21" ht="15" hidden="1">
      <c r="A64" s="148"/>
      <c r="B64" s="149"/>
      <c r="C64" s="148"/>
      <c r="D64" s="16" t="s">
        <v>2</v>
      </c>
      <c r="E64" s="17">
        <f t="shared" si="0"/>
        <v>277547.06</v>
      </c>
      <c r="F64" s="17">
        <v>177666.48</v>
      </c>
      <c r="G64" s="17">
        <v>99880.58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219"/>
      <c r="N64" s="144"/>
      <c r="O64" s="144"/>
      <c r="P64" s="144"/>
      <c r="Q64" s="144"/>
      <c r="R64" s="144"/>
      <c r="S64" s="144"/>
      <c r="T64" s="144"/>
      <c r="U64" s="154"/>
    </row>
    <row r="65" spans="1:21" ht="15" hidden="1">
      <c r="A65" s="148"/>
      <c r="B65" s="149"/>
      <c r="C65" s="148"/>
      <c r="D65" s="16" t="s">
        <v>0</v>
      </c>
      <c r="E65" s="17">
        <f t="shared" si="0"/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219"/>
      <c r="N65" s="144"/>
      <c r="O65" s="144"/>
      <c r="P65" s="144"/>
      <c r="Q65" s="144"/>
      <c r="R65" s="144"/>
      <c r="S65" s="144"/>
      <c r="T65" s="144"/>
      <c r="U65" s="154"/>
    </row>
    <row r="66" spans="1:21" ht="15" hidden="1">
      <c r="A66" s="148"/>
      <c r="B66" s="149"/>
      <c r="C66" s="148"/>
      <c r="D66" s="16" t="s">
        <v>1</v>
      </c>
      <c r="E66" s="17">
        <f t="shared" si="0"/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219"/>
      <c r="N66" s="144"/>
      <c r="O66" s="144"/>
      <c r="P66" s="144"/>
      <c r="Q66" s="144"/>
      <c r="R66" s="144"/>
      <c r="S66" s="144"/>
      <c r="T66" s="144"/>
      <c r="U66" s="154"/>
    </row>
    <row r="67" spans="1:21" ht="15" hidden="1">
      <c r="A67" s="148"/>
      <c r="B67" s="149"/>
      <c r="C67" s="148"/>
      <c r="D67" s="16" t="s">
        <v>3</v>
      </c>
      <c r="E67" s="17">
        <f t="shared" si="0"/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220"/>
      <c r="N67" s="163"/>
      <c r="O67" s="163"/>
      <c r="P67" s="163"/>
      <c r="Q67" s="163"/>
      <c r="R67" s="163"/>
      <c r="S67" s="163"/>
      <c r="T67" s="163"/>
      <c r="U67" s="158"/>
    </row>
    <row r="68" spans="1:21" ht="15" hidden="1">
      <c r="A68" s="148"/>
      <c r="B68" s="149" t="s">
        <v>135</v>
      </c>
      <c r="C68" s="227"/>
      <c r="D68" s="16" t="s">
        <v>4</v>
      </c>
      <c r="E68" s="64">
        <f t="shared" si="0"/>
        <v>1614664</v>
      </c>
      <c r="F68" s="64">
        <f aca="true" t="shared" si="13" ref="F68:L68">F69+F70+F71+F72</f>
        <v>389550</v>
      </c>
      <c r="G68" s="64">
        <f t="shared" si="13"/>
        <v>425114</v>
      </c>
      <c r="H68" s="64">
        <f t="shared" si="13"/>
        <v>0</v>
      </c>
      <c r="I68" s="64">
        <f t="shared" si="13"/>
        <v>200000</v>
      </c>
      <c r="J68" s="64">
        <f t="shared" si="13"/>
        <v>200000</v>
      </c>
      <c r="K68" s="64">
        <f t="shared" si="13"/>
        <v>200000</v>
      </c>
      <c r="L68" s="64">
        <f t="shared" si="13"/>
        <v>200000</v>
      </c>
      <c r="M68" s="218" t="s">
        <v>136</v>
      </c>
      <c r="N68" s="143"/>
      <c r="O68" s="143"/>
      <c r="P68" s="143"/>
      <c r="Q68" s="143"/>
      <c r="R68" s="143"/>
      <c r="S68" s="143"/>
      <c r="T68" s="143"/>
      <c r="U68" s="153"/>
    </row>
    <row r="69" spans="1:21" ht="15" hidden="1">
      <c r="A69" s="148"/>
      <c r="B69" s="149"/>
      <c r="C69" s="148"/>
      <c r="D69" s="16" t="s">
        <v>2</v>
      </c>
      <c r="E69" s="17">
        <f t="shared" si="0"/>
        <v>1614664</v>
      </c>
      <c r="F69" s="17">
        <v>389550</v>
      </c>
      <c r="G69" s="17">
        <v>425114</v>
      </c>
      <c r="H69" s="17">
        <v>0</v>
      </c>
      <c r="I69" s="17">
        <v>200000</v>
      </c>
      <c r="J69" s="17">
        <v>200000</v>
      </c>
      <c r="K69" s="17">
        <v>200000</v>
      </c>
      <c r="L69" s="17">
        <v>200000</v>
      </c>
      <c r="M69" s="219"/>
      <c r="N69" s="144"/>
      <c r="O69" s="144"/>
      <c r="P69" s="144"/>
      <c r="Q69" s="144"/>
      <c r="R69" s="144"/>
      <c r="S69" s="144"/>
      <c r="T69" s="144"/>
      <c r="U69" s="154"/>
    </row>
    <row r="70" spans="1:21" ht="15" hidden="1">
      <c r="A70" s="148"/>
      <c r="B70" s="149"/>
      <c r="C70" s="148"/>
      <c r="D70" s="16" t="s">
        <v>0</v>
      </c>
      <c r="E70" s="17">
        <f t="shared" si="0"/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219"/>
      <c r="N70" s="144"/>
      <c r="O70" s="144"/>
      <c r="P70" s="144"/>
      <c r="Q70" s="144"/>
      <c r="R70" s="144"/>
      <c r="S70" s="144"/>
      <c r="T70" s="144"/>
      <c r="U70" s="154"/>
    </row>
    <row r="71" spans="1:21" ht="15" hidden="1">
      <c r="A71" s="148"/>
      <c r="B71" s="149"/>
      <c r="C71" s="148"/>
      <c r="D71" s="16" t="s">
        <v>1</v>
      </c>
      <c r="E71" s="17">
        <f t="shared" si="0"/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219"/>
      <c r="N71" s="144"/>
      <c r="O71" s="144"/>
      <c r="P71" s="144"/>
      <c r="Q71" s="144"/>
      <c r="R71" s="144"/>
      <c r="S71" s="144"/>
      <c r="T71" s="144"/>
      <c r="U71" s="154"/>
    </row>
    <row r="72" spans="1:21" ht="15" hidden="1">
      <c r="A72" s="148"/>
      <c r="B72" s="149"/>
      <c r="C72" s="148"/>
      <c r="D72" s="16" t="s">
        <v>3</v>
      </c>
      <c r="E72" s="17">
        <f aca="true" t="shared" si="14" ref="E72:E102">F72+G72+H72+I72+J72+K72+L72</f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220"/>
      <c r="N72" s="163"/>
      <c r="O72" s="163"/>
      <c r="P72" s="163"/>
      <c r="Q72" s="163"/>
      <c r="R72" s="163"/>
      <c r="S72" s="163"/>
      <c r="T72" s="163"/>
      <c r="U72" s="158"/>
    </row>
    <row r="73" spans="1:21" ht="15" hidden="1">
      <c r="A73" s="148"/>
      <c r="B73" s="149" t="s">
        <v>137</v>
      </c>
      <c r="C73" s="227"/>
      <c r="D73" s="16" t="s">
        <v>4</v>
      </c>
      <c r="E73" s="64">
        <f t="shared" si="14"/>
        <v>2814147</v>
      </c>
      <c r="F73" s="64">
        <f aca="true" t="shared" si="15" ref="F73:L73">F74+F75+F76+F77</f>
        <v>700082.38</v>
      </c>
      <c r="G73" s="64">
        <f t="shared" si="15"/>
        <v>114064.62</v>
      </c>
      <c r="H73" s="64">
        <f t="shared" si="15"/>
        <v>0</v>
      </c>
      <c r="I73" s="64">
        <f t="shared" si="15"/>
        <v>500000</v>
      </c>
      <c r="J73" s="64">
        <f t="shared" si="15"/>
        <v>500000</v>
      </c>
      <c r="K73" s="64">
        <f t="shared" si="15"/>
        <v>500000</v>
      </c>
      <c r="L73" s="64">
        <f t="shared" si="15"/>
        <v>500000</v>
      </c>
      <c r="M73" s="218" t="s">
        <v>138</v>
      </c>
      <c r="N73" s="143"/>
      <c r="O73" s="143"/>
      <c r="P73" s="143"/>
      <c r="Q73" s="143"/>
      <c r="R73" s="143"/>
      <c r="S73" s="143"/>
      <c r="T73" s="143"/>
      <c r="U73" s="153"/>
    </row>
    <row r="74" spans="1:21" ht="15" hidden="1">
      <c r="A74" s="148"/>
      <c r="B74" s="149"/>
      <c r="C74" s="148"/>
      <c r="D74" s="16" t="s">
        <v>2</v>
      </c>
      <c r="E74" s="17">
        <f t="shared" si="14"/>
        <v>2814147</v>
      </c>
      <c r="F74" s="17">
        <v>700082.38</v>
      </c>
      <c r="G74" s="17">
        <v>114064.62</v>
      </c>
      <c r="H74" s="17">
        <v>0</v>
      </c>
      <c r="I74" s="17">
        <v>500000</v>
      </c>
      <c r="J74" s="17">
        <v>500000</v>
      </c>
      <c r="K74" s="17">
        <v>500000</v>
      </c>
      <c r="L74" s="17">
        <v>500000</v>
      </c>
      <c r="M74" s="219"/>
      <c r="N74" s="144"/>
      <c r="O74" s="144"/>
      <c r="P74" s="144"/>
      <c r="Q74" s="144"/>
      <c r="R74" s="144"/>
      <c r="S74" s="144"/>
      <c r="T74" s="144"/>
      <c r="U74" s="154"/>
    </row>
    <row r="75" spans="1:21" ht="15" hidden="1">
      <c r="A75" s="148"/>
      <c r="B75" s="149"/>
      <c r="C75" s="148"/>
      <c r="D75" s="16" t="s">
        <v>0</v>
      </c>
      <c r="E75" s="17">
        <f t="shared" si="14"/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219"/>
      <c r="N75" s="144"/>
      <c r="O75" s="144"/>
      <c r="P75" s="144"/>
      <c r="Q75" s="144"/>
      <c r="R75" s="144"/>
      <c r="S75" s="144"/>
      <c r="T75" s="144"/>
      <c r="U75" s="154"/>
    </row>
    <row r="76" spans="1:21" ht="15" hidden="1">
      <c r="A76" s="148"/>
      <c r="B76" s="149"/>
      <c r="C76" s="148"/>
      <c r="D76" s="16" t="s">
        <v>1</v>
      </c>
      <c r="E76" s="17">
        <f t="shared" si="14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219"/>
      <c r="N76" s="144"/>
      <c r="O76" s="144"/>
      <c r="P76" s="144"/>
      <c r="Q76" s="144"/>
      <c r="R76" s="144"/>
      <c r="S76" s="144"/>
      <c r="T76" s="144"/>
      <c r="U76" s="154"/>
    </row>
    <row r="77" spans="1:21" ht="15" hidden="1">
      <c r="A77" s="148"/>
      <c r="B77" s="149"/>
      <c r="C77" s="148"/>
      <c r="D77" s="16" t="s">
        <v>3</v>
      </c>
      <c r="E77" s="17">
        <f t="shared" si="14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220"/>
      <c r="N77" s="163"/>
      <c r="O77" s="163"/>
      <c r="P77" s="163"/>
      <c r="Q77" s="163"/>
      <c r="R77" s="163"/>
      <c r="S77" s="163"/>
      <c r="T77" s="163"/>
      <c r="U77" s="158"/>
    </row>
    <row r="78" spans="1:21" ht="15" hidden="1">
      <c r="A78" s="148"/>
      <c r="B78" s="149" t="s">
        <v>139</v>
      </c>
      <c r="C78" s="227"/>
      <c r="D78" s="68" t="s">
        <v>4</v>
      </c>
      <c r="E78" s="64">
        <f t="shared" si="14"/>
        <v>589786.59</v>
      </c>
      <c r="F78" s="64">
        <f aca="true" t="shared" si="16" ref="F78:L78">F79+F80+F81+F82</f>
        <v>78073.84</v>
      </c>
      <c r="G78" s="64">
        <f t="shared" si="16"/>
        <v>82879.27</v>
      </c>
      <c r="H78" s="64">
        <f t="shared" si="16"/>
        <v>0</v>
      </c>
      <c r="I78" s="64">
        <f t="shared" si="16"/>
        <v>107208.37</v>
      </c>
      <c r="J78" s="64">
        <f t="shared" si="16"/>
        <v>107208.37</v>
      </c>
      <c r="K78" s="64">
        <f t="shared" si="16"/>
        <v>107208.37</v>
      </c>
      <c r="L78" s="64">
        <f t="shared" si="16"/>
        <v>107208.37</v>
      </c>
      <c r="M78" s="219"/>
      <c r="N78" s="143"/>
      <c r="O78" s="143"/>
      <c r="P78" s="143"/>
      <c r="Q78" s="143"/>
      <c r="R78" s="143"/>
      <c r="S78" s="143"/>
      <c r="T78" s="143"/>
      <c r="U78" s="153"/>
    </row>
    <row r="79" spans="1:21" ht="15" hidden="1">
      <c r="A79" s="148"/>
      <c r="B79" s="149"/>
      <c r="C79" s="148"/>
      <c r="D79" s="16" t="s">
        <v>2</v>
      </c>
      <c r="E79" s="17">
        <f t="shared" si="14"/>
        <v>589786.59</v>
      </c>
      <c r="F79" s="17">
        <v>78073.84</v>
      </c>
      <c r="G79" s="17">
        <v>82879.27</v>
      </c>
      <c r="H79" s="17">
        <v>0</v>
      </c>
      <c r="I79" s="17">
        <v>107208.37</v>
      </c>
      <c r="J79" s="17">
        <v>107208.37</v>
      </c>
      <c r="K79" s="17">
        <v>107208.37</v>
      </c>
      <c r="L79" s="17">
        <v>107208.37</v>
      </c>
      <c r="M79" s="220"/>
      <c r="N79" s="144"/>
      <c r="O79" s="144"/>
      <c r="P79" s="144"/>
      <c r="Q79" s="144"/>
      <c r="R79" s="144"/>
      <c r="S79" s="144"/>
      <c r="T79" s="144"/>
      <c r="U79" s="154"/>
    </row>
    <row r="80" spans="1:21" ht="15" hidden="1">
      <c r="A80" s="148"/>
      <c r="B80" s="149"/>
      <c r="C80" s="148"/>
      <c r="D80" s="16" t="s">
        <v>0</v>
      </c>
      <c r="E80" s="17">
        <f t="shared" si="14"/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218" t="s">
        <v>136</v>
      </c>
      <c r="N80" s="144"/>
      <c r="O80" s="144"/>
      <c r="P80" s="144"/>
      <c r="Q80" s="144"/>
      <c r="R80" s="144"/>
      <c r="S80" s="144"/>
      <c r="T80" s="144"/>
      <c r="U80" s="154"/>
    </row>
    <row r="81" spans="1:21" ht="15" hidden="1">
      <c r="A81" s="148"/>
      <c r="B81" s="149"/>
      <c r="C81" s="148"/>
      <c r="D81" s="16" t="s">
        <v>1</v>
      </c>
      <c r="E81" s="17">
        <f t="shared" si="14"/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219"/>
      <c r="N81" s="144"/>
      <c r="O81" s="144"/>
      <c r="P81" s="144"/>
      <c r="Q81" s="144"/>
      <c r="R81" s="144"/>
      <c r="S81" s="144"/>
      <c r="T81" s="144"/>
      <c r="U81" s="154"/>
    </row>
    <row r="82" spans="1:21" ht="15" hidden="1">
      <c r="A82" s="148"/>
      <c r="B82" s="149"/>
      <c r="C82" s="148"/>
      <c r="D82" s="16" t="s">
        <v>3</v>
      </c>
      <c r="E82" s="17">
        <f t="shared" si="14"/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219"/>
      <c r="N82" s="163"/>
      <c r="O82" s="163"/>
      <c r="P82" s="163"/>
      <c r="Q82" s="163"/>
      <c r="R82" s="163"/>
      <c r="S82" s="163"/>
      <c r="T82" s="163"/>
      <c r="U82" s="158"/>
    </row>
    <row r="83" spans="1:21" ht="15" hidden="1">
      <c r="A83" s="148"/>
      <c r="B83" s="149" t="s">
        <v>140</v>
      </c>
      <c r="C83" s="227"/>
      <c r="D83" s="68" t="s">
        <v>4</v>
      </c>
      <c r="E83" s="64">
        <f t="shared" si="14"/>
        <v>39808</v>
      </c>
      <c r="F83" s="64">
        <f aca="true" t="shared" si="17" ref="F83:L83">F84+F85+F86+F87</f>
        <v>0</v>
      </c>
      <c r="G83" s="64">
        <f t="shared" si="17"/>
        <v>39808</v>
      </c>
      <c r="H83" s="64">
        <f t="shared" si="17"/>
        <v>0</v>
      </c>
      <c r="I83" s="64">
        <f t="shared" si="17"/>
        <v>0</v>
      </c>
      <c r="J83" s="64">
        <f t="shared" si="17"/>
        <v>0</v>
      </c>
      <c r="K83" s="64">
        <f t="shared" si="17"/>
        <v>0</v>
      </c>
      <c r="L83" s="64">
        <f t="shared" si="17"/>
        <v>0</v>
      </c>
      <c r="M83" s="219"/>
      <c r="N83" s="46"/>
      <c r="O83" s="46"/>
      <c r="P83" s="46"/>
      <c r="Q83" s="46"/>
      <c r="R83" s="46"/>
      <c r="S83" s="46"/>
      <c r="T83" s="46"/>
      <c r="U83" s="4"/>
    </row>
    <row r="84" spans="1:21" ht="15" hidden="1">
      <c r="A84" s="148"/>
      <c r="B84" s="149"/>
      <c r="C84" s="148"/>
      <c r="D84" s="16" t="s">
        <v>2</v>
      </c>
      <c r="E84" s="17">
        <f t="shared" si="14"/>
        <v>39808</v>
      </c>
      <c r="F84" s="17">
        <v>0</v>
      </c>
      <c r="G84" s="17">
        <v>39808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219"/>
      <c r="N84" s="46"/>
      <c r="O84" s="46"/>
      <c r="P84" s="46"/>
      <c r="Q84" s="46"/>
      <c r="R84" s="46"/>
      <c r="S84" s="46"/>
      <c r="T84" s="46"/>
      <c r="U84" s="4"/>
    </row>
    <row r="85" spans="1:21" ht="15" hidden="1">
      <c r="A85" s="148"/>
      <c r="B85" s="149"/>
      <c r="C85" s="148"/>
      <c r="D85" s="16" t="s">
        <v>0</v>
      </c>
      <c r="E85" s="17">
        <f t="shared" si="14"/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219"/>
      <c r="N85" s="46"/>
      <c r="O85" s="46"/>
      <c r="P85" s="46"/>
      <c r="Q85" s="46"/>
      <c r="R85" s="46"/>
      <c r="S85" s="46"/>
      <c r="T85" s="46"/>
      <c r="U85" s="4"/>
    </row>
    <row r="86" spans="1:21" ht="15" hidden="1">
      <c r="A86" s="148"/>
      <c r="B86" s="149"/>
      <c r="C86" s="148"/>
      <c r="D86" s="16" t="s">
        <v>1</v>
      </c>
      <c r="E86" s="17">
        <f t="shared" si="14"/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219"/>
      <c r="N86" s="46"/>
      <c r="O86" s="46"/>
      <c r="P86" s="46"/>
      <c r="Q86" s="46"/>
      <c r="R86" s="46"/>
      <c r="S86" s="46"/>
      <c r="T86" s="46"/>
      <c r="U86" s="4"/>
    </row>
    <row r="87" spans="1:21" ht="15" hidden="1">
      <c r="A87" s="148"/>
      <c r="B87" s="149"/>
      <c r="C87" s="148"/>
      <c r="D87" s="16" t="s">
        <v>3</v>
      </c>
      <c r="E87" s="17">
        <f t="shared" si="14"/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219"/>
      <c r="N87" s="46"/>
      <c r="O87" s="46"/>
      <c r="P87" s="46"/>
      <c r="Q87" s="46"/>
      <c r="R87" s="46"/>
      <c r="S87" s="46"/>
      <c r="T87" s="46"/>
      <c r="U87" s="4"/>
    </row>
    <row r="88" spans="1:21" ht="15" hidden="1">
      <c r="A88" s="148"/>
      <c r="B88" s="149" t="s">
        <v>141</v>
      </c>
      <c r="C88" s="227"/>
      <c r="D88" s="68" t="s">
        <v>4</v>
      </c>
      <c r="E88" s="64">
        <f t="shared" si="14"/>
        <v>10012.5</v>
      </c>
      <c r="F88" s="64">
        <f aca="true" t="shared" si="18" ref="F88:L88">F89+F90+F91+F92</f>
        <v>0</v>
      </c>
      <c r="G88" s="64">
        <f t="shared" si="18"/>
        <v>10012.5</v>
      </c>
      <c r="H88" s="64">
        <f t="shared" si="18"/>
        <v>0</v>
      </c>
      <c r="I88" s="64">
        <f t="shared" si="18"/>
        <v>0</v>
      </c>
      <c r="J88" s="64">
        <f t="shared" si="18"/>
        <v>0</v>
      </c>
      <c r="K88" s="64">
        <f t="shared" si="18"/>
        <v>0</v>
      </c>
      <c r="L88" s="64">
        <f t="shared" si="18"/>
        <v>0</v>
      </c>
      <c r="M88" s="219"/>
      <c r="N88" s="46"/>
      <c r="O88" s="46"/>
      <c r="P88" s="46"/>
      <c r="Q88" s="46"/>
      <c r="R88" s="46"/>
      <c r="S88" s="46"/>
      <c r="T88" s="46"/>
      <c r="U88" s="4"/>
    </row>
    <row r="89" spans="1:21" ht="15" hidden="1">
      <c r="A89" s="148"/>
      <c r="B89" s="149"/>
      <c r="C89" s="148"/>
      <c r="D89" s="16" t="s">
        <v>2</v>
      </c>
      <c r="E89" s="17">
        <f t="shared" si="14"/>
        <v>10012.5</v>
      </c>
      <c r="F89" s="17">
        <v>0</v>
      </c>
      <c r="G89" s="17">
        <v>10012.5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219"/>
      <c r="N89" s="46"/>
      <c r="O89" s="46"/>
      <c r="P89" s="46"/>
      <c r="Q89" s="46"/>
      <c r="R89" s="46"/>
      <c r="S89" s="46"/>
      <c r="T89" s="46"/>
      <c r="U89" s="4"/>
    </row>
    <row r="90" spans="1:21" ht="15" hidden="1">
      <c r="A90" s="148"/>
      <c r="B90" s="149"/>
      <c r="C90" s="148"/>
      <c r="D90" s="16" t="s">
        <v>0</v>
      </c>
      <c r="E90" s="17">
        <f t="shared" si="14"/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219"/>
      <c r="N90" s="46"/>
      <c r="O90" s="46"/>
      <c r="P90" s="46"/>
      <c r="Q90" s="46"/>
      <c r="R90" s="46"/>
      <c r="S90" s="46"/>
      <c r="T90" s="46"/>
      <c r="U90" s="4"/>
    </row>
    <row r="91" spans="1:21" ht="15" hidden="1">
      <c r="A91" s="148"/>
      <c r="B91" s="149"/>
      <c r="C91" s="148"/>
      <c r="D91" s="16" t="s">
        <v>1</v>
      </c>
      <c r="E91" s="17">
        <f t="shared" si="14"/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219"/>
      <c r="N91" s="46"/>
      <c r="O91" s="46"/>
      <c r="P91" s="46"/>
      <c r="Q91" s="46"/>
      <c r="R91" s="46"/>
      <c r="S91" s="46"/>
      <c r="T91" s="46"/>
      <c r="U91" s="4"/>
    </row>
    <row r="92" spans="1:21" ht="15" hidden="1">
      <c r="A92" s="148"/>
      <c r="B92" s="149"/>
      <c r="C92" s="148"/>
      <c r="D92" s="16" t="s">
        <v>3</v>
      </c>
      <c r="E92" s="17">
        <f t="shared" si="14"/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219"/>
      <c r="N92" s="46"/>
      <c r="O92" s="46"/>
      <c r="P92" s="46"/>
      <c r="Q92" s="46"/>
      <c r="R92" s="46"/>
      <c r="S92" s="46"/>
      <c r="T92" s="46"/>
      <c r="U92" s="4"/>
    </row>
    <row r="93" spans="1:21" ht="15" hidden="1">
      <c r="A93" s="148"/>
      <c r="B93" s="199" t="s">
        <v>142</v>
      </c>
      <c r="C93" s="69"/>
      <c r="D93" s="68" t="s">
        <v>4</v>
      </c>
      <c r="E93" s="64">
        <f t="shared" si="14"/>
        <v>97856.92000000001</v>
      </c>
      <c r="F93" s="64">
        <f aca="true" t="shared" si="19" ref="F93:L93">F94+F97+F98+F99</f>
        <v>97856.92000000001</v>
      </c>
      <c r="G93" s="64">
        <f t="shared" si="19"/>
        <v>0</v>
      </c>
      <c r="H93" s="64">
        <f t="shared" si="19"/>
        <v>0</v>
      </c>
      <c r="I93" s="64">
        <f t="shared" si="19"/>
        <v>0</v>
      </c>
      <c r="J93" s="64">
        <f t="shared" si="19"/>
        <v>0</v>
      </c>
      <c r="K93" s="64">
        <f t="shared" si="19"/>
        <v>0</v>
      </c>
      <c r="L93" s="64">
        <f t="shared" si="19"/>
        <v>0</v>
      </c>
      <c r="M93" s="219"/>
      <c r="N93" s="143"/>
      <c r="O93" s="143"/>
      <c r="P93" s="143"/>
      <c r="Q93" s="143"/>
      <c r="R93" s="143"/>
      <c r="S93" s="143"/>
      <c r="T93" s="143"/>
      <c r="U93" s="153"/>
    </row>
    <row r="94" spans="1:21" ht="15" hidden="1">
      <c r="A94" s="148"/>
      <c r="B94" s="200"/>
      <c r="C94" s="70"/>
      <c r="D94" s="16" t="s">
        <v>2</v>
      </c>
      <c r="E94" s="17">
        <f t="shared" si="14"/>
        <v>97856.92000000001</v>
      </c>
      <c r="F94" s="17">
        <f>F95+F96</f>
        <v>97856.92000000001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220"/>
      <c r="N94" s="144"/>
      <c r="O94" s="144"/>
      <c r="P94" s="144"/>
      <c r="Q94" s="144"/>
      <c r="R94" s="144"/>
      <c r="S94" s="144"/>
      <c r="T94" s="144"/>
      <c r="U94" s="154"/>
    </row>
    <row r="95" spans="1:21" ht="25.5" hidden="1">
      <c r="A95" s="148"/>
      <c r="B95" s="71" t="s">
        <v>143</v>
      </c>
      <c r="C95" s="72"/>
      <c r="D95" s="16"/>
      <c r="E95" s="17">
        <f t="shared" si="14"/>
        <v>69441.82</v>
      </c>
      <c r="F95" s="17">
        <v>69441.82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67" t="s">
        <v>138</v>
      </c>
      <c r="N95" s="144"/>
      <c r="O95" s="144"/>
      <c r="P95" s="144"/>
      <c r="Q95" s="144"/>
      <c r="R95" s="144"/>
      <c r="S95" s="144"/>
      <c r="T95" s="144"/>
      <c r="U95" s="154"/>
    </row>
    <row r="96" spans="1:21" ht="15" hidden="1">
      <c r="A96" s="148"/>
      <c r="B96" s="71" t="s">
        <v>144</v>
      </c>
      <c r="C96" s="72"/>
      <c r="D96" s="16"/>
      <c r="E96" s="17">
        <f t="shared" si="14"/>
        <v>28415.1</v>
      </c>
      <c r="F96" s="17">
        <v>28415.1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67" t="s">
        <v>145</v>
      </c>
      <c r="N96" s="144"/>
      <c r="O96" s="144"/>
      <c r="P96" s="144"/>
      <c r="Q96" s="144"/>
      <c r="R96" s="144"/>
      <c r="S96" s="144"/>
      <c r="T96" s="144"/>
      <c r="U96" s="154"/>
    </row>
    <row r="97" spans="1:21" ht="15" hidden="1">
      <c r="A97" s="148"/>
      <c r="B97" s="70"/>
      <c r="C97" s="73"/>
      <c r="D97" s="16" t="s">
        <v>0</v>
      </c>
      <c r="E97" s="17">
        <f t="shared" si="14"/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74"/>
      <c r="N97" s="144"/>
      <c r="O97" s="144"/>
      <c r="P97" s="144"/>
      <c r="Q97" s="144"/>
      <c r="R97" s="144"/>
      <c r="S97" s="144"/>
      <c r="T97" s="144"/>
      <c r="U97" s="154"/>
    </row>
    <row r="98" spans="1:21" ht="15" hidden="1">
      <c r="A98" s="148"/>
      <c r="B98" s="70"/>
      <c r="C98" s="69"/>
      <c r="D98" s="16" t="s">
        <v>1</v>
      </c>
      <c r="E98" s="17">
        <f t="shared" si="14"/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74"/>
      <c r="N98" s="144"/>
      <c r="O98" s="144"/>
      <c r="P98" s="144"/>
      <c r="Q98" s="144"/>
      <c r="R98" s="144"/>
      <c r="S98" s="144"/>
      <c r="T98" s="144"/>
      <c r="U98" s="154"/>
    </row>
    <row r="99" spans="1:21" ht="15" hidden="1">
      <c r="A99" s="148"/>
      <c r="B99" s="73"/>
      <c r="C99" s="70"/>
      <c r="D99" s="16" t="s">
        <v>3</v>
      </c>
      <c r="E99" s="17">
        <f t="shared" si="14"/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75"/>
      <c r="N99" s="163"/>
      <c r="O99" s="163"/>
      <c r="P99" s="163"/>
      <c r="Q99" s="163"/>
      <c r="R99" s="163"/>
      <c r="S99" s="163"/>
      <c r="T99" s="163"/>
      <c r="U99" s="158"/>
    </row>
    <row r="100" spans="1:21" ht="15" hidden="1">
      <c r="A100" s="148"/>
      <c r="B100" s="231" t="s">
        <v>125</v>
      </c>
      <c r="C100" s="227"/>
      <c r="D100" s="68" t="s">
        <v>4</v>
      </c>
      <c r="E100" s="64">
        <f t="shared" si="14"/>
        <v>10828325.16</v>
      </c>
      <c r="F100" s="64">
        <f aca="true" t="shared" si="20" ref="F100:L100">F101+F102+F103+F104</f>
        <v>0</v>
      </c>
      <c r="G100" s="64">
        <f t="shared" si="20"/>
        <v>0</v>
      </c>
      <c r="H100" s="64">
        <f t="shared" si="20"/>
        <v>10828325.16</v>
      </c>
      <c r="I100" s="64">
        <f t="shared" si="20"/>
        <v>0</v>
      </c>
      <c r="J100" s="64">
        <f t="shared" si="20"/>
        <v>0</v>
      </c>
      <c r="K100" s="64">
        <f t="shared" si="20"/>
        <v>0</v>
      </c>
      <c r="L100" s="64">
        <f t="shared" si="20"/>
        <v>0</v>
      </c>
      <c r="M100" s="74"/>
      <c r="N100" s="46"/>
      <c r="O100" s="46"/>
      <c r="P100" s="46"/>
      <c r="Q100" s="46"/>
      <c r="R100" s="46"/>
      <c r="S100" s="46"/>
      <c r="T100" s="46"/>
      <c r="U100" s="4"/>
    </row>
    <row r="101" spans="1:21" ht="15" hidden="1">
      <c r="A101" s="148"/>
      <c r="B101" s="231"/>
      <c r="C101" s="148"/>
      <c r="D101" s="16" t="s">
        <v>2</v>
      </c>
      <c r="E101" s="17">
        <f t="shared" si="14"/>
        <v>10828325.16</v>
      </c>
      <c r="F101" s="17">
        <v>0</v>
      </c>
      <c r="G101" s="17">
        <v>0</v>
      </c>
      <c r="H101" s="17">
        <v>10828325.16</v>
      </c>
      <c r="I101" s="17">
        <v>0</v>
      </c>
      <c r="J101" s="17">
        <v>0</v>
      </c>
      <c r="K101" s="17">
        <v>0</v>
      </c>
      <c r="L101" s="17">
        <v>0</v>
      </c>
      <c r="M101" s="74"/>
      <c r="N101" s="46"/>
      <c r="O101" s="46"/>
      <c r="P101" s="46"/>
      <c r="Q101" s="46"/>
      <c r="R101" s="46"/>
      <c r="S101" s="46"/>
      <c r="T101" s="46"/>
      <c r="U101" s="4"/>
    </row>
    <row r="102" spans="1:21" ht="15" hidden="1">
      <c r="A102" s="148"/>
      <c r="B102" s="231"/>
      <c r="C102" s="148"/>
      <c r="D102" s="16" t="s">
        <v>0</v>
      </c>
      <c r="E102" s="17">
        <f t="shared" si="14"/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74"/>
      <c r="N102" s="46"/>
      <c r="O102" s="46"/>
      <c r="P102" s="46"/>
      <c r="Q102" s="46"/>
      <c r="R102" s="46"/>
      <c r="S102" s="46"/>
      <c r="T102" s="46"/>
      <c r="U102" s="4"/>
    </row>
    <row r="103" spans="1:21" ht="15" hidden="1">
      <c r="A103" s="148"/>
      <c r="B103" s="231"/>
      <c r="C103" s="148"/>
      <c r="D103" s="16" t="s">
        <v>1</v>
      </c>
      <c r="E103" s="17">
        <f>F103+G103+H103+I103+J103+K103+L103</f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74"/>
      <c r="N103" s="46"/>
      <c r="O103" s="46"/>
      <c r="P103" s="46"/>
      <c r="Q103" s="46"/>
      <c r="R103" s="46"/>
      <c r="S103" s="46"/>
      <c r="T103" s="46"/>
      <c r="U103" s="4"/>
    </row>
    <row r="104" spans="1:21" ht="69.75" customHeight="1" hidden="1">
      <c r="A104" s="148"/>
      <c r="B104" s="231"/>
      <c r="C104" s="148"/>
      <c r="D104" s="16" t="s">
        <v>3</v>
      </c>
      <c r="E104" s="17">
        <f>F104+G104+H104+I104+J104+K104+L104</f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74"/>
      <c r="N104" s="46"/>
      <c r="O104" s="46"/>
      <c r="P104" s="46"/>
      <c r="Q104" s="46"/>
      <c r="R104" s="46"/>
      <c r="S104" s="46"/>
      <c r="T104" s="46"/>
      <c r="U104" s="4"/>
    </row>
    <row r="105" spans="1:21" ht="15">
      <c r="A105" s="212" t="s">
        <v>7</v>
      </c>
      <c r="B105" s="226" t="s">
        <v>146</v>
      </c>
      <c r="C105" s="212" t="s">
        <v>116</v>
      </c>
      <c r="D105" s="14" t="s">
        <v>4</v>
      </c>
      <c r="E105" s="15">
        <f>F105+G105+H105+I105+J105+K105+L105</f>
        <v>6848330.650000001</v>
      </c>
      <c r="F105" s="15">
        <f aca="true" t="shared" si="21" ref="F105:L105">F106+F107+F108+F109</f>
        <v>3571879.83</v>
      </c>
      <c r="G105" s="15">
        <f t="shared" si="21"/>
        <v>772118.12</v>
      </c>
      <c r="H105" s="15">
        <f t="shared" si="21"/>
        <v>310359.75</v>
      </c>
      <c r="I105" s="15">
        <f t="shared" si="21"/>
        <v>403340.65</v>
      </c>
      <c r="J105" s="15">
        <f t="shared" si="21"/>
        <v>403340.65</v>
      </c>
      <c r="K105" s="15">
        <f t="shared" si="21"/>
        <v>403340.65</v>
      </c>
      <c r="L105" s="15">
        <f t="shared" si="21"/>
        <v>983951</v>
      </c>
      <c r="M105" s="213" t="s">
        <v>147</v>
      </c>
      <c r="N105" s="204">
        <v>26</v>
      </c>
      <c r="O105" s="204">
        <v>12</v>
      </c>
      <c r="P105" s="204">
        <v>20</v>
      </c>
      <c r="Q105" s="204">
        <v>20</v>
      </c>
      <c r="R105" s="204">
        <v>20</v>
      </c>
      <c r="S105" s="204">
        <v>20</v>
      </c>
      <c r="T105" s="204">
        <v>20</v>
      </c>
      <c r="U105" s="207" t="s">
        <v>148</v>
      </c>
    </row>
    <row r="106" spans="1:21" ht="15">
      <c r="A106" s="212"/>
      <c r="B106" s="226"/>
      <c r="C106" s="212"/>
      <c r="D106" s="14" t="s">
        <v>2</v>
      </c>
      <c r="E106" s="15">
        <f>F106+G106+H106+I106+J106+K106+L106</f>
        <v>6848330.650000001</v>
      </c>
      <c r="F106" s="15">
        <f>F111+F118+F124+F134</f>
        <v>3571879.83</v>
      </c>
      <c r="G106" s="15">
        <f>G111+G118+G124+G134+G129</f>
        <v>772118.12</v>
      </c>
      <c r="H106" s="15">
        <v>310359.75</v>
      </c>
      <c r="I106" s="15">
        <v>403340.65</v>
      </c>
      <c r="J106" s="15">
        <v>403340.65</v>
      </c>
      <c r="K106" s="15">
        <v>403340.65</v>
      </c>
      <c r="L106" s="15">
        <f>L111+L118+L124+L134</f>
        <v>983951</v>
      </c>
      <c r="M106" s="214"/>
      <c r="N106" s="205"/>
      <c r="O106" s="205"/>
      <c r="P106" s="205"/>
      <c r="Q106" s="205"/>
      <c r="R106" s="205"/>
      <c r="S106" s="205"/>
      <c r="T106" s="205"/>
      <c r="U106" s="208"/>
    </row>
    <row r="107" spans="1:21" ht="15">
      <c r="A107" s="212"/>
      <c r="B107" s="226"/>
      <c r="C107" s="212"/>
      <c r="D107" s="14" t="s">
        <v>0</v>
      </c>
      <c r="E107" s="15">
        <f aca="true" t="shared" si="22" ref="E107:E127">F107+G107+H107+I107+J107+K107+L107</f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214"/>
      <c r="N107" s="205"/>
      <c r="O107" s="205"/>
      <c r="P107" s="205"/>
      <c r="Q107" s="205"/>
      <c r="R107" s="205"/>
      <c r="S107" s="205"/>
      <c r="T107" s="205"/>
      <c r="U107" s="208"/>
    </row>
    <row r="108" spans="1:21" ht="15">
      <c r="A108" s="212"/>
      <c r="B108" s="226"/>
      <c r="C108" s="212"/>
      <c r="D108" s="14" t="s">
        <v>1</v>
      </c>
      <c r="E108" s="15">
        <f t="shared" si="22"/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214"/>
      <c r="N108" s="205"/>
      <c r="O108" s="205"/>
      <c r="P108" s="205"/>
      <c r="Q108" s="205"/>
      <c r="R108" s="205"/>
      <c r="S108" s="205"/>
      <c r="T108" s="205"/>
      <c r="U108" s="208"/>
    </row>
    <row r="109" spans="1:21" ht="36.75" customHeight="1">
      <c r="A109" s="212"/>
      <c r="B109" s="226"/>
      <c r="C109" s="212"/>
      <c r="D109" s="14" t="s">
        <v>3</v>
      </c>
      <c r="E109" s="15">
        <f t="shared" si="22"/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215"/>
      <c r="N109" s="206"/>
      <c r="O109" s="206"/>
      <c r="P109" s="206"/>
      <c r="Q109" s="206"/>
      <c r="R109" s="206"/>
      <c r="S109" s="206"/>
      <c r="T109" s="206"/>
      <c r="U109" s="209"/>
    </row>
    <row r="110" spans="1:21" ht="15" hidden="1">
      <c r="A110" s="148"/>
      <c r="B110" s="199" t="s">
        <v>149</v>
      </c>
      <c r="C110" s="69"/>
      <c r="D110" s="68" t="s">
        <v>4</v>
      </c>
      <c r="E110" s="64">
        <f t="shared" si="22"/>
        <v>6128359.82</v>
      </c>
      <c r="F110" s="64">
        <f aca="true" t="shared" si="23" ref="F110:L110">F111+F114+F115+F116</f>
        <v>1831484.55</v>
      </c>
      <c r="G110" s="64">
        <f t="shared" si="23"/>
        <v>361071.27</v>
      </c>
      <c r="H110" s="64">
        <f t="shared" si="23"/>
        <v>0</v>
      </c>
      <c r="I110" s="64">
        <f t="shared" si="23"/>
        <v>983951</v>
      </c>
      <c r="J110" s="64">
        <f t="shared" si="23"/>
        <v>983951</v>
      </c>
      <c r="K110" s="64">
        <f t="shared" si="23"/>
        <v>983951</v>
      </c>
      <c r="L110" s="64">
        <f t="shared" si="23"/>
        <v>983951</v>
      </c>
      <c r="M110" s="76"/>
      <c r="N110" s="143"/>
      <c r="O110" s="143"/>
      <c r="P110" s="143"/>
      <c r="Q110" s="143"/>
      <c r="R110" s="143"/>
      <c r="S110" s="143"/>
      <c r="T110" s="143"/>
      <c r="U110" s="153"/>
    </row>
    <row r="111" spans="1:21" ht="15" hidden="1">
      <c r="A111" s="148"/>
      <c r="B111" s="200"/>
      <c r="C111" s="73"/>
      <c r="D111" s="16" t="s">
        <v>2</v>
      </c>
      <c r="E111" s="17">
        <f t="shared" si="22"/>
        <v>6128359.82</v>
      </c>
      <c r="F111" s="17">
        <f>F112+F113</f>
        <v>1831484.55</v>
      </c>
      <c r="G111" s="17">
        <f aca="true" t="shared" si="24" ref="G111:L111">G112+G113</f>
        <v>361071.27</v>
      </c>
      <c r="H111" s="17">
        <f t="shared" si="24"/>
        <v>0</v>
      </c>
      <c r="I111" s="17">
        <f t="shared" si="24"/>
        <v>983951</v>
      </c>
      <c r="J111" s="17">
        <f t="shared" si="24"/>
        <v>983951</v>
      </c>
      <c r="K111" s="17">
        <f t="shared" si="24"/>
        <v>983951</v>
      </c>
      <c r="L111" s="17">
        <f t="shared" si="24"/>
        <v>983951</v>
      </c>
      <c r="M111" s="74"/>
      <c r="N111" s="144"/>
      <c r="O111" s="144"/>
      <c r="P111" s="144"/>
      <c r="Q111" s="144"/>
      <c r="R111" s="144"/>
      <c r="S111" s="144"/>
      <c r="T111" s="144"/>
      <c r="U111" s="154"/>
    </row>
    <row r="112" spans="1:21" ht="38.25" hidden="1">
      <c r="A112" s="148"/>
      <c r="B112" s="77" t="s">
        <v>150</v>
      </c>
      <c r="C112" s="78"/>
      <c r="D112" s="16"/>
      <c r="E112" s="17">
        <f t="shared" si="22"/>
        <v>5916121.26</v>
      </c>
      <c r="F112" s="17">
        <f>1628584.99-26339+17000</f>
        <v>1619245.99</v>
      </c>
      <c r="G112" s="17">
        <f>664200-184866.75-118261.98</f>
        <v>361071.27</v>
      </c>
      <c r="H112" s="17">
        <v>0</v>
      </c>
      <c r="I112" s="17">
        <f>1000000-16049</f>
        <v>983951</v>
      </c>
      <c r="J112" s="17">
        <f>1000000-16049</f>
        <v>983951</v>
      </c>
      <c r="K112" s="17">
        <f>1000000-16049</f>
        <v>983951</v>
      </c>
      <c r="L112" s="17">
        <f>1000000-16049</f>
        <v>983951</v>
      </c>
      <c r="M112" s="67" t="s">
        <v>138</v>
      </c>
      <c r="N112" s="144"/>
      <c r="O112" s="144"/>
      <c r="P112" s="144"/>
      <c r="Q112" s="144"/>
      <c r="R112" s="144"/>
      <c r="S112" s="144"/>
      <c r="T112" s="144"/>
      <c r="U112" s="154"/>
    </row>
    <row r="113" spans="1:21" ht="15" hidden="1">
      <c r="A113" s="148"/>
      <c r="B113" s="71" t="s">
        <v>151</v>
      </c>
      <c r="C113" s="79"/>
      <c r="D113" s="16"/>
      <c r="E113" s="17">
        <f t="shared" si="22"/>
        <v>212238.56</v>
      </c>
      <c r="F113" s="17">
        <v>212238.56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67" t="s">
        <v>128</v>
      </c>
      <c r="N113" s="144"/>
      <c r="O113" s="144"/>
      <c r="P113" s="144"/>
      <c r="Q113" s="144"/>
      <c r="R113" s="144"/>
      <c r="S113" s="144"/>
      <c r="T113" s="144"/>
      <c r="U113" s="154"/>
    </row>
    <row r="114" spans="1:21" ht="15" hidden="1">
      <c r="A114" s="148"/>
      <c r="B114" s="70"/>
      <c r="C114" s="79"/>
      <c r="D114" s="16" t="s">
        <v>0</v>
      </c>
      <c r="E114" s="17">
        <f t="shared" si="22"/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4"/>
      <c r="N114" s="144"/>
      <c r="O114" s="144"/>
      <c r="P114" s="144"/>
      <c r="Q114" s="144"/>
      <c r="R114" s="144"/>
      <c r="S114" s="144"/>
      <c r="T114" s="144"/>
      <c r="U114" s="154"/>
    </row>
    <row r="115" spans="1:21" ht="15" hidden="1">
      <c r="A115" s="148"/>
      <c r="B115" s="70"/>
      <c r="C115" s="70"/>
      <c r="D115" s="16" t="s">
        <v>1</v>
      </c>
      <c r="E115" s="17">
        <f t="shared" si="22"/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4"/>
      <c r="N115" s="144"/>
      <c r="O115" s="144"/>
      <c r="P115" s="144"/>
      <c r="Q115" s="144"/>
      <c r="R115" s="144"/>
      <c r="S115" s="144"/>
      <c r="T115" s="144"/>
      <c r="U115" s="154"/>
    </row>
    <row r="116" spans="1:21" ht="15" hidden="1">
      <c r="A116" s="148"/>
      <c r="B116" s="73"/>
      <c r="C116" s="70"/>
      <c r="D116" s="16" t="s">
        <v>3</v>
      </c>
      <c r="E116" s="17">
        <f t="shared" si="22"/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4"/>
      <c r="N116" s="163"/>
      <c r="O116" s="163"/>
      <c r="P116" s="163"/>
      <c r="Q116" s="163"/>
      <c r="R116" s="163"/>
      <c r="S116" s="163"/>
      <c r="T116" s="163"/>
      <c r="U116" s="158"/>
    </row>
    <row r="117" spans="1:21" ht="15" hidden="1">
      <c r="A117" s="216"/>
      <c r="B117" s="228" t="s">
        <v>152</v>
      </c>
      <c r="C117" s="70"/>
      <c r="D117" s="80" t="s">
        <v>4</v>
      </c>
      <c r="E117" s="64">
        <f t="shared" si="22"/>
        <v>2072009.12</v>
      </c>
      <c r="F117" s="64">
        <f aca="true" t="shared" si="25" ref="F117:L117">F118+F120+F121+F122</f>
        <v>1696243.12</v>
      </c>
      <c r="G117" s="64">
        <f t="shared" si="25"/>
        <v>375766</v>
      </c>
      <c r="H117" s="64">
        <f t="shared" si="25"/>
        <v>0</v>
      </c>
      <c r="I117" s="64">
        <f t="shared" si="25"/>
        <v>0</v>
      </c>
      <c r="J117" s="64">
        <f t="shared" si="25"/>
        <v>0</v>
      </c>
      <c r="K117" s="64">
        <f t="shared" si="25"/>
        <v>0</v>
      </c>
      <c r="L117" s="64">
        <f t="shared" si="25"/>
        <v>0</v>
      </c>
      <c r="M117" s="76"/>
      <c r="N117" s="143"/>
      <c r="O117" s="143"/>
      <c r="P117" s="143"/>
      <c r="Q117" s="143"/>
      <c r="R117" s="143"/>
      <c r="S117" s="143"/>
      <c r="T117" s="143"/>
      <c r="U117" s="153"/>
    </row>
    <row r="118" spans="1:21" ht="15" hidden="1">
      <c r="A118" s="216"/>
      <c r="B118" s="229"/>
      <c r="C118" s="220"/>
      <c r="D118" s="16" t="s">
        <v>2</v>
      </c>
      <c r="E118" s="17">
        <f t="shared" si="22"/>
        <v>2072009.12</v>
      </c>
      <c r="F118" s="81">
        <f>F119</f>
        <v>1696243.12</v>
      </c>
      <c r="G118" s="81">
        <f aca="true" t="shared" si="26" ref="G118:L118">G119</f>
        <v>375766</v>
      </c>
      <c r="H118" s="81">
        <f t="shared" si="26"/>
        <v>0</v>
      </c>
      <c r="I118" s="81">
        <f t="shared" si="26"/>
        <v>0</v>
      </c>
      <c r="J118" s="81">
        <f t="shared" si="26"/>
        <v>0</v>
      </c>
      <c r="K118" s="81">
        <f t="shared" si="26"/>
        <v>0</v>
      </c>
      <c r="L118" s="81">
        <f t="shared" si="26"/>
        <v>0</v>
      </c>
      <c r="M118" s="74"/>
      <c r="N118" s="144"/>
      <c r="O118" s="144"/>
      <c r="P118" s="144"/>
      <c r="Q118" s="144"/>
      <c r="R118" s="144"/>
      <c r="S118" s="144"/>
      <c r="T118" s="144"/>
      <c r="U118" s="154"/>
    </row>
    <row r="119" spans="1:21" ht="15" hidden="1">
      <c r="A119" s="216"/>
      <c r="B119" s="229"/>
      <c r="C119" s="148"/>
      <c r="D119" s="16"/>
      <c r="E119" s="17">
        <f t="shared" si="22"/>
        <v>2072009.12</v>
      </c>
      <c r="F119" s="81">
        <v>1696243.12</v>
      </c>
      <c r="G119" s="81">
        <v>375766</v>
      </c>
      <c r="H119" s="81">
        <v>0</v>
      </c>
      <c r="I119" s="81">
        <v>0</v>
      </c>
      <c r="J119" s="81">
        <v>0</v>
      </c>
      <c r="K119" s="81">
        <v>0</v>
      </c>
      <c r="L119" s="81">
        <v>0</v>
      </c>
      <c r="M119" s="65" t="s">
        <v>153</v>
      </c>
      <c r="N119" s="144"/>
      <c r="O119" s="144"/>
      <c r="P119" s="144"/>
      <c r="Q119" s="144"/>
      <c r="R119" s="144"/>
      <c r="S119" s="144"/>
      <c r="T119" s="144"/>
      <c r="U119" s="154"/>
    </row>
    <row r="120" spans="1:21" ht="15" hidden="1">
      <c r="A120" s="216"/>
      <c r="B120" s="229"/>
      <c r="C120" s="148"/>
      <c r="D120" s="16" t="s">
        <v>0</v>
      </c>
      <c r="E120" s="17">
        <f t="shared" si="22"/>
        <v>0</v>
      </c>
      <c r="F120" s="81">
        <v>0</v>
      </c>
      <c r="G120" s="81">
        <v>0</v>
      </c>
      <c r="H120" s="81">
        <v>0</v>
      </c>
      <c r="I120" s="81">
        <v>0</v>
      </c>
      <c r="J120" s="81">
        <v>0</v>
      </c>
      <c r="K120" s="81">
        <v>0</v>
      </c>
      <c r="L120" s="81">
        <v>0</v>
      </c>
      <c r="M120" s="74"/>
      <c r="N120" s="144"/>
      <c r="O120" s="144"/>
      <c r="P120" s="144"/>
      <c r="Q120" s="144"/>
      <c r="R120" s="144"/>
      <c r="S120" s="144"/>
      <c r="T120" s="144"/>
      <c r="U120" s="154"/>
    </row>
    <row r="121" spans="1:21" ht="15" hidden="1">
      <c r="A121" s="216"/>
      <c r="B121" s="229"/>
      <c r="C121" s="148"/>
      <c r="D121" s="16" t="s">
        <v>1</v>
      </c>
      <c r="E121" s="17">
        <f t="shared" si="22"/>
        <v>0</v>
      </c>
      <c r="F121" s="81">
        <v>0</v>
      </c>
      <c r="G121" s="81">
        <v>0</v>
      </c>
      <c r="H121" s="81">
        <v>0</v>
      </c>
      <c r="I121" s="81">
        <v>0</v>
      </c>
      <c r="J121" s="81">
        <v>0</v>
      </c>
      <c r="K121" s="81">
        <v>0</v>
      </c>
      <c r="L121" s="81">
        <v>0</v>
      </c>
      <c r="M121" s="74"/>
      <c r="N121" s="144"/>
      <c r="O121" s="144"/>
      <c r="P121" s="144"/>
      <c r="Q121" s="144"/>
      <c r="R121" s="144"/>
      <c r="S121" s="144"/>
      <c r="T121" s="144"/>
      <c r="U121" s="154"/>
    </row>
    <row r="122" spans="1:21" ht="15" hidden="1">
      <c r="A122" s="216"/>
      <c r="B122" s="230"/>
      <c r="C122" s="148"/>
      <c r="D122" s="16" t="s">
        <v>3</v>
      </c>
      <c r="E122" s="17">
        <f t="shared" si="22"/>
        <v>0</v>
      </c>
      <c r="F122" s="81">
        <v>0</v>
      </c>
      <c r="G122" s="81">
        <v>0</v>
      </c>
      <c r="H122" s="81">
        <v>0</v>
      </c>
      <c r="I122" s="81">
        <v>0</v>
      </c>
      <c r="J122" s="81">
        <v>0</v>
      </c>
      <c r="K122" s="81">
        <v>0</v>
      </c>
      <c r="L122" s="81">
        <v>0</v>
      </c>
      <c r="M122" s="75"/>
      <c r="N122" s="163"/>
      <c r="O122" s="163"/>
      <c r="P122" s="163"/>
      <c r="Q122" s="163"/>
      <c r="R122" s="163"/>
      <c r="S122" s="163"/>
      <c r="T122" s="163"/>
      <c r="U122" s="158"/>
    </row>
    <row r="123" spans="1:21" ht="15" hidden="1">
      <c r="A123" s="216"/>
      <c r="B123" s="217" t="s">
        <v>154</v>
      </c>
      <c r="C123" s="227"/>
      <c r="D123" s="16" t="s">
        <v>4</v>
      </c>
      <c r="E123" s="64">
        <f t="shared" si="22"/>
        <v>44152.16</v>
      </c>
      <c r="F123" s="64">
        <f>F124+F125+F126+F127</f>
        <v>44152.16</v>
      </c>
      <c r="G123" s="64">
        <f aca="true" t="shared" si="27" ref="G123:L123">G124+G125+G126+G127</f>
        <v>0</v>
      </c>
      <c r="H123" s="64">
        <f t="shared" si="27"/>
        <v>0</v>
      </c>
      <c r="I123" s="64">
        <f t="shared" si="27"/>
        <v>0</v>
      </c>
      <c r="J123" s="64">
        <f t="shared" si="27"/>
        <v>0</v>
      </c>
      <c r="K123" s="64">
        <f t="shared" si="27"/>
        <v>0</v>
      </c>
      <c r="L123" s="64">
        <f t="shared" si="27"/>
        <v>0</v>
      </c>
      <c r="M123" s="218" t="s">
        <v>136</v>
      </c>
      <c r="N123" s="143"/>
      <c r="O123" s="143"/>
      <c r="P123" s="143"/>
      <c r="Q123" s="143"/>
      <c r="R123" s="143"/>
      <c r="S123" s="143"/>
      <c r="T123" s="143"/>
      <c r="U123" s="153"/>
    </row>
    <row r="124" spans="1:21" ht="15" hidden="1">
      <c r="A124" s="216"/>
      <c r="B124" s="217"/>
      <c r="C124" s="148"/>
      <c r="D124" s="16" t="s">
        <v>2</v>
      </c>
      <c r="E124" s="17">
        <f t="shared" si="22"/>
        <v>44152.16</v>
      </c>
      <c r="F124" s="81">
        <v>44152.16</v>
      </c>
      <c r="G124" s="81">
        <v>0</v>
      </c>
      <c r="H124" s="81">
        <v>0</v>
      </c>
      <c r="I124" s="81">
        <v>0</v>
      </c>
      <c r="J124" s="81">
        <v>0</v>
      </c>
      <c r="K124" s="81">
        <v>0</v>
      </c>
      <c r="L124" s="81">
        <v>0</v>
      </c>
      <c r="M124" s="219"/>
      <c r="N124" s="144"/>
      <c r="O124" s="144"/>
      <c r="P124" s="144"/>
      <c r="Q124" s="144"/>
      <c r="R124" s="144"/>
      <c r="S124" s="144"/>
      <c r="T124" s="144"/>
      <c r="U124" s="154"/>
    </row>
    <row r="125" spans="1:21" ht="15" hidden="1">
      <c r="A125" s="216"/>
      <c r="B125" s="217"/>
      <c r="C125" s="148"/>
      <c r="D125" s="16" t="s">
        <v>0</v>
      </c>
      <c r="E125" s="17">
        <f t="shared" si="22"/>
        <v>0</v>
      </c>
      <c r="F125" s="81">
        <v>0</v>
      </c>
      <c r="G125" s="81">
        <v>0</v>
      </c>
      <c r="H125" s="81">
        <v>0</v>
      </c>
      <c r="I125" s="81">
        <v>0</v>
      </c>
      <c r="J125" s="81">
        <v>0</v>
      </c>
      <c r="K125" s="81">
        <v>0</v>
      </c>
      <c r="L125" s="81">
        <v>0</v>
      </c>
      <c r="M125" s="219"/>
      <c r="N125" s="144"/>
      <c r="O125" s="144"/>
      <c r="P125" s="144"/>
      <c r="Q125" s="144"/>
      <c r="R125" s="144"/>
      <c r="S125" s="144"/>
      <c r="T125" s="144"/>
      <c r="U125" s="154"/>
    </row>
    <row r="126" spans="1:21" ht="15" hidden="1">
      <c r="A126" s="216"/>
      <c r="B126" s="217"/>
      <c r="C126" s="148"/>
      <c r="D126" s="16" t="s">
        <v>1</v>
      </c>
      <c r="E126" s="17">
        <f t="shared" si="22"/>
        <v>0</v>
      </c>
      <c r="F126" s="81">
        <v>0</v>
      </c>
      <c r="G126" s="81">
        <v>0</v>
      </c>
      <c r="H126" s="81">
        <v>0</v>
      </c>
      <c r="I126" s="81">
        <v>0</v>
      </c>
      <c r="J126" s="81">
        <v>0</v>
      </c>
      <c r="K126" s="81">
        <v>0</v>
      </c>
      <c r="L126" s="81">
        <v>0</v>
      </c>
      <c r="M126" s="219"/>
      <c r="N126" s="144"/>
      <c r="O126" s="144"/>
      <c r="P126" s="144"/>
      <c r="Q126" s="144"/>
      <c r="R126" s="144"/>
      <c r="S126" s="144"/>
      <c r="T126" s="144"/>
      <c r="U126" s="154"/>
    </row>
    <row r="127" spans="1:21" ht="15" hidden="1">
      <c r="A127" s="216"/>
      <c r="B127" s="217"/>
      <c r="C127" s="148"/>
      <c r="D127" s="16" t="s">
        <v>3</v>
      </c>
      <c r="E127" s="17">
        <f t="shared" si="22"/>
        <v>0</v>
      </c>
      <c r="F127" s="81">
        <v>0</v>
      </c>
      <c r="G127" s="81">
        <v>0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  <c r="M127" s="220"/>
      <c r="N127" s="163"/>
      <c r="O127" s="163"/>
      <c r="P127" s="163"/>
      <c r="Q127" s="163"/>
      <c r="R127" s="163"/>
      <c r="S127" s="163"/>
      <c r="T127" s="163"/>
      <c r="U127" s="158"/>
    </row>
    <row r="128" spans="1:21" ht="15" hidden="1">
      <c r="A128" s="216"/>
      <c r="B128" s="149" t="s">
        <v>155</v>
      </c>
      <c r="C128" s="227"/>
      <c r="D128" s="16" t="s">
        <v>4</v>
      </c>
      <c r="E128" s="64">
        <f>F128+G128+H128+I128+J128+K128+L128</f>
        <v>35280.85</v>
      </c>
      <c r="F128" s="64">
        <f>F129+F130+F131+F132</f>
        <v>0</v>
      </c>
      <c r="G128" s="64">
        <f aca="true" t="shared" si="28" ref="G128:L128">G129+G130+G131+G132</f>
        <v>35280.85</v>
      </c>
      <c r="H128" s="64">
        <f t="shared" si="28"/>
        <v>0</v>
      </c>
      <c r="I128" s="64">
        <f t="shared" si="28"/>
        <v>0</v>
      </c>
      <c r="J128" s="64">
        <f t="shared" si="28"/>
        <v>0</v>
      </c>
      <c r="K128" s="64">
        <f t="shared" si="28"/>
        <v>0</v>
      </c>
      <c r="L128" s="64">
        <f t="shared" si="28"/>
        <v>0</v>
      </c>
      <c r="M128" s="218"/>
      <c r="N128" s="143"/>
      <c r="O128" s="143"/>
      <c r="P128" s="143"/>
      <c r="Q128" s="143"/>
      <c r="R128" s="143"/>
      <c r="S128" s="143"/>
      <c r="T128" s="143"/>
      <c r="U128" s="153"/>
    </row>
    <row r="129" spans="1:21" ht="15" hidden="1">
      <c r="A129" s="216"/>
      <c r="B129" s="149"/>
      <c r="C129" s="148"/>
      <c r="D129" s="16" t="s">
        <v>2</v>
      </c>
      <c r="E129" s="17">
        <f>F129+G129+H129+I129+J129+K129+L129</f>
        <v>35280.85</v>
      </c>
      <c r="F129" s="81">
        <v>0</v>
      </c>
      <c r="G129" s="81">
        <v>35280.85</v>
      </c>
      <c r="H129" s="81">
        <v>0</v>
      </c>
      <c r="I129" s="81">
        <v>0</v>
      </c>
      <c r="J129" s="81">
        <v>0</v>
      </c>
      <c r="K129" s="81">
        <v>0</v>
      </c>
      <c r="L129" s="81">
        <v>0</v>
      </c>
      <c r="M129" s="219"/>
      <c r="N129" s="144"/>
      <c r="O129" s="144"/>
      <c r="P129" s="144"/>
      <c r="Q129" s="144"/>
      <c r="R129" s="144"/>
      <c r="S129" s="144"/>
      <c r="T129" s="144"/>
      <c r="U129" s="154"/>
    </row>
    <row r="130" spans="1:21" ht="15" hidden="1">
      <c r="A130" s="216"/>
      <c r="B130" s="149"/>
      <c r="C130" s="148"/>
      <c r="D130" s="16" t="s">
        <v>0</v>
      </c>
      <c r="E130" s="17">
        <f>F130+G130+H130+I130+J130+K130+L130</f>
        <v>0</v>
      </c>
      <c r="F130" s="81">
        <v>0</v>
      </c>
      <c r="G130" s="81">
        <v>0</v>
      </c>
      <c r="H130" s="81">
        <v>0</v>
      </c>
      <c r="I130" s="81">
        <v>0</v>
      </c>
      <c r="J130" s="81">
        <v>0</v>
      </c>
      <c r="K130" s="81">
        <v>0</v>
      </c>
      <c r="L130" s="81">
        <v>0</v>
      </c>
      <c r="M130" s="219"/>
      <c r="N130" s="144"/>
      <c r="O130" s="144"/>
      <c r="P130" s="144"/>
      <c r="Q130" s="144"/>
      <c r="R130" s="144"/>
      <c r="S130" s="144"/>
      <c r="T130" s="144"/>
      <c r="U130" s="154"/>
    </row>
    <row r="131" spans="1:21" ht="15" hidden="1">
      <c r="A131" s="216"/>
      <c r="B131" s="149"/>
      <c r="C131" s="148"/>
      <c r="D131" s="16" t="s">
        <v>1</v>
      </c>
      <c r="E131" s="17">
        <f>F131+G131+H131+I131+J131+K131+L131</f>
        <v>0</v>
      </c>
      <c r="F131" s="81">
        <v>0</v>
      </c>
      <c r="G131" s="81">
        <v>0</v>
      </c>
      <c r="H131" s="81">
        <v>0</v>
      </c>
      <c r="I131" s="81">
        <v>0</v>
      </c>
      <c r="J131" s="81">
        <v>0</v>
      </c>
      <c r="K131" s="81">
        <v>0</v>
      </c>
      <c r="L131" s="81">
        <v>0</v>
      </c>
      <c r="M131" s="219"/>
      <c r="N131" s="144"/>
      <c r="O131" s="144"/>
      <c r="P131" s="144"/>
      <c r="Q131" s="144"/>
      <c r="R131" s="144"/>
      <c r="S131" s="144"/>
      <c r="T131" s="144"/>
      <c r="U131" s="154"/>
    </row>
    <row r="132" spans="1:21" ht="15" hidden="1">
      <c r="A132" s="216"/>
      <c r="B132" s="149"/>
      <c r="C132" s="148"/>
      <c r="D132" s="16" t="s">
        <v>3</v>
      </c>
      <c r="E132" s="17">
        <f>F132+G132+H132+I132+J132+K132+L132</f>
        <v>0</v>
      </c>
      <c r="F132" s="81">
        <v>0</v>
      </c>
      <c r="G132" s="81">
        <v>0</v>
      </c>
      <c r="H132" s="81">
        <v>0</v>
      </c>
      <c r="I132" s="81">
        <v>0</v>
      </c>
      <c r="J132" s="81">
        <v>0</v>
      </c>
      <c r="K132" s="81">
        <v>0</v>
      </c>
      <c r="L132" s="81">
        <v>0</v>
      </c>
      <c r="M132" s="220"/>
      <c r="N132" s="163"/>
      <c r="O132" s="163"/>
      <c r="P132" s="163"/>
      <c r="Q132" s="163"/>
      <c r="R132" s="163"/>
      <c r="S132" s="163"/>
      <c r="T132" s="163"/>
      <c r="U132" s="158"/>
    </row>
    <row r="133" spans="1:21" ht="15" hidden="1">
      <c r="A133" s="216"/>
      <c r="B133" s="217" t="s">
        <v>156</v>
      </c>
      <c r="C133" s="227"/>
      <c r="D133" s="16" t="s">
        <v>4</v>
      </c>
      <c r="E133" s="64">
        <f aca="true" t="shared" si="29" ref="E133:E152">F133+G133+H133+I133+J133+K133+L133</f>
        <v>10451917</v>
      </c>
      <c r="F133" s="64">
        <f>F134+F135+F136+F137</f>
        <v>0</v>
      </c>
      <c r="G133" s="64">
        <f aca="true" t="shared" si="30" ref="G133:L133">G134+G135+G136+G137</f>
        <v>0</v>
      </c>
      <c r="H133" s="64">
        <f t="shared" si="30"/>
        <v>0</v>
      </c>
      <c r="I133" s="64">
        <f t="shared" si="30"/>
        <v>5451917</v>
      </c>
      <c r="J133" s="64">
        <f t="shared" si="30"/>
        <v>5000000</v>
      </c>
      <c r="K133" s="64">
        <f t="shared" si="30"/>
        <v>0</v>
      </c>
      <c r="L133" s="64">
        <f t="shared" si="30"/>
        <v>0</v>
      </c>
      <c r="M133" s="218" t="s">
        <v>157</v>
      </c>
      <c r="N133" s="143"/>
      <c r="O133" s="143"/>
      <c r="P133" s="143"/>
      <c r="Q133" s="143"/>
      <c r="R133" s="143"/>
      <c r="S133" s="143"/>
      <c r="T133" s="143"/>
      <c r="U133" s="153"/>
    </row>
    <row r="134" spans="1:21" ht="15" hidden="1">
      <c r="A134" s="216"/>
      <c r="B134" s="217"/>
      <c r="C134" s="148"/>
      <c r="D134" s="16" t="s">
        <v>2</v>
      </c>
      <c r="E134" s="17">
        <f t="shared" si="29"/>
        <v>10451917</v>
      </c>
      <c r="F134" s="81">
        <v>0</v>
      </c>
      <c r="G134" s="81"/>
      <c r="H134" s="81">
        <v>0</v>
      </c>
      <c r="I134" s="81">
        <v>5451917</v>
      </c>
      <c r="J134" s="81">
        <v>5000000</v>
      </c>
      <c r="K134" s="81">
        <v>0</v>
      </c>
      <c r="L134" s="81">
        <v>0</v>
      </c>
      <c r="M134" s="219"/>
      <c r="N134" s="144"/>
      <c r="O134" s="144"/>
      <c r="P134" s="144"/>
      <c r="Q134" s="144"/>
      <c r="R134" s="144"/>
      <c r="S134" s="144"/>
      <c r="T134" s="144"/>
      <c r="U134" s="154"/>
    </row>
    <row r="135" spans="1:21" ht="15" hidden="1">
      <c r="A135" s="216"/>
      <c r="B135" s="217"/>
      <c r="C135" s="148"/>
      <c r="D135" s="16" t="s">
        <v>0</v>
      </c>
      <c r="E135" s="17">
        <f t="shared" si="29"/>
        <v>0</v>
      </c>
      <c r="F135" s="81">
        <v>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0</v>
      </c>
      <c r="M135" s="219"/>
      <c r="N135" s="144"/>
      <c r="O135" s="144"/>
      <c r="P135" s="144"/>
      <c r="Q135" s="144"/>
      <c r="R135" s="144"/>
      <c r="S135" s="144"/>
      <c r="T135" s="144"/>
      <c r="U135" s="154"/>
    </row>
    <row r="136" spans="1:21" ht="15" hidden="1">
      <c r="A136" s="216"/>
      <c r="B136" s="217"/>
      <c r="C136" s="148"/>
      <c r="D136" s="16" t="s">
        <v>1</v>
      </c>
      <c r="E136" s="17">
        <f t="shared" si="29"/>
        <v>0</v>
      </c>
      <c r="F136" s="81">
        <v>0</v>
      </c>
      <c r="G136" s="81">
        <v>0</v>
      </c>
      <c r="H136" s="81">
        <v>0</v>
      </c>
      <c r="I136" s="81">
        <v>0</v>
      </c>
      <c r="J136" s="81">
        <v>0</v>
      </c>
      <c r="K136" s="81">
        <v>0</v>
      </c>
      <c r="L136" s="81">
        <v>0</v>
      </c>
      <c r="M136" s="219"/>
      <c r="N136" s="144"/>
      <c r="O136" s="144"/>
      <c r="P136" s="144"/>
      <c r="Q136" s="144"/>
      <c r="R136" s="144"/>
      <c r="S136" s="144"/>
      <c r="T136" s="144"/>
      <c r="U136" s="154"/>
    </row>
    <row r="137" spans="1:21" ht="15" hidden="1">
      <c r="A137" s="216"/>
      <c r="B137" s="217"/>
      <c r="C137" s="148"/>
      <c r="D137" s="16" t="s">
        <v>3</v>
      </c>
      <c r="E137" s="17">
        <f t="shared" si="29"/>
        <v>0</v>
      </c>
      <c r="F137" s="81">
        <v>0</v>
      </c>
      <c r="G137" s="81">
        <v>0</v>
      </c>
      <c r="H137" s="81">
        <v>0</v>
      </c>
      <c r="I137" s="81">
        <v>0</v>
      </c>
      <c r="J137" s="81">
        <v>0</v>
      </c>
      <c r="K137" s="81">
        <v>0</v>
      </c>
      <c r="L137" s="81">
        <v>0</v>
      </c>
      <c r="M137" s="220"/>
      <c r="N137" s="163"/>
      <c r="O137" s="163"/>
      <c r="P137" s="163"/>
      <c r="Q137" s="163"/>
      <c r="R137" s="163"/>
      <c r="S137" s="163"/>
      <c r="T137" s="163"/>
      <c r="U137" s="158"/>
    </row>
    <row r="138" spans="1:21" ht="15" hidden="1">
      <c r="A138" s="216"/>
      <c r="B138" s="149" t="s">
        <v>158</v>
      </c>
      <c r="C138" s="227"/>
      <c r="D138" s="16" t="s">
        <v>4</v>
      </c>
      <c r="E138" s="64">
        <f t="shared" si="29"/>
        <v>403340.64999999997</v>
      </c>
      <c r="F138" s="64">
        <f>F139+F140+F141+F142</f>
        <v>0</v>
      </c>
      <c r="G138" s="64">
        <f aca="true" t="shared" si="31" ref="G138:L138">G139+G140+G141+G142</f>
        <v>0</v>
      </c>
      <c r="H138" s="64">
        <f t="shared" si="31"/>
        <v>403340.64999999997</v>
      </c>
      <c r="I138" s="64">
        <f t="shared" si="31"/>
        <v>0</v>
      </c>
      <c r="J138" s="64">
        <f t="shared" si="31"/>
        <v>0</v>
      </c>
      <c r="K138" s="64">
        <f t="shared" si="31"/>
        <v>0</v>
      </c>
      <c r="L138" s="64">
        <f t="shared" si="31"/>
        <v>0</v>
      </c>
      <c r="M138" s="65"/>
      <c r="N138" s="46"/>
      <c r="O138" s="46"/>
      <c r="P138" s="46"/>
      <c r="Q138" s="46"/>
      <c r="R138" s="46"/>
      <c r="S138" s="46"/>
      <c r="T138" s="46"/>
      <c r="U138" s="4"/>
    </row>
    <row r="139" spans="1:21" ht="15" hidden="1">
      <c r="A139" s="216"/>
      <c r="B139" s="149"/>
      <c r="C139" s="148"/>
      <c r="D139" s="16" t="s">
        <v>2</v>
      </c>
      <c r="E139" s="17">
        <f t="shared" si="29"/>
        <v>403340.64999999997</v>
      </c>
      <c r="F139" s="81">
        <v>0</v>
      </c>
      <c r="G139" s="81"/>
      <c r="H139" s="17">
        <f>766125.97-362785.32</f>
        <v>403340.64999999997</v>
      </c>
      <c r="I139" s="17">
        <v>0</v>
      </c>
      <c r="J139" s="81">
        <v>0</v>
      </c>
      <c r="K139" s="81">
        <v>0</v>
      </c>
      <c r="L139" s="81">
        <v>0</v>
      </c>
      <c r="M139" s="65"/>
      <c r="N139" s="46"/>
      <c r="O139" s="46"/>
      <c r="P139" s="46"/>
      <c r="Q139" s="46"/>
      <c r="R139" s="46"/>
      <c r="S139" s="46"/>
      <c r="T139" s="46"/>
      <c r="U139" s="4"/>
    </row>
    <row r="140" spans="1:21" ht="15" hidden="1">
      <c r="A140" s="216"/>
      <c r="B140" s="149"/>
      <c r="C140" s="148"/>
      <c r="D140" s="16" t="s">
        <v>0</v>
      </c>
      <c r="E140" s="17">
        <f t="shared" si="29"/>
        <v>0</v>
      </c>
      <c r="F140" s="81">
        <v>0</v>
      </c>
      <c r="G140" s="81">
        <v>0</v>
      </c>
      <c r="H140" s="81">
        <v>0</v>
      </c>
      <c r="I140" s="81">
        <v>0</v>
      </c>
      <c r="J140" s="81">
        <v>0</v>
      </c>
      <c r="K140" s="81">
        <v>0</v>
      </c>
      <c r="L140" s="81">
        <v>0</v>
      </c>
      <c r="M140" s="65"/>
      <c r="N140" s="46"/>
      <c r="O140" s="46"/>
      <c r="P140" s="46"/>
      <c r="Q140" s="46"/>
      <c r="R140" s="46"/>
      <c r="S140" s="46"/>
      <c r="T140" s="46"/>
      <c r="U140" s="4"/>
    </row>
    <row r="141" spans="1:21" ht="15" hidden="1">
      <c r="A141" s="216"/>
      <c r="B141" s="149"/>
      <c r="C141" s="148"/>
      <c r="D141" s="16" t="s">
        <v>1</v>
      </c>
      <c r="E141" s="17">
        <f t="shared" si="29"/>
        <v>0</v>
      </c>
      <c r="F141" s="81">
        <v>0</v>
      </c>
      <c r="G141" s="81">
        <v>0</v>
      </c>
      <c r="H141" s="81">
        <v>0</v>
      </c>
      <c r="I141" s="81">
        <v>0</v>
      </c>
      <c r="J141" s="81">
        <v>0</v>
      </c>
      <c r="K141" s="81">
        <v>0</v>
      </c>
      <c r="L141" s="81">
        <v>0</v>
      </c>
      <c r="M141" s="65"/>
      <c r="N141" s="46"/>
      <c r="O141" s="46"/>
      <c r="P141" s="46"/>
      <c r="Q141" s="46"/>
      <c r="R141" s="46"/>
      <c r="S141" s="46"/>
      <c r="T141" s="46"/>
      <c r="U141" s="4"/>
    </row>
    <row r="142" spans="1:21" ht="15" hidden="1">
      <c r="A142" s="216"/>
      <c r="B142" s="149"/>
      <c r="C142" s="148"/>
      <c r="D142" s="16" t="s">
        <v>3</v>
      </c>
      <c r="E142" s="17">
        <f t="shared" si="29"/>
        <v>0</v>
      </c>
      <c r="F142" s="81">
        <v>0</v>
      </c>
      <c r="G142" s="81">
        <v>0</v>
      </c>
      <c r="H142" s="81">
        <v>0</v>
      </c>
      <c r="I142" s="81">
        <v>0</v>
      </c>
      <c r="J142" s="81">
        <v>0</v>
      </c>
      <c r="K142" s="81">
        <v>0</v>
      </c>
      <c r="L142" s="81">
        <v>0</v>
      </c>
      <c r="M142" s="65"/>
      <c r="N142" s="46"/>
      <c r="O142" s="46"/>
      <c r="P142" s="46"/>
      <c r="Q142" s="46"/>
      <c r="R142" s="46"/>
      <c r="S142" s="46"/>
      <c r="T142" s="46"/>
      <c r="U142" s="4"/>
    </row>
    <row r="143" spans="1:21" ht="15" hidden="1">
      <c r="A143" s="216"/>
      <c r="B143" s="149" t="s">
        <v>159</v>
      </c>
      <c r="C143" s="227"/>
      <c r="D143" s="16" t="s">
        <v>4</v>
      </c>
      <c r="E143" s="64">
        <f t="shared" si="29"/>
        <v>600000</v>
      </c>
      <c r="F143" s="64">
        <f>F144+F145+F146+F147</f>
        <v>0</v>
      </c>
      <c r="G143" s="64">
        <f aca="true" t="shared" si="32" ref="G143:L143">G144+G145+G146+G147</f>
        <v>0</v>
      </c>
      <c r="H143" s="64">
        <f t="shared" si="32"/>
        <v>600000</v>
      </c>
      <c r="I143" s="64">
        <f t="shared" si="32"/>
        <v>0</v>
      </c>
      <c r="J143" s="64">
        <f t="shared" si="32"/>
        <v>0</v>
      </c>
      <c r="K143" s="64">
        <f t="shared" si="32"/>
        <v>0</v>
      </c>
      <c r="L143" s="64">
        <f t="shared" si="32"/>
        <v>0</v>
      </c>
      <c r="M143" s="65"/>
      <c r="N143" s="46"/>
      <c r="O143" s="46"/>
      <c r="P143" s="46"/>
      <c r="Q143" s="46"/>
      <c r="R143" s="46"/>
      <c r="S143" s="46"/>
      <c r="T143" s="46"/>
      <c r="U143" s="4"/>
    </row>
    <row r="144" spans="1:21" ht="15" hidden="1">
      <c r="A144" s="216"/>
      <c r="B144" s="149"/>
      <c r="C144" s="148"/>
      <c r="D144" s="16" t="s">
        <v>2</v>
      </c>
      <c r="E144" s="17">
        <f t="shared" si="29"/>
        <v>600000</v>
      </c>
      <c r="F144" s="81">
        <v>0</v>
      </c>
      <c r="G144" s="81"/>
      <c r="H144" s="17">
        <v>600000</v>
      </c>
      <c r="I144" s="17">
        <v>0</v>
      </c>
      <c r="J144" s="81">
        <v>0</v>
      </c>
      <c r="K144" s="81">
        <v>0</v>
      </c>
      <c r="L144" s="81">
        <v>0</v>
      </c>
      <c r="M144" s="65"/>
      <c r="N144" s="46"/>
      <c r="O144" s="46"/>
      <c r="P144" s="46"/>
      <c r="Q144" s="46"/>
      <c r="R144" s="46"/>
      <c r="S144" s="46"/>
      <c r="T144" s="46"/>
      <c r="U144" s="4"/>
    </row>
    <row r="145" spans="1:21" ht="15" hidden="1">
      <c r="A145" s="216"/>
      <c r="B145" s="149"/>
      <c r="C145" s="148"/>
      <c r="D145" s="16" t="s">
        <v>0</v>
      </c>
      <c r="E145" s="17">
        <f t="shared" si="29"/>
        <v>0</v>
      </c>
      <c r="F145" s="81">
        <v>0</v>
      </c>
      <c r="G145" s="81">
        <v>0</v>
      </c>
      <c r="H145" s="81">
        <v>0</v>
      </c>
      <c r="I145" s="81">
        <v>0</v>
      </c>
      <c r="J145" s="81">
        <v>0</v>
      </c>
      <c r="K145" s="81">
        <v>0</v>
      </c>
      <c r="L145" s="81">
        <v>0</v>
      </c>
      <c r="M145" s="65"/>
      <c r="N145" s="46"/>
      <c r="O145" s="46"/>
      <c r="P145" s="46"/>
      <c r="Q145" s="46"/>
      <c r="R145" s="46"/>
      <c r="S145" s="46"/>
      <c r="T145" s="46"/>
      <c r="U145" s="4"/>
    </row>
    <row r="146" spans="1:21" ht="15" hidden="1">
      <c r="A146" s="216"/>
      <c r="B146" s="149"/>
      <c r="C146" s="148"/>
      <c r="D146" s="16" t="s">
        <v>1</v>
      </c>
      <c r="E146" s="17">
        <f t="shared" si="29"/>
        <v>0</v>
      </c>
      <c r="F146" s="81">
        <v>0</v>
      </c>
      <c r="G146" s="81">
        <v>0</v>
      </c>
      <c r="H146" s="81">
        <v>0</v>
      </c>
      <c r="I146" s="81">
        <v>0</v>
      </c>
      <c r="J146" s="81">
        <v>0</v>
      </c>
      <c r="K146" s="81">
        <v>0</v>
      </c>
      <c r="L146" s="81">
        <v>0</v>
      </c>
      <c r="M146" s="65"/>
      <c r="N146" s="46"/>
      <c r="O146" s="46"/>
      <c r="P146" s="46"/>
      <c r="Q146" s="46"/>
      <c r="R146" s="46"/>
      <c r="S146" s="46"/>
      <c r="T146" s="46"/>
      <c r="U146" s="4"/>
    </row>
    <row r="147" spans="1:21" ht="15" hidden="1">
      <c r="A147" s="216"/>
      <c r="B147" s="149"/>
      <c r="C147" s="148"/>
      <c r="D147" s="16" t="s">
        <v>3</v>
      </c>
      <c r="E147" s="17">
        <f t="shared" si="29"/>
        <v>0</v>
      </c>
      <c r="F147" s="81">
        <v>0</v>
      </c>
      <c r="G147" s="81">
        <v>0</v>
      </c>
      <c r="H147" s="81">
        <v>0</v>
      </c>
      <c r="I147" s="81">
        <v>0</v>
      </c>
      <c r="J147" s="81">
        <v>0</v>
      </c>
      <c r="K147" s="81">
        <v>0</v>
      </c>
      <c r="L147" s="81">
        <v>0</v>
      </c>
      <c r="M147" s="65"/>
      <c r="N147" s="46"/>
      <c r="O147" s="46"/>
      <c r="P147" s="46"/>
      <c r="Q147" s="46"/>
      <c r="R147" s="46"/>
      <c r="S147" s="46"/>
      <c r="T147" s="46"/>
      <c r="U147" s="4"/>
    </row>
    <row r="148" spans="1:21" ht="15">
      <c r="A148" s="212" t="s">
        <v>160</v>
      </c>
      <c r="B148" s="226" t="s">
        <v>161</v>
      </c>
      <c r="C148" s="212" t="s">
        <v>116</v>
      </c>
      <c r="D148" s="14" t="s">
        <v>4</v>
      </c>
      <c r="E148" s="15">
        <f t="shared" si="29"/>
        <v>600000</v>
      </c>
      <c r="F148" s="15">
        <v>0</v>
      </c>
      <c r="G148" s="15">
        <f aca="true" t="shared" si="33" ref="G148:L148">G149+G150+G151+G152</f>
        <v>600000</v>
      </c>
      <c r="H148" s="15">
        <f t="shared" si="33"/>
        <v>0</v>
      </c>
      <c r="I148" s="15">
        <f t="shared" si="33"/>
        <v>0</v>
      </c>
      <c r="J148" s="15">
        <f t="shared" si="33"/>
        <v>0</v>
      </c>
      <c r="K148" s="15">
        <f t="shared" si="33"/>
        <v>0</v>
      </c>
      <c r="L148" s="15">
        <f t="shared" si="33"/>
        <v>0</v>
      </c>
      <c r="M148" s="213" t="s">
        <v>162</v>
      </c>
      <c r="N148" s="204"/>
      <c r="O148" s="204">
        <v>1</v>
      </c>
      <c r="P148" s="204"/>
      <c r="Q148" s="204"/>
      <c r="R148" s="204"/>
      <c r="S148" s="204"/>
      <c r="T148" s="204"/>
      <c r="U148" s="207" t="s">
        <v>74</v>
      </c>
    </row>
    <row r="149" spans="1:21" ht="15">
      <c r="A149" s="212"/>
      <c r="B149" s="226"/>
      <c r="C149" s="212"/>
      <c r="D149" s="14" t="s">
        <v>2</v>
      </c>
      <c r="E149" s="15">
        <f t="shared" si="29"/>
        <v>600000</v>
      </c>
      <c r="F149" s="15">
        <v>0</v>
      </c>
      <c r="G149" s="15">
        <v>600000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214"/>
      <c r="N149" s="205"/>
      <c r="O149" s="205"/>
      <c r="P149" s="205"/>
      <c r="Q149" s="205"/>
      <c r="R149" s="205"/>
      <c r="S149" s="205"/>
      <c r="T149" s="205"/>
      <c r="U149" s="208"/>
    </row>
    <row r="150" spans="1:21" ht="15">
      <c r="A150" s="212"/>
      <c r="B150" s="226"/>
      <c r="C150" s="212"/>
      <c r="D150" s="14" t="s">
        <v>0</v>
      </c>
      <c r="E150" s="15">
        <f t="shared" si="29"/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214"/>
      <c r="N150" s="205"/>
      <c r="O150" s="205"/>
      <c r="P150" s="205"/>
      <c r="Q150" s="205"/>
      <c r="R150" s="205"/>
      <c r="S150" s="205"/>
      <c r="T150" s="205"/>
      <c r="U150" s="208"/>
    </row>
    <row r="151" spans="1:21" ht="15">
      <c r="A151" s="212"/>
      <c r="B151" s="226"/>
      <c r="C151" s="212"/>
      <c r="D151" s="14" t="s">
        <v>1</v>
      </c>
      <c r="E151" s="15">
        <f t="shared" si="29"/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214"/>
      <c r="N151" s="205"/>
      <c r="O151" s="205"/>
      <c r="P151" s="205"/>
      <c r="Q151" s="205"/>
      <c r="R151" s="205"/>
      <c r="S151" s="205"/>
      <c r="T151" s="205"/>
      <c r="U151" s="208"/>
    </row>
    <row r="152" spans="1:21" ht="15">
      <c r="A152" s="212"/>
      <c r="B152" s="226"/>
      <c r="C152" s="212"/>
      <c r="D152" s="14" t="s">
        <v>3</v>
      </c>
      <c r="E152" s="15">
        <f t="shared" si="29"/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215"/>
      <c r="N152" s="206"/>
      <c r="O152" s="206"/>
      <c r="P152" s="206"/>
      <c r="Q152" s="206"/>
      <c r="R152" s="206"/>
      <c r="S152" s="206"/>
      <c r="T152" s="206"/>
      <c r="U152" s="209"/>
    </row>
    <row r="153" spans="1:21" ht="15">
      <c r="A153" s="212" t="s">
        <v>37</v>
      </c>
      <c r="B153" s="226" t="s">
        <v>163</v>
      </c>
      <c r="C153" s="212" t="s">
        <v>116</v>
      </c>
      <c r="D153" s="14" t="s">
        <v>4</v>
      </c>
      <c r="E153" s="15">
        <f>F153+G153+H153+I153+J153+K153+L153</f>
        <v>8482034.54</v>
      </c>
      <c r="F153" s="15">
        <f aca="true" t="shared" si="34" ref="F153:L153">F154+F155+F156+F157</f>
        <v>577624.27</v>
      </c>
      <c r="G153" s="15">
        <f t="shared" si="34"/>
        <v>851153.62</v>
      </c>
      <c r="H153" s="15">
        <f t="shared" si="34"/>
        <v>593364.04</v>
      </c>
      <c r="I153" s="15">
        <f>I154+I155+I156+I157</f>
        <v>3644061.75</v>
      </c>
      <c r="J153" s="15">
        <f t="shared" si="34"/>
        <v>936558.43</v>
      </c>
      <c r="K153" s="15">
        <f t="shared" si="34"/>
        <v>936558.43</v>
      </c>
      <c r="L153" s="15">
        <f t="shared" si="34"/>
        <v>942714</v>
      </c>
      <c r="M153" s="213" t="s">
        <v>164</v>
      </c>
      <c r="N153" s="204">
        <v>2</v>
      </c>
      <c r="O153" s="204">
        <v>2</v>
      </c>
      <c r="P153" s="204">
        <v>3</v>
      </c>
      <c r="Q153" s="204">
        <v>2</v>
      </c>
      <c r="R153" s="204">
        <v>2</v>
      </c>
      <c r="S153" s="204">
        <v>2</v>
      </c>
      <c r="T153" s="204">
        <v>2</v>
      </c>
      <c r="U153" s="207" t="s">
        <v>198</v>
      </c>
    </row>
    <row r="154" spans="1:21" ht="15">
      <c r="A154" s="212"/>
      <c r="B154" s="226"/>
      <c r="C154" s="212"/>
      <c r="D154" s="14" t="s">
        <v>2</v>
      </c>
      <c r="E154" s="15">
        <f aca="true" t="shared" si="35" ref="E154:E172">F154+G154+H154+I154+J154+K154+L154</f>
        <v>8482034.54</v>
      </c>
      <c r="F154" s="15">
        <f>F159+F164</f>
        <v>577624.27</v>
      </c>
      <c r="G154" s="15">
        <f>G159+G164</f>
        <v>851153.62</v>
      </c>
      <c r="H154" s="15">
        <v>593364.04</v>
      </c>
      <c r="I154" s="99">
        <f>3000000+936558.43-270000-1170.7-21325.98</f>
        <v>3644061.75</v>
      </c>
      <c r="J154" s="15">
        <v>936558.43</v>
      </c>
      <c r="K154" s="15">
        <v>936558.43</v>
      </c>
      <c r="L154" s="15">
        <f>L159+L164</f>
        <v>942714</v>
      </c>
      <c r="M154" s="214"/>
      <c r="N154" s="205"/>
      <c r="O154" s="205"/>
      <c r="P154" s="205"/>
      <c r="Q154" s="205"/>
      <c r="R154" s="205"/>
      <c r="S154" s="205"/>
      <c r="T154" s="205"/>
      <c r="U154" s="208"/>
    </row>
    <row r="155" spans="1:21" ht="15">
      <c r="A155" s="212"/>
      <c r="B155" s="226"/>
      <c r="C155" s="212"/>
      <c r="D155" s="14" t="s">
        <v>0</v>
      </c>
      <c r="E155" s="15">
        <f t="shared" si="35"/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214"/>
      <c r="N155" s="205"/>
      <c r="O155" s="205"/>
      <c r="P155" s="205"/>
      <c r="Q155" s="205"/>
      <c r="R155" s="205"/>
      <c r="S155" s="205"/>
      <c r="T155" s="205"/>
      <c r="U155" s="208"/>
    </row>
    <row r="156" spans="1:21" ht="15">
      <c r="A156" s="212"/>
      <c r="B156" s="226"/>
      <c r="C156" s="212"/>
      <c r="D156" s="14" t="s">
        <v>1</v>
      </c>
      <c r="E156" s="15">
        <f t="shared" si="35"/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214"/>
      <c r="N156" s="205"/>
      <c r="O156" s="205"/>
      <c r="P156" s="205"/>
      <c r="Q156" s="205"/>
      <c r="R156" s="205"/>
      <c r="S156" s="205"/>
      <c r="T156" s="205"/>
      <c r="U156" s="208"/>
    </row>
    <row r="157" spans="1:21" ht="15">
      <c r="A157" s="212"/>
      <c r="B157" s="226"/>
      <c r="C157" s="212"/>
      <c r="D157" s="14" t="s">
        <v>3</v>
      </c>
      <c r="E157" s="15">
        <f t="shared" si="35"/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215"/>
      <c r="N157" s="206"/>
      <c r="O157" s="206"/>
      <c r="P157" s="206"/>
      <c r="Q157" s="206"/>
      <c r="R157" s="206"/>
      <c r="S157" s="206"/>
      <c r="T157" s="206"/>
      <c r="U157" s="209"/>
    </row>
    <row r="158" spans="1:21" ht="15" hidden="1">
      <c r="A158" s="148"/>
      <c r="B158" s="149" t="s">
        <v>165</v>
      </c>
      <c r="C158" s="218"/>
      <c r="D158" s="16" t="s">
        <v>4</v>
      </c>
      <c r="E158" s="64">
        <f t="shared" si="35"/>
        <v>5851423.32</v>
      </c>
      <c r="F158" s="64">
        <f aca="true" t="shared" si="36" ref="F158:L158">F159+F160+F161+F162</f>
        <v>522855.27</v>
      </c>
      <c r="G158" s="64">
        <f t="shared" si="36"/>
        <v>821153.62</v>
      </c>
      <c r="H158" s="64">
        <f t="shared" si="36"/>
        <v>936558.43</v>
      </c>
      <c r="I158" s="64">
        <f>I159+I160+I161+I162</f>
        <v>892714</v>
      </c>
      <c r="J158" s="64">
        <f t="shared" si="36"/>
        <v>892714</v>
      </c>
      <c r="K158" s="64">
        <f t="shared" si="36"/>
        <v>892714</v>
      </c>
      <c r="L158" s="64">
        <f t="shared" si="36"/>
        <v>892714</v>
      </c>
      <c r="M158" s="218" t="s">
        <v>128</v>
      </c>
      <c r="N158" s="143"/>
      <c r="O158" s="143">
        <v>2</v>
      </c>
      <c r="P158" s="143">
        <v>2</v>
      </c>
      <c r="Q158" s="143"/>
      <c r="R158" s="143"/>
      <c r="S158" s="143"/>
      <c r="T158" s="143"/>
      <c r="U158" s="153"/>
    </row>
    <row r="159" spans="1:21" ht="15" hidden="1">
      <c r="A159" s="148"/>
      <c r="B159" s="149"/>
      <c r="C159" s="219"/>
      <c r="D159" s="16" t="s">
        <v>2</v>
      </c>
      <c r="E159" s="17">
        <f t="shared" si="35"/>
        <v>5851423.32</v>
      </c>
      <c r="F159" s="17">
        <v>522855.27</v>
      </c>
      <c r="G159" s="17">
        <v>821153.62</v>
      </c>
      <c r="H159" s="17">
        <v>936558.43</v>
      </c>
      <c r="I159" s="17">
        <v>892714</v>
      </c>
      <c r="J159" s="17">
        <v>892714</v>
      </c>
      <c r="K159" s="17">
        <v>892714</v>
      </c>
      <c r="L159" s="17">
        <v>892714</v>
      </c>
      <c r="M159" s="219"/>
      <c r="N159" s="144"/>
      <c r="O159" s="144"/>
      <c r="P159" s="144"/>
      <c r="Q159" s="144"/>
      <c r="R159" s="144"/>
      <c r="S159" s="144"/>
      <c r="T159" s="144"/>
      <c r="U159" s="154"/>
    </row>
    <row r="160" spans="1:21" ht="15" hidden="1">
      <c r="A160" s="148"/>
      <c r="B160" s="149"/>
      <c r="C160" s="219"/>
      <c r="D160" s="16" t="s">
        <v>0</v>
      </c>
      <c r="E160" s="17">
        <f t="shared" si="35"/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219"/>
      <c r="N160" s="144"/>
      <c r="O160" s="144"/>
      <c r="P160" s="144"/>
      <c r="Q160" s="144"/>
      <c r="R160" s="144"/>
      <c r="S160" s="144"/>
      <c r="T160" s="144"/>
      <c r="U160" s="154"/>
    </row>
    <row r="161" spans="1:21" ht="15" hidden="1">
      <c r="A161" s="148"/>
      <c r="B161" s="149"/>
      <c r="C161" s="219"/>
      <c r="D161" s="16" t="s">
        <v>1</v>
      </c>
      <c r="E161" s="17">
        <f t="shared" si="35"/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219"/>
      <c r="N161" s="144"/>
      <c r="O161" s="144"/>
      <c r="P161" s="144"/>
      <c r="Q161" s="144"/>
      <c r="R161" s="144"/>
      <c r="S161" s="144"/>
      <c r="T161" s="144"/>
      <c r="U161" s="154"/>
    </row>
    <row r="162" spans="1:21" ht="15" hidden="1">
      <c r="A162" s="148"/>
      <c r="B162" s="149"/>
      <c r="C162" s="220"/>
      <c r="D162" s="16" t="s">
        <v>3</v>
      </c>
      <c r="E162" s="17">
        <f t="shared" si="35"/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220"/>
      <c r="N162" s="163"/>
      <c r="O162" s="163"/>
      <c r="P162" s="163"/>
      <c r="Q162" s="163"/>
      <c r="R162" s="163"/>
      <c r="S162" s="163"/>
      <c r="T162" s="163"/>
      <c r="U162" s="158"/>
    </row>
    <row r="163" spans="1:21" ht="15" hidden="1">
      <c r="A163" s="148"/>
      <c r="B163" s="149" t="s">
        <v>166</v>
      </c>
      <c r="C163" s="218"/>
      <c r="D163" s="16" t="s">
        <v>4</v>
      </c>
      <c r="E163" s="64">
        <f t="shared" si="35"/>
        <v>284769</v>
      </c>
      <c r="F163" s="64">
        <f aca="true" t="shared" si="37" ref="F163:L163">F164+F165+F166+F167</f>
        <v>54769</v>
      </c>
      <c r="G163" s="64">
        <f t="shared" si="37"/>
        <v>30000</v>
      </c>
      <c r="H163" s="64">
        <f t="shared" si="37"/>
        <v>0</v>
      </c>
      <c r="I163" s="64">
        <f t="shared" si="37"/>
        <v>50000</v>
      </c>
      <c r="J163" s="64">
        <f t="shared" si="37"/>
        <v>50000</v>
      </c>
      <c r="K163" s="64">
        <f t="shared" si="37"/>
        <v>50000</v>
      </c>
      <c r="L163" s="64">
        <f t="shared" si="37"/>
        <v>50000</v>
      </c>
      <c r="M163" s="218" t="s">
        <v>167</v>
      </c>
      <c r="N163" s="143"/>
      <c r="O163" s="143"/>
      <c r="P163" s="143"/>
      <c r="Q163" s="143"/>
      <c r="R163" s="143"/>
      <c r="S163" s="143"/>
      <c r="T163" s="143"/>
      <c r="U163" s="153"/>
    </row>
    <row r="164" spans="1:21" ht="15" hidden="1">
      <c r="A164" s="148"/>
      <c r="B164" s="149"/>
      <c r="C164" s="219"/>
      <c r="D164" s="16" t="s">
        <v>2</v>
      </c>
      <c r="E164" s="17">
        <f t="shared" si="35"/>
        <v>284769</v>
      </c>
      <c r="F164" s="17">
        <f>84600-29831</f>
        <v>54769</v>
      </c>
      <c r="G164" s="17">
        <v>30000</v>
      </c>
      <c r="H164" s="17">
        <v>0</v>
      </c>
      <c r="I164" s="17">
        <v>50000</v>
      </c>
      <c r="J164" s="17">
        <v>50000</v>
      </c>
      <c r="K164" s="17">
        <v>50000</v>
      </c>
      <c r="L164" s="17">
        <v>50000</v>
      </c>
      <c r="M164" s="219"/>
      <c r="N164" s="144"/>
      <c r="O164" s="144"/>
      <c r="P164" s="144"/>
      <c r="Q164" s="144"/>
      <c r="R164" s="144"/>
      <c r="S164" s="144"/>
      <c r="T164" s="144"/>
      <c r="U164" s="154"/>
    </row>
    <row r="165" spans="1:21" ht="15" hidden="1">
      <c r="A165" s="148"/>
      <c r="B165" s="149"/>
      <c r="C165" s="219"/>
      <c r="D165" s="16" t="s">
        <v>0</v>
      </c>
      <c r="E165" s="17">
        <f t="shared" si="35"/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219"/>
      <c r="N165" s="144"/>
      <c r="O165" s="144"/>
      <c r="P165" s="144"/>
      <c r="Q165" s="144"/>
      <c r="R165" s="144"/>
      <c r="S165" s="144"/>
      <c r="T165" s="144"/>
      <c r="U165" s="154"/>
    </row>
    <row r="166" spans="1:21" ht="15" hidden="1">
      <c r="A166" s="148"/>
      <c r="B166" s="149"/>
      <c r="C166" s="219"/>
      <c r="D166" s="16" t="s">
        <v>1</v>
      </c>
      <c r="E166" s="17">
        <f t="shared" si="35"/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219"/>
      <c r="N166" s="144"/>
      <c r="O166" s="144"/>
      <c r="P166" s="144"/>
      <c r="Q166" s="144"/>
      <c r="R166" s="144"/>
      <c r="S166" s="144"/>
      <c r="T166" s="144"/>
      <c r="U166" s="154"/>
    </row>
    <row r="167" spans="1:21" ht="15" hidden="1">
      <c r="A167" s="148"/>
      <c r="B167" s="149"/>
      <c r="C167" s="220"/>
      <c r="D167" s="16" t="s">
        <v>3</v>
      </c>
      <c r="E167" s="17">
        <f t="shared" si="35"/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220"/>
      <c r="N167" s="163"/>
      <c r="O167" s="163"/>
      <c r="P167" s="163"/>
      <c r="Q167" s="163"/>
      <c r="R167" s="163"/>
      <c r="S167" s="163"/>
      <c r="T167" s="163"/>
      <c r="U167" s="158"/>
    </row>
    <row r="168" spans="1:21" ht="15" hidden="1">
      <c r="A168" s="148"/>
      <c r="B168" s="149" t="s">
        <v>163</v>
      </c>
      <c r="C168" s="218"/>
      <c r="D168" s="16" t="s">
        <v>4</v>
      </c>
      <c r="E168" s="64">
        <f t="shared" si="35"/>
        <v>0</v>
      </c>
      <c r="F168" s="64">
        <f aca="true" t="shared" si="38" ref="F168:L168">F169+F170+F171+F172</f>
        <v>0</v>
      </c>
      <c r="G168" s="64">
        <f t="shared" si="38"/>
        <v>0</v>
      </c>
      <c r="H168" s="64">
        <f t="shared" si="38"/>
        <v>0</v>
      </c>
      <c r="I168" s="64">
        <f t="shared" si="38"/>
        <v>0</v>
      </c>
      <c r="J168" s="64">
        <f t="shared" si="38"/>
        <v>0</v>
      </c>
      <c r="K168" s="64">
        <f t="shared" si="38"/>
        <v>0</v>
      </c>
      <c r="L168" s="64">
        <f t="shared" si="38"/>
        <v>0</v>
      </c>
      <c r="M168" s="218"/>
      <c r="N168" s="143"/>
      <c r="O168" s="143"/>
      <c r="P168" s="143"/>
      <c r="Q168" s="143"/>
      <c r="R168" s="143"/>
      <c r="S168" s="143"/>
      <c r="T168" s="143"/>
      <c r="U168" s="153"/>
    </row>
    <row r="169" spans="1:21" ht="15" hidden="1">
      <c r="A169" s="148"/>
      <c r="B169" s="149"/>
      <c r="C169" s="219"/>
      <c r="D169" s="16" t="s">
        <v>2</v>
      </c>
      <c r="E169" s="17">
        <f t="shared" si="35"/>
        <v>0</v>
      </c>
      <c r="F169" s="17">
        <v>0</v>
      </c>
      <c r="G169" s="17">
        <v>0</v>
      </c>
      <c r="H169" s="17"/>
      <c r="I169" s="17">
        <v>0</v>
      </c>
      <c r="J169" s="17">
        <v>0</v>
      </c>
      <c r="K169" s="17">
        <v>0</v>
      </c>
      <c r="L169" s="17">
        <v>0</v>
      </c>
      <c r="M169" s="219"/>
      <c r="N169" s="144"/>
      <c r="O169" s="144"/>
      <c r="P169" s="144"/>
      <c r="Q169" s="144"/>
      <c r="R169" s="144"/>
      <c r="S169" s="144"/>
      <c r="T169" s="144"/>
      <c r="U169" s="154"/>
    </row>
    <row r="170" spans="1:21" ht="15" hidden="1">
      <c r="A170" s="148"/>
      <c r="B170" s="149"/>
      <c r="C170" s="219"/>
      <c r="D170" s="16" t="s">
        <v>0</v>
      </c>
      <c r="E170" s="17">
        <f t="shared" si="35"/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219"/>
      <c r="N170" s="144"/>
      <c r="O170" s="144"/>
      <c r="P170" s="144"/>
      <c r="Q170" s="144"/>
      <c r="R170" s="144"/>
      <c r="S170" s="144"/>
      <c r="T170" s="144"/>
      <c r="U170" s="154"/>
    </row>
    <row r="171" spans="1:21" ht="15" hidden="1">
      <c r="A171" s="148"/>
      <c r="B171" s="149"/>
      <c r="C171" s="219"/>
      <c r="D171" s="16" t="s">
        <v>1</v>
      </c>
      <c r="E171" s="17">
        <f t="shared" si="35"/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219"/>
      <c r="N171" s="144"/>
      <c r="O171" s="144"/>
      <c r="P171" s="144"/>
      <c r="Q171" s="144"/>
      <c r="R171" s="144"/>
      <c r="S171" s="144"/>
      <c r="T171" s="144"/>
      <c r="U171" s="154"/>
    </row>
    <row r="172" spans="1:21" ht="15" hidden="1">
      <c r="A172" s="148"/>
      <c r="B172" s="149"/>
      <c r="C172" s="220"/>
      <c r="D172" s="16" t="s">
        <v>3</v>
      </c>
      <c r="E172" s="17">
        <f t="shared" si="35"/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220"/>
      <c r="N172" s="163"/>
      <c r="O172" s="163"/>
      <c r="P172" s="163"/>
      <c r="Q172" s="163"/>
      <c r="R172" s="163"/>
      <c r="S172" s="163"/>
      <c r="T172" s="163"/>
      <c r="U172" s="158"/>
    </row>
    <row r="173" spans="1:21" ht="15" hidden="1">
      <c r="A173" s="148"/>
      <c r="B173" s="149" t="s">
        <v>163</v>
      </c>
      <c r="C173" s="218"/>
      <c r="D173" s="16" t="s">
        <v>4</v>
      </c>
      <c r="E173" s="64">
        <f aca="true" t="shared" si="39" ref="E173:E182">F173+G173+H173+I173+J173+K173+L173</f>
        <v>2000000</v>
      </c>
      <c r="F173" s="64">
        <f aca="true" t="shared" si="40" ref="F173:L173">F174+F175+F176+F177</f>
        <v>0</v>
      </c>
      <c r="G173" s="64">
        <f t="shared" si="40"/>
        <v>0</v>
      </c>
      <c r="H173" s="64">
        <f t="shared" si="40"/>
        <v>2000000</v>
      </c>
      <c r="I173" s="64">
        <f t="shared" si="40"/>
        <v>0</v>
      </c>
      <c r="J173" s="64">
        <f t="shared" si="40"/>
        <v>0</v>
      </c>
      <c r="K173" s="64">
        <f t="shared" si="40"/>
        <v>0</v>
      </c>
      <c r="L173" s="64">
        <f t="shared" si="40"/>
        <v>0</v>
      </c>
      <c r="M173" s="218"/>
      <c r="N173" s="143"/>
      <c r="O173" s="143"/>
      <c r="P173" s="143">
        <v>1</v>
      </c>
      <c r="Q173" s="143"/>
      <c r="R173" s="143"/>
      <c r="S173" s="143"/>
      <c r="T173" s="143"/>
      <c r="U173" s="153"/>
    </row>
    <row r="174" spans="1:21" ht="15" hidden="1">
      <c r="A174" s="148"/>
      <c r="B174" s="149"/>
      <c r="C174" s="219"/>
      <c r="D174" s="16" t="s">
        <v>2</v>
      </c>
      <c r="E174" s="17">
        <f t="shared" si="39"/>
        <v>2000000</v>
      </c>
      <c r="F174" s="17">
        <v>0</v>
      </c>
      <c r="G174" s="17">
        <v>0</v>
      </c>
      <c r="H174" s="17">
        <f>18614556-16614556</f>
        <v>2000000</v>
      </c>
      <c r="I174" s="17">
        <v>0</v>
      </c>
      <c r="J174" s="17">
        <v>0</v>
      </c>
      <c r="K174" s="17">
        <v>0</v>
      </c>
      <c r="L174" s="17">
        <v>0</v>
      </c>
      <c r="M174" s="219"/>
      <c r="N174" s="144"/>
      <c r="O174" s="144"/>
      <c r="P174" s="144"/>
      <c r="Q174" s="144"/>
      <c r="R174" s="144"/>
      <c r="S174" s="144"/>
      <c r="T174" s="144"/>
      <c r="U174" s="154"/>
    </row>
    <row r="175" spans="1:21" ht="15" hidden="1">
      <c r="A175" s="148"/>
      <c r="B175" s="149"/>
      <c r="C175" s="219"/>
      <c r="D175" s="16" t="s">
        <v>0</v>
      </c>
      <c r="E175" s="17">
        <f t="shared" si="39"/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219"/>
      <c r="N175" s="144"/>
      <c r="O175" s="144"/>
      <c r="P175" s="144"/>
      <c r="Q175" s="144"/>
      <c r="R175" s="144"/>
      <c r="S175" s="144"/>
      <c r="T175" s="144"/>
      <c r="U175" s="154"/>
    </row>
    <row r="176" spans="1:21" ht="15" hidden="1">
      <c r="A176" s="148"/>
      <c r="B176" s="149"/>
      <c r="C176" s="219"/>
      <c r="D176" s="16" t="s">
        <v>1</v>
      </c>
      <c r="E176" s="17">
        <f t="shared" si="39"/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219"/>
      <c r="N176" s="144"/>
      <c r="O176" s="144"/>
      <c r="P176" s="144"/>
      <c r="Q176" s="144"/>
      <c r="R176" s="144"/>
      <c r="S176" s="144"/>
      <c r="T176" s="144"/>
      <c r="U176" s="154"/>
    </row>
    <row r="177" spans="1:21" ht="15" hidden="1">
      <c r="A177" s="148"/>
      <c r="B177" s="149"/>
      <c r="C177" s="220"/>
      <c r="D177" s="16" t="s">
        <v>3</v>
      </c>
      <c r="E177" s="17">
        <f t="shared" si="39"/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220"/>
      <c r="N177" s="163"/>
      <c r="O177" s="163"/>
      <c r="P177" s="163"/>
      <c r="Q177" s="163"/>
      <c r="R177" s="163"/>
      <c r="S177" s="163"/>
      <c r="T177" s="163"/>
      <c r="U177" s="158"/>
    </row>
    <row r="178" spans="1:21" ht="15">
      <c r="A178" s="212" t="s">
        <v>45</v>
      </c>
      <c r="B178" s="226" t="s">
        <v>207</v>
      </c>
      <c r="C178" s="212">
        <v>2017</v>
      </c>
      <c r="D178" s="14" t="s">
        <v>4</v>
      </c>
      <c r="E178" s="15">
        <f t="shared" si="39"/>
        <v>12034805.69</v>
      </c>
      <c r="F178" s="15">
        <f aca="true" t="shared" si="41" ref="F178:L178">F179+F180+F181+F182</f>
        <v>0</v>
      </c>
      <c r="G178" s="15">
        <f t="shared" si="41"/>
        <v>0</v>
      </c>
      <c r="H178" s="15">
        <f t="shared" si="41"/>
        <v>0</v>
      </c>
      <c r="I178" s="15">
        <f t="shared" si="41"/>
        <v>12034805.69</v>
      </c>
      <c r="J178" s="15">
        <f t="shared" si="41"/>
        <v>0</v>
      </c>
      <c r="K178" s="15">
        <f t="shared" si="41"/>
        <v>0</v>
      </c>
      <c r="L178" s="15">
        <f t="shared" si="41"/>
        <v>0</v>
      </c>
      <c r="M178" s="213" t="s">
        <v>147</v>
      </c>
      <c r="N178" s="204">
        <v>0</v>
      </c>
      <c r="O178" s="204">
        <v>0</v>
      </c>
      <c r="P178" s="204">
        <v>0</v>
      </c>
      <c r="Q178" s="236">
        <v>4</v>
      </c>
      <c r="R178" s="204">
        <v>0</v>
      </c>
      <c r="S178" s="204">
        <v>0</v>
      </c>
      <c r="T178" s="204">
        <v>0</v>
      </c>
      <c r="U178" s="207" t="s">
        <v>74</v>
      </c>
    </row>
    <row r="179" spans="1:21" ht="15">
      <c r="A179" s="212"/>
      <c r="B179" s="226"/>
      <c r="C179" s="212"/>
      <c r="D179" s="14" t="s">
        <v>2</v>
      </c>
      <c r="E179" s="15">
        <f t="shared" si="39"/>
        <v>2445935.69</v>
      </c>
      <c r="F179" s="15">
        <v>0</v>
      </c>
      <c r="G179" s="15">
        <v>0</v>
      </c>
      <c r="H179" s="15">
        <v>0</v>
      </c>
      <c r="I179" s="99">
        <f>510635.69+1935300</f>
        <v>2445935.69</v>
      </c>
      <c r="J179" s="15">
        <v>0</v>
      </c>
      <c r="K179" s="15">
        <v>0</v>
      </c>
      <c r="L179" s="15">
        <v>0</v>
      </c>
      <c r="M179" s="214"/>
      <c r="N179" s="205"/>
      <c r="O179" s="205"/>
      <c r="P179" s="205"/>
      <c r="Q179" s="237"/>
      <c r="R179" s="205"/>
      <c r="S179" s="205"/>
      <c r="T179" s="205"/>
      <c r="U179" s="208"/>
    </row>
    <row r="180" spans="1:21" ht="15">
      <c r="A180" s="212"/>
      <c r="B180" s="226"/>
      <c r="C180" s="212"/>
      <c r="D180" s="14" t="s">
        <v>0</v>
      </c>
      <c r="E180" s="15">
        <f t="shared" si="39"/>
        <v>9588870</v>
      </c>
      <c r="F180" s="15">
        <v>0</v>
      </c>
      <c r="G180" s="15">
        <v>0</v>
      </c>
      <c r="H180" s="15">
        <v>0</v>
      </c>
      <c r="I180" s="15">
        <v>9588870</v>
      </c>
      <c r="J180" s="15">
        <v>0</v>
      </c>
      <c r="K180" s="15">
        <v>0</v>
      </c>
      <c r="L180" s="15">
        <v>0</v>
      </c>
      <c r="M180" s="214"/>
      <c r="N180" s="205"/>
      <c r="O180" s="205"/>
      <c r="P180" s="205"/>
      <c r="Q180" s="237"/>
      <c r="R180" s="205"/>
      <c r="S180" s="205"/>
      <c r="T180" s="205"/>
      <c r="U180" s="208"/>
    </row>
    <row r="181" spans="1:21" ht="15">
      <c r="A181" s="212"/>
      <c r="B181" s="226"/>
      <c r="C181" s="212"/>
      <c r="D181" s="14" t="s">
        <v>1</v>
      </c>
      <c r="E181" s="15">
        <f t="shared" si="39"/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214"/>
      <c r="N181" s="205"/>
      <c r="O181" s="205"/>
      <c r="P181" s="205"/>
      <c r="Q181" s="237"/>
      <c r="R181" s="205"/>
      <c r="S181" s="205"/>
      <c r="T181" s="205"/>
      <c r="U181" s="208"/>
    </row>
    <row r="182" spans="1:21" ht="15">
      <c r="A182" s="212"/>
      <c r="B182" s="226"/>
      <c r="C182" s="212"/>
      <c r="D182" s="14" t="s">
        <v>3</v>
      </c>
      <c r="E182" s="15">
        <f t="shared" si="39"/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215"/>
      <c r="N182" s="206"/>
      <c r="O182" s="206"/>
      <c r="P182" s="206"/>
      <c r="Q182" s="238"/>
      <c r="R182" s="206"/>
      <c r="S182" s="206"/>
      <c r="T182" s="206"/>
      <c r="U182" s="209"/>
    </row>
    <row r="183" spans="1:21" ht="15" hidden="1">
      <c r="A183" s="88"/>
      <c r="B183" s="96"/>
      <c r="C183" s="97"/>
      <c r="D183" s="14"/>
      <c r="E183" s="15"/>
      <c r="F183" s="15"/>
      <c r="G183" s="15"/>
      <c r="H183" s="15"/>
      <c r="I183" s="15"/>
      <c r="J183" s="15"/>
      <c r="K183" s="15"/>
      <c r="L183" s="15"/>
      <c r="M183" s="89"/>
      <c r="N183" s="90"/>
      <c r="O183" s="90"/>
      <c r="P183" s="90"/>
      <c r="Q183" s="90"/>
      <c r="R183" s="90"/>
      <c r="S183" s="90"/>
      <c r="T183" s="90"/>
      <c r="U183" s="91"/>
    </row>
    <row r="184" spans="1:21" ht="15" hidden="1">
      <c r="A184" s="88"/>
      <c r="B184" s="96"/>
      <c r="C184" s="97"/>
      <c r="D184" s="14"/>
      <c r="E184" s="15"/>
      <c r="F184" s="15"/>
      <c r="G184" s="15"/>
      <c r="H184" s="15"/>
      <c r="I184" s="15"/>
      <c r="J184" s="15"/>
      <c r="K184" s="15"/>
      <c r="L184" s="15"/>
      <c r="M184" s="89"/>
      <c r="N184" s="90"/>
      <c r="O184" s="90"/>
      <c r="P184" s="90"/>
      <c r="Q184" s="90"/>
      <c r="R184" s="90"/>
      <c r="S184" s="90"/>
      <c r="T184" s="90"/>
      <c r="U184" s="91"/>
    </row>
    <row r="185" spans="1:21" ht="15" hidden="1">
      <c r="A185" s="88"/>
      <c r="B185" s="96"/>
      <c r="C185" s="97"/>
      <c r="D185" s="14"/>
      <c r="E185" s="15"/>
      <c r="F185" s="15"/>
      <c r="G185" s="15"/>
      <c r="H185" s="15"/>
      <c r="I185" s="15"/>
      <c r="J185" s="15"/>
      <c r="K185" s="15"/>
      <c r="L185" s="15"/>
      <c r="M185" s="89"/>
      <c r="N185" s="90"/>
      <c r="O185" s="90"/>
      <c r="P185" s="90"/>
      <c r="Q185" s="90"/>
      <c r="R185" s="90"/>
      <c r="S185" s="90"/>
      <c r="T185" s="90"/>
      <c r="U185" s="91"/>
    </row>
    <row r="186" spans="1:21" ht="15" hidden="1">
      <c r="A186" s="2"/>
      <c r="B186" s="43"/>
      <c r="C186" s="66"/>
      <c r="D186" s="16"/>
      <c r="E186" s="17"/>
      <c r="F186" s="17"/>
      <c r="G186" s="17"/>
      <c r="H186" s="17"/>
      <c r="I186" s="17"/>
      <c r="J186" s="17"/>
      <c r="K186" s="17"/>
      <c r="L186" s="17"/>
      <c r="M186" s="65"/>
      <c r="N186" s="46"/>
      <c r="O186" s="46"/>
      <c r="P186" s="46"/>
      <c r="Q186" s="46"/>
      <c r="R186" s="46"/>
      <c r="S186" s="46"/>
      <c r="T186" s="46"/>
      <c r="U186" s="4"/>
    </row>
    <row r="187" spans="1:21" ht="15">
      <c r="A187" s="135"/>
      <c r="B187" s="136" t="s">
        <v>32</v>
      </c>
      <c r="C187" s="135"/>
      <c r="D187" s="18" t="s">
        <v>4</v>
      </c>
      <c r="E187" s="19">
        <f aca="true" t="shared" si="42" ref="E187:L187">E189+E190+E191+E192</f>
        <v>211769042.82</v>
      </c>
      <c r="F187" s="19">
        <f t="shared" si="42"/>
        <v>27155290.590000004</v>
      </c>
      <c r="G187" s="19">
        <f>G189+G190+G191+G192</f>
        <v>32302743.5</v>
      </c>
      <c r="H187" s="19">
        <f>H189+H190+H191+H192</f>
        <v>27412571.979999997</v>
      </c>
      <c r="I187" s="19">
        <f>I189+I190+I191+I192</f>
        <v>42858189.70999999</v>
      </c>
      <c r="J187" s="19">
        <f t="shared" si="42"/>
        <v>28485714.619999997</v>
      </c>
      <c r="K187" s="19">
        <f t="shared" si="42"/>
        <v>28833273.049999997</v>
      </c>
      <c r="L187" s="19">
        <f t="shared" si="42"/>
        <v>24721259.369999997</v>
      </c>
      <c r="M187" s="137"/>
      <c r="N187" s="129"/>
      <c r="O187" s="129"/>
      <c r="P187" s="129"/>
      <c r="Q187" s="129"/>
      <c r="R187" s="129"/>
      <c r="S187" s="129"/>
      <c r="T187" s="129"/>
      <c r="U187" s="132"/>
    </row>
    <row r="188" spans="1:21" ht="15">
      <c r="A188" s="135"/>
      <c r="B188" s="136"/>
      <c r="C188" s="135"/>
      <c r="D188" s="140" t="s">
        <v>31</v>
      </c>
      <c r="E188" s="141"/>
      <c r="F188" s="141"/>
      <c r="G188" s="141"/>
      <c r="H188" s="141"/>
      <c r="I188" s="141"/>
      <c r="J188" s="141"/>
      <c r="K188" s="141"/>
      <c r="L188" s="142"/>
      <c r="M188" s="138"/>
      <c r="N188" s="130"/>
      <c r="O188" s="130"/>
      <c r="P188" s="130"/>
      <c r="Q188" s="130"/>
      <c r="R188" s="130"/>
      <c r="S188" s="130"/>
      <c r="T188" s="130"/>
      <c r="U188" s="133"/>
    </row>
    <row r="189" spans="1:21" ht="15">
      <c r="A189" s="135"/>
      <c r="B189" s="136"/>
      <c r="C189" s="135"/>
      <c r="D189" s="20" t="s">
        <v>2</v>
      </c>
      <c r="E189" s="19">
        <f>F189+G189+H189+I189+J189+K189+L189</f>
        <v>202180172.82</v>
      </c>
      <c r="F189" s="21">
        <f aca="true" t="shared" si="43" ref="F189:L189">F9+F39+F154+F106+F179</f>
        <v>27155290.590000004</v>
      </c>
      <c r="G189" s="21">
        <f>G9+G39+G154+G106+G179+G149</f>
        <v>32302743.5</v>
      </c>
      <c r="H189" s="21">
        <f t="shared" si="43"/>
        <v>27412571.979999997</v>
      </c>
      <c r="I189" s="21">
        <f>I9+I39+I154+I106+I179</f>
        <v>33269319.709999997</v>
      </c>
      <c r="J189" s="21">
        <f t="shared" si="43"/>
        <v>28485714.619999997</v>
      </c>
      <c r="K189" s="21">
        <f t="shared" si="43"/>
        <v>28833273.049999997</v>
      </c>
      <c r="L189" s="21">
        <f t="shared" si="43"/>
        <v>24721259.369999997</v>
      </c>
      <c r="M189" s="138"/>
      <c r="N189" s="130"/>
      <c r="O189" s="130"/>
      <c r="P189" s="130"/>
      <c r="Q189" s="130"/>
      <c r="R189" s="130"/>
      <c r="S189" s="130"/>
      <c r="T189" s="130"/>
      <c r="U189" s="133"/>
    </row>
    <row r="190" spans="1:21" ht="15">
      <c r="A190" s="135"/>
      <c r="B190" s="136"/>
      <c r="C190" s="135"/>
      <c r="D190" s="20" t="s">
        <v>0</v>
      </c>
      <c r="E190" s="19">
        <f>F190+G190+H190+I190+J190+K190+L190</f>
        <v>9588870</v>
      </c>
      <c r="F190" s="21">
        <f aca="true" t="shared" si="44" ref="F190:L192">F10+F40+F155</f>
        <v>0</v>
      </c>
      <c r="G190" s="21">
        <f t="shared" si="44"/>
        <v>0</v>
      </c>
      <c r="H190" s="21">
        <f t="shared" si="44"/>
        <v>0</v>
      </c>
      <c r="I190" s="21">
        <f>I10+I40+I155+I107+I180</f>
        <v>9588870</v>
      </c>
      <c r="J190" s="21">
        <f t="shared" si="44"/>
        <v>0</v>
      </c>
      <c r="K190" s="21">
        <f t="shared" si="44"/>
        <v>0</v>
      </c>
      <c r="L190" s="21">
        <f t="shared" si="44"/>
        <v>0</v>
      </c>
      <c r="M190" s="138"/>
      <c r="N190" s="130"/>
      <c r="O190" s="130"/>
      <c r="P190" s="130"/>
      <c r="Q190" s="130"/>
      <c r="R190" s="130"/>
      <c r="S190" s="130"/>
      <c r="T190" s="130"/>
      <c r="U190" s="133"/>
    </row>
    <row r="191" spans="1:21" ht="15">
      <c r="A191" s="135"/>
      <c r="B191" s="136"/>
      <c r="C191" s="135"/>
      <c r="D191" s="20" t="s">
        <v>1</v>
      </c>
      <c r="E191" s="19">
        <f>F191+G191+H191+I191+J191+K191+L191</f>
        <v>0</v>
      </c>
      <c r="F191" s="21">
        <f t="shared" si="44"/>
        <v>0</v>
      </c>
      <c r="G191" s="21">
        <f t="shared" si="44"/>
        <v>0</v>
      </c>
      <c r="H191" s="21">
        <f t="shared" si="44"/>
        <v>0</v>
      </c>
      <c r="I191" s="21">
        <f>I11+I41+I156+I108+I181</f>
        <v>0</v>
      </c>
      <c r="J191" s="21">
        <f t="shared" si="44"/>
        <v>0</v>
      </c>
      <c r="K191" s="21">
        <f t="shared" si="44"/>
        <v>0</v>
      </c>
      <c r="L191" s="21">
        <f t="shared" si="44"/>
        <v>0</v>
      </c>
      <c r="M191" s="138"/>
      <c r="N191" s="130"/>
      <c r="O191" s="130"/>
      <c r="P191" s="130"/>
      <c r="Q191" s="130"/>
      <c r="R191" s="130"/>
      <c r="S191" s="130"/>
      <c r="T191" s="130"/>
      <c r="U191" s="133"/>
    </row>
    <row r="192" spans="1:21" ht="15">
      <c r="A192" s="135"/>
      <c r="B192" s="136"/>
      <c r="C192" s="135"/>
      <c r="D192" s="20" t="s">
        <v>3</v>
      </c>
      <c r="E192" s="19">
        <f>F192+G192+H192+I192+J192+K192+L192</f>
        <v>0</v>
      </c>
      <c r="F192" s="21">
        <f t="shared" si="44"/>
        <v>0</v>
      </c>
      <c r="G192" s="21">
        <f t="shared" si="44"/>
        <v>0</v>
      </c>
      <c r="H192" s="21">
        <f t="shared" si="44"/>
        <v>0</v>
      </c>
      <c r="I192" s="21">
        <f>I12+I42+I157+I109+I182</f>
        <v>0</v>
      </c>
      <c r="J192" s="21">
        <f t="shared" si="44"/>
        <v>0</v>
      </c>
      <c r="K192" s="21">
        <f t="shared" si="44"/>
        <v>0</v>
      </c>
      <c r="L192" s="21">
        <f t="shared" si="44"/>
        <v>0</v>
      </c>
      <c r="M192" s="139"/>
      <c r="N192" s="131"/>
      <c r="O192" s="131"/>
      <c r="P192" s="131"/>
      <c r="Q192" s="131"/>
      <c r="R192" s="131"/>
      <c r="S192" s="131"/>
      <c r="T192" s="131"/>
      <c r="U192" s="134"/>
    </row>
    <row r="193" spans="1:21" ht="15">
      <c r="A193" s="82">
        <v>2</v>
      </c>
      <c r="B193" s="223" t="s">
        <v>36</v>
      </c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5"/>
    </row>
    <row r="194" spans="1:21" ht="15">
      <c r="A194" s="210" t="s">
        <v>9</v>
      </c>
      <c r="B194" s="211" t="s">
        <v>168</v>
      </c>
      <c r="C194" s="212" t="s">
        <v>116</v>
      </c>
      <c r="D194" s="14" t="s">
        <v>4</v>
      </c>
      <c r="E194" s="15">
        <f>F194+G194+H194+I194+J194+K194+L194</f>
        <v>31335448.564</v>
      </c>
      <c r="F194" s="15">
        <f aca="true" t="shared" si="45" ref="F194:L194">F195+F196+F197+F198</f>
        <v>8087732.079999999</v>
      </c>
      <c r="G194" s="15">
        <f t="shared" si="45"/>
        <v>4431096.603999999</v>
      </c>
      <c r="H194" s="15">
        <f t="shared" si="45"/>
        <v>3907565.17</v>
      </c>
      <c r="I194" s="15">
        <f t="shared" si="45"/>
        <v>3673773.16</v>
      </c>
      <c r="J194" s="15">
        <f t="shared" si="45"/>
        <v>4146890.46</v>
      </c>
      <c r="K194" s="15">
        <f t="shared" si="45"/>
        <v>4146890.46</v>
      </c>
      <c r="L194" s="15">
        <f t="shared" si="45"/>
        <v>2941500.63</v>
      </c>
      <c r="M194" s="213" t="s">
        <v>169</v>
      </c>
      <c r="N194" s="204">
        <v>17</v>
      </c>
      <c r="O194" s="204">
        <v>20</v>
      </c>
      <c r="P194" s="204">
        <v>20</v>
      </c>
      <c r="Q194" s="204">
        <v>20</v>
      </c>
      <c r="R194" s="204">
        <v>20</v>
      </c>
      <c r="S194" s="204">
        <v>20</v>
      </c>
      <c r="T194" s="204">
        <v>20</v>
      </c>
      <c r="U194" s="207" t="s">
        <v>198</v>
      </c>
    </row>
    <row r="195" spans="1:21" ht="15">
      <c r="A195" s="210"/>
      <c r="B195" s="211"/>
      <c r="C195" s="212"/>
      <c r="D195" s="14" t="s">
        <v>2</v>
      </c>
      <c r="E195" s="15">
        <f aca="true" t="shared" si="46" ref="E195:E260">F195+G195+H195+I195+J195+K195+L195</f>
        <v>31335448.564</v>
      </c>
      <c r="F195" s="83">
        <f>F200+F207+F212+F217+F224+F229+F234+F239+F244+F249+F254+F259+F264+F269+F275+F280+F285+F300</f>
        <v>8087732.079999999</v>
      </c>
      <c r="G195" s="15">
        <f>G200+G207+G212+G217+G224+G229+G234+G239+G244+G249+G254+G259+G264+G269+G275+G280+G285+G300+G290+G295</f>
        <v>4431096.603999999</v>
      </c>
      <c r="H195" s="83">
        <v>3907565.17</v>
      </c>
      <c r="I195" s="99">
        <f>4002811.57-2914.34-182295.23-143828.84</f>
        <v>3673773.16</v>
      </c>
      <c r="J195" s="83">
        <v>4146890.46</v>
      </c>
      <c r="K195" s="83">
        <v>4146890.46</v>
      </c>
      <c r="L195" s="83">
        <f>L200+L207+L212+L217+L224+L229+L234+L239+L244+L249+L254+L259+L264+L269+L275+L280+L285+L300</f>
        <v>2941500.63</v>
      </c>
      <c r="M195" s="214"/>
      <c r="N195" s="205"/>
      <c r="O195" s="205"/>
      <c r="P195" s="205"/>
      <c r="Q195" s="205"/>
      <c r="R195" s="205"/>
      <c r="S195" s="205"/>
      <c r="T195" s="205"/>
      <c r="U195" s="208"/>
    </row>
    <row r="196" spans="1:21" ht="15">
      <c r="A196" s="210"/>
      <c r="B196" s="211"/>
      <c r="C196" s="212"/>
      <c r="D196" s="14" t="s">
        <v>0</v>
      </c>
      <c r="E196" s="15">
        <f t="shared" si="46"/>
        <v>0</v>
      </c>
      <c r="F196" s="83">
        <v>0</v>
      </c>
      <c r="G196" s="83">
        <v>0</v>
      </c>
      <c r="H196" s="83">
        <v>0</v>
      </c>
      <c r="I196" s="83">
        <v>0</v>
      </c>
      <c r="J196" s="83">
        <v>0</v>
      </c>
      <c r="K196" s="83">
        <v>0</v>
      </c>
      <c r="L196" s="83">
        <v>0</v>
      </c>
      <c r="M196" s="214"/>
      <c r="N196" s="205"/>
      <c r="O196" s="205"/>
      <c r="P196" s="205"/>
      <c r="Q196" s="205"/>
      <c r="R196" s="205"/>
      <c r="S196" s="205"/>
      <c r="T196" s="205"/>
      <c r="U196" s="208"/>
    </row>
    <row r="197" spans="1:21" ht="15">
      <c r="A197" s="210"/>
      <c r="B197" s="211"/>
      <c r="C197" s="212"/>
      <c r="D197" s="14" t="s">
        <v>1</v>
      </c>
      <c r="E197" s="15">
        <f t="shared" si="46"/>
        <v>0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3">
        <v>0</v>
      </c>
      <c r="L197" s="83">
        <v>0</v>
      </c>
      <c r="M197" s="214"/>
      <c r="N197" s="205"/>
      <c r="O197" s="205"/>
      <c r="P197" s="205"/>
      <c r="Q197" s="205"/>
      <c r="R197" s="205"/>
      <c r="S197" s="205"/>
      <c r="T197" s="205"/>
      <c r="U197" s="208"/>
    </row>
    <row r="198" spans="1:21" ht="15">
      <c r="A198" s="210"/>
      <c r="B198" s="211"/>
      <c r="C198" s="212"/>
      <c r="D198" s="14" t="s">
        <v>3</v>
      </c>
      <c r="E198" s="15">
        <f t="shared" si="46"/>
        <v>0</v>
      </c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83">
        <v>0</v>
      </c>
      <c r="L198" s="83">
        <v>0</v>
      </c>
      <c r="M198" s="215"/>
      <c r="N198" s="206"/>
      <c r="O198" s="206"/>
      <c r="P198" s="206"/>
      <c r="Q198" s="206"/>
      <c r="R198" s="206"/>
      <c r="S198" s="206"/>
      <c r="T198" s="206"/>
      <c r="U198" s="209"/>
    </row>
    <row r="199" spans="1:21" ht="15" hidden="1">
      <c r="A199" s="216"/>
      <c r="B199" s="217" t="s">
        <v>170</v>
      </c>
      <c r="C199" s="69"/>
      <c r="D199" s="16" t="s">
        <v>4</v>
      </c>
      <c r="E199" s="64">
        <f t="shared" si="46"/>
        <v>255500</v>
      </c>
      <c r="F199" s="64">
        <f>F200+F203+F204+F205</f>
        <v>255500</v>
      </c>
      <c r="G199" s="64">
        <f aca="true" t="shared" si="47" ref="G199:L199">G200+G203+G204+G205</f>
        <v>0</v>
      </c>
      <c r="H199" s="64">
        <f t="shared" si="47"/>
        <v>0</v>
      </c>
      <c r="I199" s="64">
        <f t="shared" si="47"/>
        <v>0</v>
      </c>
      <c r="J199" s="64">
        <f t="shared" si="47"/>
        <v>0</v>
      </c>
      <c r="K199" s="64">
        <f t="shared" si="47"/>
        <v>0</v>
      </c>
      <c r="L199" s="64">
        <f t="shared" si="47"/>
        <v>0</v>
      </c>
      <c r="M199" s="76"/>
      <c r="N199" s="143"/>
      <c r="O199" s="143"/>
      <c r="P199" s="143"/>
      <c r="Q199" s="143"/>
      <c r="R199" s="143"/>
      <c r="S199" s="143"/>
      <c r="T199" s="143"/>
      <c r="U199" s="153"/>
    </row>
    <row r="200" spans="1:21" ht="15" hidden="1">
      <c r="A200" s="216"/>
      <c r="B200" s="217"/>
      <c r="C200" s="70"/>
      <c r="D200" s="16" t="s">
        <v>2</v>
      </c>
      <c r="E200" s="17">
        <f t="shared" si="46"/>
        <v>255500</v>
      </c>
      <c r="F200" s="81">
        <f>F201+F202</f>
        <v>255500</v>
      </c>
      <c r="G200" s="81">
        <f aca="true" t="shared" si="48" ref="G200:L200">G201+G202</f>
        <v>0</v>
      </c>
      <c r="H200" s="17">
        <v>0</v>
      </c>
      <c r="I200" s="81">
        <f t="shared" si="48"/>
        <v>0</v>
      </c>
      <c r="J200" s="81">
        <f t="shared" si="48"/>
        <v>0</v>
      </c>
      <c r="K200" s="81">
        <f t="shared" si="48"/>
        <v>0</v>
      </c>
      <c r="L200" s="81">
        <f t="shared" si="48"/>
        <v>0</v>
      </c>
      <c r="M200" s="74"/>
      <c r="N200" s="144"/>
      <c r="O200" s="144"/>
      <c r="P200" s="144"/>
      <c r="Q200" s="144"/>
      <c r="R200" s="144"/>
      <c r="S200" s="144"/>
      <c r="T200" s="144"/>
      <c r="U200" s="154"/>
    </row>
    <row r="201" spans="1:21" ht="15" hidden="1">
      <c r="A201" s="216"/>
      <c r="B201" s="217"/>
      <c r="C201" s="72"/>
      <c r="D201" s="16"/>
      <c r="E201" s="17">
        <f t="shared" si="46"/>
        <v>26339</v>
      </c>
      <c r="F201" s="81">
        <v>26339</v>
      </c>
      <c r="G201" s="81">
        <v>0</v>
      </c>
      <c r="H201" s="81">
        <v>0</v>
      </c>
      <c r="I201" s="81">
        <v>0</v>
      </c>
      <c r="J201" s="81">
        <v>0</v>
      </c>
      <c r="K201" s="81">
        <v>0</v>
      </c>
      <c r="L201" s="81">
        <v>0</v>
      </c>
      <c r="M201" s="67" t="s">
        <v>171</v>
      </c>
      <c r="N201" s="144"/>
      <c r="O201" s="144"/>
      <c r="P201" s="144"/>
      <c r="Q201" s="144"/>
      <c r="R201" s="144"/>
      <c r="S201" s="144"/>
      <c r="T201" s="144"/>
      <c r="U201" s="154"/>
    </row>
    <row r="202" spans="1:21" ht="15" hidden="1">
      <c r="A202" s="216"/>
      <c r="B202" s="217"/>
      <c r="C202" s="78"/>
      <c r="D202" s="16"/>
      <c r="E202" s="17">
        <f t="shared" si="46"/>
        <v>229161</v>
      </c>
      <c r="F202" s="81">
        <f>255500-26339</f>
        <v>229161</v>
      </c>
      <c r="G202" s="81">
        <v>0</v>
      </c>
      <c r="H202" s="81">
        <v>0</v>
      </c>
      <c r="I202" s="81">
        <v>0</v>
      </c>
      <c r="J202" s="81">
        <v>0</v>
      </c>
      <c r="K202" s="81">
        <v>0</v>
      </c>
      <c r="L202" s="81">
        <v>0</v>
      </c>
      <c r="M202" s="67" t="s">
        <v>172</v>
      </c>
      <c r="N202" s="144"/>
      <c r="O202" s="144"/>
      <c r="P202" s="144"/>
      <c r="Q202" s="144"/>
      <c r="R202" s="144"/>
      <c r="S202" s="144"/>
      <c r="T202" s="144"/>
      <c r="U202" s="154"/>
    </row>
    <row r="203" spans="1:21" ht="15" hidden="1">
      <c r="A203" s="216"/>
      <c r="B203" s="217"/>
      <c r="C203" s="73"/>
      <c r="D203" s="16" t="s">
        <v>0</v>
      </c>
      <c r="E203" s="17">
        <f t="shared" si="46"/>
        <v>0</v>
      </c>
      <c r="F203" s="81">
        <v>0</v>
      </c>
      <c r="G203" s="81">
        <v>0</v>
      </c>
      <c r="H203" s="81">
        <v>0</v>
      </c>
      <c r="I203" s="81">
        <v>0</v>
      </c>
      <c r="J203" s="81">
        <v>0</v>
      </c>
      <c r="K203" s="81">
        <v>0</v>
      </c>
      <c r="L203" s="81">
        <v>0</v>
      </c>
      <c r="M203" s="74"/>
      <c r="N203" s="144"/>
      <c r="O203" s="144"/>
      <c r="P203" s="144"/>
      <c r="Q203" s="144"/>
      <c r="R203" s="144"/>
      <c r="S203" s="144"/>
      <c r="T203" s="144"/>
      <c r="U203" s="154"/>
    </row>
    <row r="204" spans="1:21" ht="15" hidden="1">
      <c r="A204" s="216"/>
      <c r="B204" s="217"/>
      <c r="C204" s="148"/>
      <c r="D204" s="16" t="s">
        <v>1</v>
      </c>
      <c r="E204" s="17">
        <f t="shared" si="46"/>
        <v>0</v>
      </c>
      <c r="F204" s="81">
        <v>0</v>
      </c>
      <c r="G204" s="81">
        <v>0</v>
      </c>
      <c r="H204" s="81">
        <v>0</v>
      </c>
      <c r="I204" s="81">
        <v>0</v>
      </c>
      <c r="J204" s="81">
        <v>0</v>
      </c>
      <c r="K204" s="81">
        <v>0</v>
      </c>
      <c r="L204" s="81">
        <v>0</v>
      </c>
      <c r="M204" s="74"/>
      <c r="N204" s="144"/>
      <c r="O204" s="144"/>
      <c r="P204" s="144"/>
      <c r="Q204" s="144"/>
      <c r="R204" s="144"/>
      <c r="S204" s="144"/>
      <c r="T204" s="144"/>
      <c r="U204" s="154"/>
    </row>
    <row r="205" spans="1:21" ht="15" hidden="1">
      <c r="A205" s="216"/>
      <c r="B205" s="217"/>
      <c r="C205" s="148"/>
      <c r="D205" s="16" t="s">
        <v>3</v>
      </c>
      <c r="E205" s="17">
        <f t="shared" si="46"/>
        <v>0</v>
      </c>
      <c r="F205" s="81">
        <v>0</v>
      </c>
      <c r="G205" s="81">
        <v>0</v>
      </c>
      <c r="H205" s="81">
        <v>0</v>
      </c>
      <c r="I205" s="81">
        <v>0</v>
      </c>
      <c r="J205" s="81">
        <v>0</v>
      </c>
      <c r="K205" s="81">
        <v>0</v>
      </c>
      <c r="L205" s="81">
        <v>0</v>
      </c>
      <c r="M205" s="75"/>
      <c r="N205" s="163"/>
      <c r="O205" s="163"/>
      <c r="P205" s="163"/>
      <c r="Q205" s="163"/>
      <c r="R205" s="163"/>
      <c r="S205" s="163"/>
      <c r="T205" s="163"/>
      <c r="U205" s="158"/>
    </row>
    <row r="206" spans="1:21" ht="15" hidden="1">
      <c r="A206" s="216"/>
      <c r="B206" s="149" t="s">
        <v>173</v>
      </c>
      <c r="C206" s="148"/>
      <c r="D206" s="16" t="s">
        <v>4</v>
      </c>
      <c r="E206" s="64">
        <f t="shared" si="46"/>
        <v>645577.8400000001</v>
      </c>
      <c r="F206" s="64">
        <f>F207+F208+F209+F210</f>
        <v>370856.07</v>
      </c>
      <c r="G206" s="64">
        <f aca="true" t="shared" si="49" ref="G206:L206">G207+G208+G209+G210</f>
        <v>274721.77</v>
      </c>
      <c r="H206" s="64">
        <f t="shared" si="49"/>
        <v>0</v>
      </c>
      <c r="I206" s="64">
        <f t="shared" si="49"/>
        <v>0</v>
      </c>
      <c r="J206" s="64">
        <f t="shared" si="49"/>
        <v>0</v>
      </c>
      <c r="K206" s="64">
        <f t="shared" si="49"/>
        <v>0</v>
      </c>
      <c r="L206" s="64">
        <f t="shared" si="49"/>
        <v>0</v>
      </c>
      <c r="M206" s="218" t="s">
        <v>128</v>
      </c>
      <c r="N206" s="143"/>
      <c r="O206" s="143"/>
      <c r="P206" s="143"/>
      <c r="Q206" s="143"/>
      <c r="R206" s="143"/>
      <c r="S206" s="143"/>
      <c r="T206" s="143"/>
      <c r="U206" s="153"/>
    </row>
    <row r="207" spans="1:21" ht="15" hidden="1">
      <c r="A207" s="216"/>
      <c r="B207" s="149"/>
      <c r="C207" s="148"/>
      <c r="D207" s="16" t="s">
        <v>2</v>
      </c>
      <c r="E207" s="17">
        <f t="shared" si="46"/>
        <v>645577.8400000001</v>
      </c>
      <c r="F207" s="81">
        <f>377716.83+10139.24-17000</f>
        <v>370856.07</v>
      </c>
      <c r="G207" s="81">
        <v>274721.77</v>
      </c>
      <c r="H207" s="81">
        <v>0</v>
      </c>
      <c r="I207" s="81">
        <v>0</v>
      </c>
      <c r="J207" s="81">
        <v>0</v>
      </c>
      <c r="K207" s="81">
        <v>0</v>
      </c>
      <c r="L207" s="81">
        <v>0</v>
      </c>
      <c r="M207" s="219"/>
      <c r="N207" s="144"/>
      <c r="O207" s="144"/>
      <c r="P207" s="144"/>
      <c r="Q207" s="144"/>
      <c r="R207" s="144"/>
      <c r="S207" s="144"/>
      <c r="T207" s="144"/>
      <c r="U207" s="154"/>
    </row>
    <row r="208" spans="1:21" ht="15" hidden="1">
      <c r="A208" s="216"/>
      <c r="B208" s="149"/>
      <c r="C208" s="148"/>
      <c r="D208" s="16" t="s">
        <v>0</v>
      </c>
      <c r="E208" s="17">
        <f t="shared" si="46"/>
        <v>0</v>
      </c>
      <c r="F208" s="81">
        <v>0</v>
      </c>
      <c r="G208" s="81">
        <v>0</v>
      </c>
      <c r="H208" s="81">
        <v>0</v>
      </c>
      <c r="I208" s="81">
        <v>0</v>
      </c>
      <c r="J208" s="81">
        <v>0</v>
      </c>
      <c r="K208" s="81">
        <v>0</v>
      </c>
      <c r="L208" s="81">
        <v>0</v>
      </c>
      <c r="M208" s="219"/>
      <c r="N208" s="144"/>
      <c r="O208" s="144"/>
      <c r="P208" s="144"/>
      <c r="Q208" s="144"/>
      <c r="R208" s="144"/>
      <c r="S208" s="144"/>
      <c r="T208" s="144"/>
      <c r="U208" s="154"/>
    </row>
    <row r="209" spans="1:21" ht="15" hidden="1">
      <c r="A209" s="216"/>
      <c r="B209" s="149"/>
      <c r="C209" s="148"/>
      <c r="D209" s="16" t="s">
        <v>1</v>
      </c>
      <c r="E209" s="17">
        <f t="shared" si="46"/>
        <v>0</v>
      </c>
      <c r="F209" s="81">
        <v>0</v>
      </c>
      <c r="G209" s="81">
        <v>0</v>
      </c>
      <c r="H209" s="81">
        <v>0</v>
      </c>
      <c r="I209" s="81">
        <v>0</v>
      </c>
      <c r="J209" s="81">
        <v>0</v>
      </c>
      <c r="K209" s="81">
        <v>0</v>
      </c>
      <c r="L209" s="81">
        <v>0</v>
      </c>
      <c r="M209" s="219"/>
      <c r="N209" s="144"/>
      <c r="O209" s="144"/>
      <c r="P209" s="144"/>
      <c r="Q209" s="144"/>
      <c r="R209" s="144"/>
      <c r="S209" s="144"/>
      <c r="T209" s="144"/>
      <c r="U209" s="154"/>
    </row>
    <row r="210" spans="1:21" ht="15" hidden="1">
      <c r="A210" s="216"/>
      <c r="B210" s="149"/>
      <c r="C210" s="148"/>
      <c r="D210" s="16" t="s">
        <v>3</v>
      </c>
      <c r="E210" s="17">
        <f t="shared" si="46"/>
        <v>0</v>
      </c>
      <c r="F210" s="81">
        <v>0</v>
      </c>
      <c r="G210" s="81">
        <v>0</v>
      </c>
      <c r="H210" s="81">
        <v>0</v>
      </c>
      <c r="I210" s="81">
        <v>0</v>
      </c>
      <c r="J210" s="81">
        <v>0</v>
      </c>
      <c r="K210" s="81">
        <v>0</v>
      </c>
      <c r="L210" s="81">
        <v>0</v>
      </c>
      <c r="M210" s="220"/>
      <c r="N210" s="163"/>
      <c r="O210" s="163"/>
      <c r="P210" s="163"/>
      <c r="Q210" s="163"/>
      <c r="R210" s="163"/>
      <c r="S210" s="163"/>
      <c r="T210" s="163"/>
      <c r="U210" s="158"/>
    </row>
    <row r="211" spans="1:21" ht="15" hidden="1">
      <c r="A211" s="216"/>
      <c r="B211" s="217" t="s">
        <v>174</v>
      </c>
      <c r="C211" s="148"/>
      <c r="D211" s="16" t="s">
        <v>4</v>
      </c>
      <c r="E211" s="64">
        <f t="shared" si="46"/>
        <v>1067809.32</v>
      </c>
      <c r="F211" s="64">
        <f>F212+F213+F214+F215</f>
        <v>133712.98</v>
      </c>
      <c r="G211" s="64">
        <f aca="true" t="shared" si="50" ref="G211:L211">G212+G213+G214+G215</f>
        <v>267060.34</v>
      </c>
      <c r="H211" s="64">
        <f t="shared" si="50"/>
        <v>0</v>
      </c>
      <c r="I211" s="64">
        <f t="shared" si="50"/>
        <v>166759</v>
      </c>
      <c r="J211" s="64">
        <f t="shared" si="50"/>
        <v>166759</v>
      </c>
      <c r="K211" s="64">
        <f t="shared" si="50"/>
        <v>166759</v>
      </c>
      <c r="L211" s="64">
        <f t="shared" si="50"/>
        <v>166759</v>
      </c>
      <c r="M211" s="218" t="s">
        <v>138</v>
      </c>
      <c r="N211" s="143"/>
      <c r="O211" s="143"/>
      <c r="P211" s="143"/>
      <c r="Q211" s="143"/>
      <c r="R211" s="143"/>
      <c r="S211" s="143"/>
      <c r="T211" s="143"/>
      <c r="U211" s="153"/>
    </row>
    <row r="212" spans="1:21" ht="15" hidden="1">
      <c r="A212" s="216"/>
      <c r="B212" s="217"/>
      <c r="C212" s="148"/>
      <c r="D212" s="16" t="s">
        <v>2</v>
      </c>
      <c r="E212" s="17">
        <f t="shared" si="46"/>
        <v>1067809.32</v>
      </c>
      <c r="F212" s="81">
        <v>133712.98</v>
      </c>
      <c r="G212" s="81">
        <v>267060.34</v>
      </c>
      <c r="H212" s="81">
        <v>0</v>
      </c>
      <c r="I212" s="81">
        <v>166759</v>
      </c>
      <c r="J212" s="81">
        <v>166759</v>
      </c>
      <c r="K212" s="81">
        <v>166759</v>
      </c>
      <c r="L212" s="81">
        <v>166759</v>
      </c>
      <c r="M212" s="219"/>
      <c r="N212" s="144"/>
      <c r="O212" s="144"/>
      <c r="P212" s="144"/>
      <c r="Q212" s="144"/>
      <c r="R212" s="144"/>
      <c r="S212" s="144"/>
      <c r="T212" s="144"/>
      <c r="U212" s="154"/>
    </row>
    <row r="213" spans="1:21" ht="15" hidden="1">
      <c r="A213" s="216"/>
      <c r="B213" s="217"/>
      <c r="C213" s="148"/>
      <c r="D213" s="16" t="s">
        <v>0</v>
      </c>
      <c r="E213" s="17">
        <f t="shared" si="46"/>
        <v>0</v>
      </c>
      <c r="F213" s="81">
        <v>0</v>
      </c>
      <c r="G213" s="81">
        <v>0</v>
      </c>
      <c r="H213" s="81">
        <v>0</v>
      </c>
      <c r="I213" s="81">
        <v>0</v>
      </c>
      <c r="J213" s="81">
        <v>0</v>
      </c>
      <c r="K213" s="81">
        <v>0</v>
      </c>
      <c r="L213" s="81">
        <v>0</v>
      </c>
      <c r="M213" s="219"/>
      <c r="N213" s="144"/>
      <c r="O213" s="144"/>
      <c r="P213" s="144"/>
      <c r="Q213" s="144"/>
      <c r="R213" s="144"/>
      <c r="S213" s="144"/>
      <c r="T213" s="144"/>
      <c r="U213" s="154"/>
    </row>
    <row r="214" spans="1:21" ht="15" hidden="1">
      <c r="A214" s="216"/>
      <c r="B214" s="217"/>
      <c r="C214" s="148"/>
      <c r="D214" s="16" t="s">
        <v>1</v>
      </c>
      <c r="E214" s="17">
        <f t="shared" si="46"/>
        <v>0</v>
      </c>
      <c r="F214" s="81">
        <v>0</v>
      </c>
      <c r="G214" s="81">
        <v>0</v>
      </c>
      <c r="H214" s="81">
        <v>0</v>
      </c>
      <c r="I214" s="81">
        <v>0</v>
      </c>
      <c r="J214" s="81">
        <v>0</v>
      </c>
      <c r="K214" s="81">
        <v>0</v>
      </c>
      <c r="L214" s="81">
        <v>0</v>
      </c>
      <c r="M214" s="219"/>
      <c r="N214" s="144"/>
      <c r="O214" s="144"/>
      <c r="P214" s="144"/>
      <c r="Q214" s="144"/>
      <c r="R214" s="144"/>
      <c r="S214" s="144"/>
      <c r="T214" s="144"/>
      <c r="U214" s="154"/>
    </row>
    <row r="215" spans="1:21" ht="15" hidden="1">
      <c r="A215" s="216"/>
      <c r="B215" s="217"/>
      <c r="C215" s="148"/>
      <c r="D215" s="16" t="s">
        <v>3</v>
      </c>
      <c r="E215" s="17">
        <f t="shared" si="46"/>
        <v>0</v>
      </c>
      <c r="F215" s="81">
        <v>0</v>
      </c>
      <c r="G215" s="81">
        <v>0</v>
      </c>
      <c r="H215" s="81">
        <v>0</v>
      </c>
      <c r="I215" s="81">
        <v>0</v>
      </c>
      <c r="J215" s="81">
        <v>0</v>
      </c>
      <c r="K215" s="81">
        <v>0</v>
      </c>
      <c r="L215" s="81">
        <v>0</v>
      </c>
      <c r="M215" s="220"/>
      <c r="N215" s="163"/>
      <c r="O215" s="163"/>
      <c r="P215" s="163"/>
      <c r="Q215" s="163"/>
      <c r="R215" s="163"/>
      <c r="S215" s="163"/>
      <c r="T215" s="163"/>
      <c r="U215" s="158"/>
    </row>
    <row r="216" spans="1:21" ht="15" hidden="1">
      <c r="A216" s="216"/>
      <c r="B216" s="199" t="s">
        <v>175</v>
      </c>
      <c r="C216" s="148"/>
      <c r="D216" s="16" t="s">
        <v>4</v>
      </c>
      <c r="E216" s="64">
        <f t="shared" si="46"/>
        <v>833651.02</v>
      </c>
      <c r="F216" s="64">
        <f>F217+F220+F221+F222</f>
        <v>145775.02</v>
      </c>
      <c r="G216" s="64">
        <f aca="true" t="shared" si="51" ref="G216:L216">G217+G220+G221+G222</f>
        <v>103556</v>
      </c>
      <c r="H216" s="64">
        <f t="shared" si="51"/>
        <v>0</v>
      </c>
      <c r="I216" s="64">
        <f t="shared" si="51"/>
        <v>146080</v>
      </c>
      <c r="J216" s="64">
        <f t="shared" si="51"/>
        <v>146080</v>
      </c>
      <c r="K216" s="64">
        <f t="shared" si="51"/>
        <v>146080</v>
      </c>
      <c r="L216" s="64">
        <f t="shared" si="51"/>
        <v>146080</v>
      </c>
      <c r="M216" s="63"/>
      <c r="N216" s="143"/>
      <c r="O216" s="143"/>
      <c r="P216" s="143"/>
      <c r="Q216" s="143"/>
      <c r="R216" s="143"/>
      <c r="S216" s="143"/>
      <c r="T216" s="143"/>
      <c r="U216" s="153"/>
    </row>
    <row r="217" spans="1:21" ht="15" hidden="1">
      <c r="A217" s="216"/>
      <c r="B217" s="200"/>
      <c r="C217" s="148"/>
      <c r="D217" s="16" t="s">
        <v>2</v>
      </c>
      <c r="E217" s="17">
        <f t="shared" si="46"/>
        <v>833651.02</v>
      </c>
      <c r="F217" s="81">
        <f>F218+F219</f>
        <v>145775.02</v>
      </c>
      <c r="G217" s="81">
        <v>103556</v>
      </c>
      <c r="H217" s="81">
        <v>0</v>
      </c>
      <c r="I217" s="81">
        <f>I218+I219</f>
        <v>146080</v>
      </c>
      <c r="J217" s="81">
        <f>J218+J219</f>
        <v>146080</v>
      </c>
      <c r="K217" s="81">
        <f>K218+K219</f>
        <v>146080</v>
      </c>
      <c r="L217" s="81">
        <f>L218+L219</f>
        <v>146080</v>
      </c>
      <c r="M217" s="65"/>
      <c r="N217" s="144"/>
      <c r="O217" s="144"/>
      <c r="P217" s="144"/>
      <c r="Q217" s="144"/>
      <c r="R217" s="144"/>
      <c r="S217" s="144"/>
      <c r="T217" s="144"/>
      <c r="U217" s="154"/>
    </row>
    <row r="218" spans="1:21" ht="15" hidden="1">
      <c r="A218" s="216"/>
      <c r="B218" s="200"/>
      <c r="C218" s="221"/>
      <c r="D218" s="16"/>
      <c r="E218" s="17">
        <f t="shared" si="46"/>
        <v>566403</v>
      </c>
      <c r="F218" s="81">
        <f>184269-83000</f>
        <v>101269</v>
      </c>
      <c r="G218" s="81">
        <v>65134</v>
      </c>
      <c r="H218" s="81">
        <v>0</v>
      </c>
      <c r="I218" s="81">
        <v>100000</v>
      </c>
      <c r="J218" s="81">
        <v>100000</v>
      </c>
      <c r="K218" s="81">
        <v>100000</v>
      </c>
      <c r="L218" s="81">
        <v>100000</v>
      </c>
      <c r="M218" s="67" t="s">
        <v>136</v>
      </c>
      <c r="N218" s="144"/>
      <c r="O218" s="144"/>
      <c r="P218" s="144"/>
      <c r="Q218" s="144"/>
      <c r="R218" s="144"/>
      <c r="S218" s="144"/>
      <c r="T218" s="144"/>
      <c r="U218" s="154"/>
    </row>
    <row r="219" spans="1:21" ht="15" hidden="1">
      <c r="A219" s="216"/>
      <c r="B219" s="222"/>
      <c r="C219" s="84"/>
      <c r="D219" s="85"/>
      <c r="E219" s="17">
        <f t="shared" si="46"/>
        <v>267248.02</v>
      </c>
      <c r="F219" s="81">
        <v>44506.02</v>
      </c>
      <c r="G219" s="81">
        <v>38422</v>
      </c>
      <c r="H219" s="81">
        <v>0</v>
      </c>
      <c r="I219" s="81">
        <v>46080</v>
      </c>
      <c r="J219" s="81">
        <v>46080</v>
      </c>
      <c r="K219" s="81">
        <v>46080</v>
      </c>
      <c r="L219" s="81">
        <v>46080</v>
      </c>
      <c r="M219" s="67" t="s">
        <v>167</v>
      </c>
      <c r="N219" s="144"/>
      <c r="O219" s="144"/>
      <c r="P219" s="144"/>
      <c r="Q219" s="144"/>
      <c r="R219" s="144"/>
      <c r="S219" s="144"/>
      <c r="T219" s="144"/>
      <c r="U219" s="154"/>
    </row>
    <row r="220" spans="1:21" ht="15" hidden="1">
      <c r="A220" s="216"/>
      <c r="B220" s="222"/>
      <c r="C220" s="84"/>
      <c r="D220" s="85" t="s">
        <v>0</v>
      </c>
      <c r="E220" s="17">
        <f t="shared" si="46"/>
        <v>0</v>
      </c>
      <c r="F220" s="81">
        <v>0</v>
      </c>
      <c r="G220" s="81">
        <v>0</v>
      </c>
      <c r="H220" s="81">
        <v>0</v>
      </c>
      <c r="I220" s="81">
        <v>0</v>
      </c>
      <c r="J220" s="81">
        <v>0</v>
      </c>
      <c r="K220" s="81">
        <v>0</v>
      </c>
      <c r="L220" s="81">
        <v>0</v>
      </c>
      <c r="M220" s="65"/>
      <c r="N220" s="144"/>
      <c r="O220" s="144"/>
      <c r="P220" s="144"/>
      <c r="Q220" s="144"/>
      <c r="R220" s="144"/>
      <c r="S220" s="144"/>
      <c r="T220" s="144"/>
      <c r="U220" s="154"/>
    </row>
    <row r="221" spans="1:21" ht="15" hidden="1">
      <c r="A221" s="216"/>
      <c r="B221" s="222"/>
      <c r="C221" s="84"/>
      <c r="D221" s="85" t="s">
        <v>1</v>
      </c>
      <c r="E221" s="17">
        <f t="shared" si="46"/>
        <v>0</v>
      </c>
      <c r="F221" s="81">
        <v>0</v>
      </c>
      <c r="G221" s="81">
        <v>0</v>
      </c>
      <c r="H221" s="81">
        <v>0</v>
      </c>
      <c r="I221" s="81">
        <v>0</v>
      </c>
      <c r="J221" s="81">
        <v>0</v>
      </c>
      <c r="K221" s="81">
        <v>0</v>
      </c>
      <c r="L221" s="81">
        <v>0</v>
      </c>
      <c r="M221" s="65"/>
      <c r="N221" s="144"/>
      <c r="O221" s="144"/>
      <c r="P221" s="144"/>
      <c r="Q221" s="144"/>
      <c r="R221" s="144"/>
      <c r="S221" s="144"/>
      <c r="T221" s="144"/>
      <c r="U221" s="154"/>
    </row>
    <row r="222" spans="1:21" ht="15" hidden="1">
      <c r="A222" s="216"/>
      <c r="B222" s="201"/>
      <c r="C222" s="86"/>
      <c r="D222" s="16" t="s">
        <v>3</v>
      </c>
      <c r="E222" s="17">
        <f t="shared" si="46"/>
        <v>0</v>
      </c>
      <c r="F222" s="81">
        <v>0</v>
      </c>
      <c r="G222" s="81">
        <v>0</v>
      </c>
      <c r="H222" s="81">
        <v>0</v>
      </c>
      <c r="I222" s="81">
        <v>0</v>
      </c>
      <c r="J222" s="81">
        <v>0</v>
      </c>
      <c r="K222" s="81">
        <v>0</v>
      </c>
      <c r="L222" s="81">
        <v>0</v>
      </c>
      <c r="M222" s="66"/>
      <c r="N222" s="163"/>
      <c r="O222" s="163"/>
      <c r="P222" s="163"/>
      <c r="Q222" s="163"/>
      <c r="R222" s="163"/>
      <c r="S222" s="163"/>
      <c r="T222" s="163"/>
      <c r="U222" s="158"/>
    </row>
    <row r="223" spans="1:21" ht="15" hidden="1">
      <c r="A223" s="216"/>
      <c r="B223" s="217" t="s">
        <v>176</v>
      </c>
      <c r="C223" s="2"/>
      <c r="D223" s="16" t="s">
        <v>4</v>
      </c>
      <c r="E223" s="64">
        <f t="shared" si="46"/>
        <v>1452190.1400000001</v>
      </c>
      <c r="F223" s="64">
        <f aca="true" t="shared" si="52" ref="F223:L223">F224+F225+F226+F227</f>
        <v>276588.26</v>
      </c>
      <c r="G223" s="64">
        <f t="shared" si="52"/>
        <v>375601.88</v>
      </c>
      <c r="H223" s="64">
        <f t="shared" si="52"/>
        <v>0</v>
      </c>
      <c r="I223" s="64">
        <f t="shared" si="52"/>
        <v>200000</v>
      </c>
      <c r="J223" s="64">
        <f t="shared" si="52"/>
        <v>200000</v>
      </c>
      <c r="K223" s="64">
        <f t="shared" si="52"/>
        <v>200000</v>
      </c>
      <c r="L223" s="64">
        <f t="shared" si="52"/>
        <v>200000</v>
      </c>
      <c r="M223" s="218" t="s">
        <v>136</v>
      </c>
      <c r="N223" s="143"/>
      <c r="O223" s="143"/>
      <c r="P223" s="143"/>
      <c r="Q223" s="143"/>
      <c r="R223" s="143"/>
      <c r="S223" s="143"/>
      <c r="T223" s="143"/>
      <c r="U223" s="153"/>
    </row>
    <row r="224" spans="1:21" ht="15" hidden="1">
      <c r="A224" s="216"/>
      <c r="B224" s="217"/>
      <c r="C224" s="2"/>
      <c r="D224" s="16" t="s">
        <v>2</v>
      </c>
      <c r="E224" s="17">
        <f t="shared" si="46"/>
        <v>1452190.1400000001</v>
      </c>
      <c r="F224" s="81">
        <f>193588.26+83000</f>
        <v>276588.26</v>
      </c>
      <c r="G224" s="17">
        <v>375601.88</v>
      </c>
      <c r="H224" s="81">
        <v>0</v>
      </c>
      <c r="I224" s="81">
        <v>200000</v>
      </c>
      <c r="J224" s="81">
        <v>200000</v>
      </c>
      <c r="K224" s="81">
        <v>200000</v>
      </c>
      <c r="L224" s="81">
        <v>200000</v>
      </c>
      <c r="M224" s="219"/>
      <c r="N224" s="144"/>
      <c r="O224" s="144"/>
      <c r="P224" s="144"/>
      <c r="Q224" s="144"/>
      <c r="R224" s="144"/>
      <c r="S224" s="144"/>
      <c r="T224" s="144"/>
      <c r="U224" s="154"/>
    </row>
    <row r="225" spans="1:21" ht="15" hidden="1">
      <c r="A225" s="216"/>
      <c r="B225" s="217"/>
      <c r="C225" s="2"/>
      <c r="D225" s="16" t="s">
        <v>0</v>
      </c>
      <c r="E225" s="17">
        <f t="shared" si="46"/>
        <v>0</v>
      </c>
      <c r="F225" s="81">
        <v>0</v>
      </c>
      <c r="G225" s="81">
        <v>0</v>
      </c>
      <c r="H225" s="81">
        <v>0</v>
      </c>
      <c r="I225" s="81">
        <v>0</v>
      </c>
      <c r="J225" s="81">
        <v>0</v>
      </c>
      <c r="K225" s="81">
        <v>0</v>
      </c>
      <c r="L225" s="81">
        <v>0</v>
      </c>
      <c r="M225" s="219"/>
      <c r="N225" s="144"/>
      <c r="O225" s="144"/>
      <c r="P225" s="144"/>
      <c r="Q225" s="144"/>
      <c r="R225" s="144"/>
      <c r="S225" s="144"/>
      <c r="T225" s="144"/>
      <c r="U225" s="154"/>
    </row>
    <row r="226" spans="1:21" ht="15" hidden="1">
      <c r="A226" s="216"/>
      <c r="B226" s="217"/>
      <c r="C226" s="2"/>
      <c r="D226" s="16" t="s">
        <v>1</v>
      </c>
      <c r="E226" s="17">
        <f t="shared" si="46"/>
        <v>0</v>
      </c>
      <c r="F226" s="81">
        <v>0</v>
      </c>
      <c r="G226" s="81">
        <v>0</v>
      </c>
      <c r="H226" s="81">
        <v>0</v>
      </c>
      <c r="I226" s="81">
        <v>0</v>
      </c>
      <c r="J226" s="81">
        <v>0</v>
      </c>
      <c r="K226" s="81">
        <v>0</v>
      </c>
      <c r="L226" s="81">
        <v>0</v>
      </c>
      <c r="M226" s="219"/>
      <c r="N226" s="144"/>
      <c r="O226" s="144"/>
      <c r="P226" s="144"/>
      <c r="Q226" s="144"/>
      <c r="R226" s="144"/>
      <c r="S226" s="144"/>
      <c r="T226" s="144"/>
      <c r="U226" s="154"/>
    </row>
    <row r="227" spans="1:21" ht="15" hidden="1">
      <c r="A227" s="216"/>
      <c r="B227" s="217"/>
      <c r="C227" s="2"/>
      <c r="D227" s="16" t="s">
        <v>3</v>
      </c>
      <c r="E227" s="17">
        <f t="shared" si="46"/>
        <v>0</v>
      </c>
      <c r="F227" s="81">
        <v>0</v>
      </c>
      <c r="G227" s="81">
        <v>0</v>
      </c>
      <c r="H227" s="81">
        <v>0</v>
      </c>
      <c r="I227" s="81">
        <v>0</v>
      </c>
      <c r="J227" s="81">
        <v>0</v>
      </c>
      <c r="K227" s="81">
        <v>0</v>
      </c>
      <c r="L227" s="81">
        <v>0</v>
      </c>
      <c r="M227" s="220"/>
      <c r="N227" s="163"/>
      <c r="O227" s="163"/>
      <c r="P227" s="163"/>
      <c r="Q227" s="163"/>
      <c r="R227" s="163"/>
      <c r="S227" s="163"/>
      <c r="T227" s="163"/>
      <c r="U227" s="158"/>
    </row>
    <row r="228" spans="1:21" ht="15" hidden="1">
      <c r="A228" s="216"/>
      <c r="B228" s="217" t="s">
        <v>177</v>
      </c>
      <c r="C228" s="2"/>
      <c r="D228" s="16" t="s">
        <v>4</v>
      </c>
      <c r="E228" s="64">
        <f t="shared" si="46"/>
        <v>198500</v>
      </c>
      <c r="F228" s="64">
        <f>F229+F230+F231+F232</f>
        <v>98500</v>
      </c>
      <c r="G228" s="64">
        <f aca="true" t="shared" si="53" ref="G228:L228">G229+G230+G231+G232</f>
        <v>100000</v>
      </c>
      <c r="H228" s="64">
        <f t="shared" si="53"/>
        <v>0</v>
      </c>
      <c r="I228" s="64">
        <f t="shared" si="53"/>
        <v>0</v>
      </c>
      <c r="J228" s="64">
        <f t="shared" si="53"/>
        <v>0</v>
      </c>
      <c r="K228" s="64">
        <f t="shared" si="53"/>
        <v>0</v>
      </c>
      <c r="L228" s="64">
        <f t="shared" si="53"/>
        <v>0</v>
      </c>
      <c r="M228" s="218" t="s">
        <v>178</v>
      </c>
      <c r="N228" s="143"/>
      <c r="O228" s="143"/>
      <c r="P228" s="143"/>
      <c r="Q228" s="143"/>
      <c r="R228" s="143"/>
      <c r="S228" s="143"/>
      <c r="T228" s="143"/>
      <c r="U228" s="153"/>
    </row>
    <row r="229" spans="1:21" ht="15" hidden="1">
      <c r="A229" s="216"/>
      <c r="B229" s="217"/>
      <c r="C229" s="2"/>
      <c r="D229" s="16" t="s">
        <v>2</v>
      </c>
      <c r="E229" s="17">
        <f t="shared" si="46"/>
        <v>198500</v>
      </c>
      <c r="F229" s="81">
        <v>98500</v>
      </c>
      <c r="G229" s="81">
        <v>100000</v>
      </c>
      <c r="H229" s="81">
        <v>0</v>
      </c>
      <c r="I229" s="81">
        <v>0</v>
      </c>
      <c r="J229" s="81">
        <v>0</v>
      </c>
      <c r="K229" s="81">
        <v>0</v>
      </c>
      <c r="L229" s="81">
        <v>0</v>
      </c>
      <c r="M229" s="219"/>
      <c r="N229" s="144"/>
      <c r="O229" s="144"/>
      <c r="P229" s="144"/>
      <c r="Q229" s="144"/>
      <c r="R229" s="144"/>
      <c r="S229" s="144"/>
      <c r="T229" s="144"/>
      <c r="U229" s="154"/>
    </row>
    <row r="230" spans="1:21" ht="15" hidden="1">
      <c r="A230" s="216"/>
      <c r="B230" s="217"/>
      <c r="C230" s="2"/>
      <c r="D230" s="16" t="s">
        <v>0</v>
      </c>
      <c r="E230" s="17">
        <f t="shared" si="46"/>
        <v>0</v>
      </c>
      <c r="F230" s="81">
        <v>0</v>
      </c>
      <c r="G230" s="81">
        <v>0</v>
      </c>
      <c r="H230" s="81">
        <v>0</v>
      </c>
      <c r="I230" s="81">
        <v>0</v>
      </c>
      <c r="J230" s="81">
        <v>0</v>
      </c>
      <c r="K230" s="81">
        <v>0</v>
      </c>
      <c r="L230" s="81">
        <v>0</v>
      </c>
      <c r="M230" s="219"/>
      <c r="N230" s="144"/>
      <c r="O230" s="144"/>
      <c r="P230" s="144"/>
      <c r="Q230" s="144"/>
      <c r="R230" s="144"/>
      <c r="S230" s="144"/>
      <c r="T230" s="144"/>
      <c r="U230" s="154"/>
    </row>
    <row r="231" spans="1:21" ht="15" hidden="1">
      <c r="A231" s="216"/>
      <c r="B231" s="217"/>
      <c r="C231" s="2"/>
      <c r="D231" s="16" t="s">
        <v>1</v>
      </c>
      <c r="E231" s="17">
        <f t="shared" si="46"/>
        <v>0</v>
      </c>
      <c r="F231" s="81">
        <v>0</v>
      </c>
      <c r="G231" s="81">
        <v>0</v>
      </c>
      <c r="H231" s="81">
        <v>0</v>
      </c>
      <c r="I231" s="81">
        <v>0</v>
      </c>
      <c r="J231" s="81">
        <v>0</v>
      </c>
      <c r="K231" s="81">
        <v>0</v>
      </c>
      <c r="L231" s="81">
        <v>0</v>
      </c>
      <c r="M231" s="219"/>
      <c r="N231" s="144"/>
      <c r="O231" s="144"/>
      <c r="P231" s="144"/>
      <c r="Q231" s="144"/>
      <c r="R231" s="144"/>
      <c r="S231" s="144"/>
      <c r="T231" s="144"/>
      <c r="U231" s="154"/>
    </row>
    <row r="232" spans="1:21" ht="15" hidden="1">
      <c r="A232" s="216"/>
      <c r="B232" s="217"/>
      <c r="C232" s="2"/>
      <c r="D232" s="16" t="s">
        <v>3</v>
      </c>
      <c r="E232" s="17">
        <f t="shared" si="46"/>
        <v>0</v>
      </c>
      <c r="F232" s="81">
        <v>0</v>
      </c>
      <c r="G232" s="81">
        <v>0</v>
      </c>
      <c r="H232" s="81">
        <v>0</v>
      </c>
      <c r="I232" s="81">
        <v>0</v>
      </c>
      <c r="J232" s="81">
        <v>0</v>
      </c>
      <c r="K232" s="81">
        <v>0</v>
      </c>
      <c r="L232" s="81">
        <v>0</v>
      </c>
      <c r="M232" s="220"/>
      <c r="N232" s="163"/>
      <c r="O232" s="163"/>
      <c r="P232" s="163"/>
      <c r="Q232" s="163"/>
      <c r="R232" s="163"/>
      <c r="S232" s="163"/>
      <c r="T232" s="163"/>
      <c r="U232" s="158"/>
    </row>
    <row r="233" spans="1:21" ht="15" hidden="1">
      <c r="A233" s="216"/>
      <c r="B233" s="217" t="s">
        <v>179</v>
      </c>
      <c r="C233" s="2"/>
      <c r="D233" s="16" t="s">
        <v>4</v>
      </c>
      <c r="E233" s="64">
        <f t="shared" si="46"/>
        <v>55000</v>
      </c>
      <c r="F233" s="64">
        <f>F234+F235+F236+F237</f>
        <v>25000</v>
      </c>
      <c r="G233" s="64">
        <f aca="true" t="shared" si="54" ref="G233:L233">G234+G235+G236+G237</f>
        <v>30000</v>
      </c>
      <c r="H233" s="64">
        <f t="shared" si="54"/>
        <v>0</v>
      </c>
      <c r="I233" s="64">
        <f t="shared" si="54"/>
        <v>0</v>
      </c>
      <c r="J233" s="64">
        <f t="shared" si="54"/>
        <v>0</v>
      </c>
      <c r="K233" s="64">
        <f>K234+K235+K236+K237</f>
        <v>0</v>
      </c>
      <c r="L233" s="64">
        <f t="shared" si="54"/>
        <v>0</v>
      </c>
      <c r="M233" s="218" t="s">
        <v>134</v>
      </c>
      <c r="N233" s="143"/>
      <c r="O233" s="143"/>
      <c r="P233" s="143"/>
      <c r="Q233" s="143"/>
      <c r="R233" s="143"/>
      <c r="S233" s="143"/>
      <c r="T233" s="143"/>
      <c r="U233" s="153"/>
    </row>
    <row r="234" spans="1:21" ht="15" hidden="1">
      <c r="A234" s="216"/>
      <c r="B234" s="217"/>
      <c r="C234" s="2"/>
      <c r="D234" s="16" t="s">
        <v>2</v>
      </c>
      <c r="E234" s="17">
        <f t="shared" si="46"/>
        <v>55000</v>
      </c>
      <c r="F234" s="81">
        <v>25000</v>
      </c>
      <c r="G234" s="81">
        <v>30000</v>
      </c>
      <c r="H234" s="81">
        <v>0</v>
      </c>
      <c r="I234" s="81">
        <v>0</v>
      </c>
      <c r="J234" s="81">
        <v>0</v>
      </c>
      <c r="K234" s="81">
        <v>0</v>
      </c>
      <c r="L234" s="81">
        <v>0</v>
      </c>
      <c r="M234" s="219"/>
      <c r="N234" s="144"/>
      <c r="O234" s="144"/>
      <c r="P234" s="144"/>
      <c r="Q234" s="144"/>
      <c r="R234" s="144"/>
      <c r="S234" s="144"/>
      <c r="T234" s="144"/>
      <c r="U234" s="154"/>
    </row>
    <row r="235" spans="1:21" ht="15" hidden="1">
      <c r="A235" s="216"/>
      <c r="B235" s="217"/>
      <c r="C235" s="2"/>
      <c r="D235" s="16" t="s">
        <v>0</v>
      </c>
      <c r="E235" s="17">
        <f t="shared" si="46"/>
        <v>0</v>
      </c>
      <c r="F235" s="81">
        <v>0</v>
      </c>
      <c r="G235" s="81">
        <v>0</v>
      </c>
      <c r="H235" s="81">
        <v>0</v>
      </c>
      <c r="I235" s="81">
        <v>0</v>
      </c>
      <c r="J235" s="81">
        <v>0</v>
      </c>
      <c r="K235" s="81">
        <v>0</v>
      </c>
      <c r="L235" s="81">
        <v>0</v>
      </c>
      <c r="M235" s="219"/>
      <c r="N235" s="144"/>
      <c r="O235" s="144"/>
      <c r="P235" s="144"/>
      <c r="Q235" s="144"/>
      <c r="R235" s="144"/>
      <c r="S235" s="144"/>
      <c r="T235" s="144"/>
      <c r="U235" s="154"/>
    </row>
    <row r="236" spans="1:21" ht="15" hidden="1">
      <c r="A236" s="216"/>
      <c r="B236" s="217"/>
      <c r="C236" s="2"/>
      <c r="D236" s="16" t="s">
        <v>1</v>
      </c>
      <c r="E236" s="17">
        <f t="shared" si="46"/>
        <v>0</v>
      </c>
      <c r="F236" s="81">
        <v>0</v>
      </c>
      <c r="G236" s="81">
        <v>0</v>
      </c>
      <c r="H236" s="81">
        <v>0</v>
      </c>
      <c r="I236" s="81">
        <v>0</v>
      </c>
      <c r="J236" s="81">
        <v>0</v>
      </c>
      <c r="K236" s="81">
        <v>0</v>
      </c>
      <c r="L236" s="81">
        <v>0</v>
      </c>
      <c r="M236" s="219"/>
      <c r="N236" s="144"/>
      <c r="O236" s="144"/>
      <c r="P236" s="144"/>
      <c r="Q236" s="144"/>
      <c r="R236" s="144"/>
      <c r="S236" s="144"/>
      <c r="T236" s="144"/>
      <c r="U236" s="154"/>
    </row>
    <row r="237" spans="1:21" ht="15" hidden="1">
      <c r="A237" s="216"/>
      <c r="B237" s="217"/>
      <c r="C237" s="2"/>
      <c r="D237" s="16" t="s">
        <v>3</v>
      </c>
      <c r="E237" s="17">
        <f t="shared" si="46"/>
        <v>0</v>
      </c>
      <c r="F237" s="81">
        <v>0</v>
      </c>
      <c r="G237" s="81">
        <v>0</v>
      </c>
      <c r="H237" s="81">
        <v>0</v>
      </c>
      <c r="I237" s="81">
        <v>0</v>
      </c>
      <c r="J237" s="81">
        <v>0</v>
      </c>
      <c r="K237" s="81">
        <v>0</v>
      </c>
      <c r="L237" s="81">
        <v>0</v>
      </c>
      <c r="M237" s="220"/>
      <c r="N237" s="163"/>
      <c r="O237" s="163"/>
      <c r="P237" s="163"/>
      <c r="Q237" s="163"/>
      <c r="R237" s="163"/>
      <c r="S237" s="163"/>
      <c r="T237" s="163"/>
      <c r="U237" s="158"/>
    </row>
    <row r="238" spans="1:21" ht="15" hidden="1">
      <c r="A238" s="216"/>
      <c r="B238" s="149" t="s">
        <v>180</v>
      </c>
      <c r="C238" s="2"/>
      <c r="D238" s="16" t="s">
        <v>4</v>
      </c>
      <c r="E238" s="64">
        <f t="shared" si="46"/>
        <v>1450124.85</v>
      </c>
      <c r="F238" s="64">
        <f>F239+F240+F241+F242</f>
        <v>140712.11</v>
      </c>
      <c r="G238" s="64">
        <f aca="true" t="shared" si="55" ref="G238:L238">G239+G240+G241+G242</f>
        <v>309412.74</v>
      </c>
      <c r="H238" s="64">
        <f t="shared" si="55"/>
        <v>0</v>
      </c>
      <c r="I238" s="64">
        <f t="shared" si="55"/>
        <v>250000</v>
      </c>
      <c r="J238" s="64">
        <f t="shared" si="55"/>
        <v>250000</v>
      </c>
      <c r="K238" s="64">
        <f t="shared" si="55"/>
        <v>250000</v>
      </c>
      <c r="L238" s="64">
        <f t="shared" si="55"/>
        <v>250000</v>
      </c>
      <c r="M238" s="218" t="s">
        <v>138</v>
      </c>
      <c r="N238" s="143"/>
      <c r="O238" s="143"/>
      <c r="P238" s="143"/>
      <c r="Q238" s="143"/>
      <c r="R238" s="143"/>
      <c r="S238" s="143"/>
      <c r="T238" s="143"/>
      <c r="U238" s="153"/>
    </row>
    <row r="239" spans="1:21" ht="15" hidden="1">
      <c r="A239" s="216"/>
      <c r="B239" s="149"/>
      <c r="C239" s="2"/>
      <c r="D239" s="16" t="s">
        <v>2</v>
      </c>
      <c r="E239" s="17">
        <f t="shared" si="46"/>
        <v>1450124.85</v>
      </c>
      <c r="F239" s="81">
        <v>140712.11</v>
      </c>
      <c r="G239" s="17">
        <v>309412.74</v>
      </c>
      <c r="H239" s="81">
        <v>0</v>
      </c>
      <c r="I239" s="81">
        <v>250000</v>
      </c>
      <c r="J239" s="81">
        <v>250000</v>
      </c>
      <c r="K239" s="81">
        <v>250000</v>
      </c>
      <c r="L239" s="81">
        <v>250000</v>
      </c>
      <c r="M239" s="219"/>
      <c r="N239" s="144"/>
      <c r="O239" s="144"/>
      <c r="P239" s="144"/>
      <c r="Q239" s="144"/>
      <c r="R239" s="144"/>
      <c r="S239" s="144"/>
      <c r="T239" s="144"/>
      <c r="U239" s="154"/>
    </row>
    <row r="240" spans="1:21" ht="15" hidden="1">
      <c r="A240" s="216"/>
      <c r="B240" s="149"/>
      <c r="C240" s="2"/>
      <c r="D240" s="16" t="s">
        <v>0</v>
      </c>
      <c r="E240" s="17">
        <f t="shared" si="46"/>
        <v>0</v>
      </c>
      <c r="F240" s="81">
        <v>0</v>
      </c>
      <c r="G240" s="81">
        <v>0</v>
      </c>
      <c r="H240" s="81">
        <v>0</v>
      </c>
      <c r="I240" s="81">
        <v>0</v>
      </c>
      <c r="J240" s="81">
        <v>0</v>
      </c>
      <c r="K240" s="81">
        <v>0</v>
      </c>
      <c r="L240" s="81">
        <v>0</v>
      </c>
      <c r="M240" s="219"/>
      <c r="N240" s="144"/>
      <c r="O240" s="144"/>
      <c r="P240" s="144"/>
      <c r="Q240" s="144"/>
      <c r="R240" s="144"/>
      <c r="S240" s="144"/>
      <c r="T240" s="144"/>
      <c r="U240" s="154"/>
    </row>
    <row r="241" spans="1:21" ht="15" hidden="1">
      <c r="A241" s="216"/>
      <c r="B241" s="149"/>
      <c r="C241" s="2"/>
      <c r="D241" s="16" t="s">
        <v>1</v>
      </c>
      <c r="E241" s="17">
        <f t="shared" si="46"/>
        <v>0</v>
      </c>
      <c r="F241" s="81">
        <v>0</v>
      </c>
      <c r="G241" s="81">
        <v>0</v>
      </c>
      <c r="H241" s="81">
        <v>0</v>
      </c>
      <c r="I241" s="81">
        <v>0</v>
      </c>
      <c r="J241" s="81">
        <v>0</v>
      </c>
      <c r="K241" s="81">
        <v>0</v>
      </c>
      <c r="L241" s="81">
        <v>0</v>
      </c>
      <c r="M241" s="219"/>
      <c r="N241" s="144"/>
      <c r="O241" s="144"/>
      <c r="P241" s="144"/>
      <c r="Q241" s="144"/>
      <c r="R241" s="144"/>
      <c r="S241" s="144"/>
      <c r="T241" s="144"/>
      <c r="U241" s="154"/>
    </row>
    <row r="242" spans="1:21" ht="15" hidden="1">
      <c r="A242" s="216"/>
      <c r="B242" s="149"/>
      <c r="C242" s="2"/>
      <c r="D242" s="16" t="s">
        <v>3</v>
      </c>
      <c r="E242" s="17">
        <f t="shared" si="46"/>
        <v>0</v>
      </c>
      <c r="F242" s="81">
        <v>0</v>
      </c>
      <c r="G242" s="81">
        <v>0</v>
      </c>
      <c r="H242" s="81">
        <v>0</v>
      </c>
      <c r="I242" s="81">
        <v>0</v>
      </c>
      <c r="J242" s="81">
        <v>0</v>
      </c>
      <c r="K242" s="81">
        <v>0</v>
      </c>
      <c r="L242" s="81">
        <v>0</v>
      </c>
      <c r="M242" s="220"/>
      <c r="N242" s="163"/>
      <c r="O242" s="163"/>
      <c r="P242" s="163"/>
      <c r="Q242" s="163"/>
      <c r="R242" s="163"/>
      <c r="S242" s="163"/>
      <c r="T242" s="163"/>
      <c r="U242" s="158"/>
    </row>
    <row r="243" spans="1:21" ht="15" hidden="1">
      <c r="A243" s="216"/>
      <c r="B243" s="217" t="s">
        <v>181</v>
      </c>
      <c r="C243" s="2"/>
      <c r="D243" s="16" t="s">
        <v>4</v>
      </c>
      <c r="E243" s="64">
        <f t="shared" si="46"/>
        <v>646853.06</v>
      </c>
      <c r="F243" s="64">
        <f>F244+F245+F246+F247</f>
        <v>151430.64</v>
      </c>
      <c r="G243" s="64">
        <f aca="true" t="shared" si="56" ref="G243:L243">G244+G245+G246+G247</f>
        <v>495422.42</v>
      </c>
      <c r="H243" s="64">
        <f t="shared" si="56"/>
        <v>0</v>
      </c>
      <c r="I243" s="64">
        <f t="shared" si="56"/>
        <v>0</v>
      </c>
      <c r="J243" s="64">
        <f t="shared" si="56"/>
        <v>0</v>
      </c>
      <c r="K243" s="64">
        <f t="shared" si="56"/>
        <v>0</v>
      </c>
      <c r="L243" s="64">
        <f t="shared" si="56"/>
        <v>0</v>
      </c>
      <c r="M243" s="218" t="s">
        <v>178</v>
      </c>
      <c r="N243" s="143"/>
      <c r="O243" s="143"/>
      <c r="P243" s="143"/>
      <c r="Q243" s="143"/>
      <c r="R243" s="143"/>
      <c r="S243" s="143"/>
      <c r="T243" s="143"/>
      <c r="U243" s="153"/>
    </row>
    <row r="244" spans="1:21" ht="15" hidden="1">
      <c r="A244" s="216"/>
      <c r="B244" s="217"/>
      <c r="C244" s="2"/>
      <c r="D244" s="16" t="s">
        <v>2</v>
      </c>
      <c r="E244" s="17">
        <f t="shared" si="46"/>
        <v>646853.06</v>
      </c>
      <c r="F244" s="81">
        <f>188430.64-37000</f>
        <v>151430.64</v>
      </c>
      <c r="G244" s="81">
        <v>495422.42</v>
      </c>
      <c r="H244" s="81">
        <v>0</v>
      </c>
      <c r="I244" s="81">
        <v>0</v>
      </c>
      <c r="J244" s="81"/>
      <c r="K244" s="81"/>
      <c r="L244" s="81"/>
      <c r="M244" s="219"/>
      <c r="N244" s="144"/>
      <c r="O244" s="144"/>
      <c r="P244" s="144"/>
      <c r="Q244" s="144"/>
      <c r="R244" s="144"/>
      <c r="S244" s="144"/>
      <c r="T244" s="144"/>
      <c r="U244" s="154"/>
    </row>
    <row r="245" spans="1:21" ht="15" hidden="1">
      <c r="A245" s="216"/>
      <c r="B245" s="217"/>
      <c r="C245" s="2"/>
      <c r="D245" s="16" t="s">
        <v>0</v>
      </c>
      <c r="E245" s="17">
        <f t="shared" si="46"/>
        <v>0</v>
      </c>
      <c r="F245" s="81">
        <v>0</v>
      </c>
      <c r="G245" s="81">
        <v>0</v>
      </c>
      <c r="H245" s="81">
        <v>0</v>
      </c>
      <c r="I245" s="81">
        <v>0</v>
      </c>
      <c r="J245" s="81">
        <v>0</v>
      </c>
      <c r="K245" s="81">
        <v>0</v>
      </c>
      <c r="L245" s="81">
        <v>0</v>
      </c>
      <c r="M245" s="219"/>
      <c r="N245" s="144"/>
      <c r="O245" s="144"/>
      <c r="P245" s="144"/>
      <c r="Q245" s="144"/>
      <c r="R245" s="144"/>
      <c r="S245" s="144"/>
      <c r="T245" s="144"/>
      <c r="U245" s="154"/>
    </row>
    <row r="246" spans="1:21" ht="15" hidden="1">
      <c r="A246" s="216"/>
      <c r="B246" s="217"/>
      <c r="C246" s="2"/>
      <c r="D246" s="16" t="s">
        <v>1</v>
      </c>
      <c r="E246" s="17">
        <f t="shared" si="46"/>
        <v>0</v>
      </c>
      <c r="F246" s="81">
        <v>0</v>
      </c>
      <c r="G246" s="81">
        <v>0</v>
      </c>
      <c r="H246" s="81">
        <v>0</v>
      </c>
      <c r="I246" s="81">
        <v>0</v>
      </c>
      <c r="J246" s="81">
        <v>0</v>
      </c>
      <c r="K246" s="81">
        <v>0</v>
      </c>
      <c r="L246" s="81">
        <v>0</v>
      </c>
      <c r="M246" s="219"/>
      <c r="N246" s="144"/>
      <c r="O246" s="144"/>
      <c r="P246" s="144"/>
      <c r="Q246" s="144"/>
      <c r="R246" s="144"/>
      <c r="S246" s="144"/>
      <c r="T246" s="144"/>
      <c r="U246" s="154"/>
    </row>
    <row r="247" spans="1:21" ht="15" hidden="1">
      <c r="A247" s="216"/>
      <c r="B247" s="217"/>
      <c r="C247" s="2"/>
      <c r="D247" s="16" t="s">
        <v>3</v>
      </c>
      <c r="E247" s="17">
        <f t="shared" si="46"/>
        <v>0</v>
      </c>
      <c r="F247" s="81">
        <v>0</v>
      </c>
      <c r="G247" s="81">
        <v>0</v>
      </c>
      <c r="H247" s="81">
        <v>0</v>
      </c>
      <c r="I247" s="81">
        <v>0</v>
      </c>
      <c r="J247" s="81">
        <v>0</v>
      </c>
      <c r="K247" s="81">
        <v>0</v>
      </c>
      <c r="L247" s="81">
        <v>0</v>
      </c>
      <c r="M247" s="220"/>
      <c r="N247" s="163"/>
      <c r="O247" s="163"/>
      <c r="P247" s="163"/>
      <c r="Q247" s="163"/>
      <c r="R247" s="163"/>
      <c r="S247" s="163"/>
      <c r="T247" s="163"/>
      <c r="U247" s="158"/>
    </row>
    <row r="248" spans="1:21" ht="15" hidden="1">
      <c r="A248" s="216"/>
      <c r="B248" s="149" t="s">
        <v>182</v>
      </c>
      <c r="C248" s="2"/>
      <c r="D248" s="16" t="s">
        <v>4</v>
      </c>
      <c r="E248" s="64">
        <f t="shared" si="46"/>
        <v>3592185.88</v>
      </c>
      <c r="F248" s="64">
        <f>F249+F250+F251+F252</f>
        <v>614374.8</v>
      </c>
      <c r="G248" s="64">
        <f aca="true" t="shared" si="57" ref="G248:L248">G249+G250+G251+G252</f>
        <v>212232.56</v>
      </c>
      <c r="H248" s="64">
        <f t="shared" si="57"/>
        <v>0</v>
      </c>
      <c r="I248" s="64">
        <f t="shared" si="57"/>
        <v>691394.63</v>
      </c>
      <c r="J248" s="64">
        <f t="shared" si="57"/>
        <v>691394.63</v>
      </c>
      <c r="K248" s="64">
        <f t="shared" si="57"/>
        <v>691394.63</v>
      </c>
      <c r="L248" s="64">
        <f t="shared" si="57"/>
        <v>691394.63</v>
      </c>
      <c r="M248" s="218" t="s">
        <v>136</v>
      </c>
      <c r="N248" s="143"/>
      <c r="O248" s="143"/>
      <c r="P248" s="143"/>
      <c r="Q248" s="143"/>
      <c r="R248" s="143"/>
      <c r="S248" s="143"/>
      <c r="T248" s="143"/>
      <c r="U248" s="153"/>
    </row>
    <row r="249" spans="1:21" ht="15" hidden="1">
      <c r="A249" s="216"/>
      <c r="B249" s="149"/>
      <c r="C249" s="87"/>
      <c r="D249" s="16" t="s">
        <v>2</v>
      </c>
      <c r="E249" s="17">
        <f t="shared" si="46"/>
        <v>3592185.88</v>
      </c>
      <c r="F249" s="81">
        <v>614374.8</v>
      </c>
      <c r="G249" s="17">
        <v>212232.56</v>
      </c>
      <c r="H249" s="81">
        <v>0</v>
      </c>
      <c r="I249" s="81">
        <v>691394.63</v>
      </c>
      <c r="J249" s="81">
        <v>691394.63</v>
      </c>
      <c r="K249" s="81">
        <v>691394.63</v>
      </c>
      <c r="L249" s="81">
        <v>691394.63</v>
      </c>
      <c r="M249" s="219"/>
      <c r="N249" s="144"/>
      <c r="O249" s="144"/>
      <c r="P249" s="144"/>
      <c r="Q249" s="144"/>
      <c r="R249" s="144"/>
      <c r="S249" s="144"/>
      <c r="T249" s="144"/>
      <c r="U249" s="154"/>
    </row>
    <row r="250" spans="1:21" ht="15" hidden="1">
      <c r="A250" s="216"/>
      <c r="B250" s="149"/>
      <c r="C250" s="87"/>
      <c r="D250" s="16" t="s">
        <v>0</v>
      </c>
      <c r="E250" s="17">
        <f t="shared" si="46"/>
        <v>0</v>
      </c>
      <c r="F250" s="81">
        <v>0</v>
      </c>
      <c r="G250" s="17">
        <v>0</v>
      </c>
      <c r="H250" s="81">
        <v>0</v>
      </c>
      <c r="I250" s="81">
        <v>0</v>
      </c>
      <c r="J250" s="81">
        <v>0</v>
      </c>
      <c r="K250" s="81">
        <v>0</v>
      </c>
      <c r="L250" s="81">
        <v>0</v>
      </c>
      <c r="M250" s="219"/>
      <c r="N250" s="144"/>
      <c r="O250" s="144"/>
      <c r="P250" s="144"/>
      <c r="Q250" s="144"/>
      <c r="R250" s="144"/>
      <c r="S250" s="144"/>
      <c r="T250" s="144"/>
      <c r="U250" s="154"/>
    </row>
    <row r="251" spans="1:21" ht="15" hidden="1">
      <c r="A251" s="216"/>
      <c r="B251" s="149"/>
      <c r="C251" s="87"/>
      <c r="D251" s="16" t="s">
        <v>1</v>
      </c>
      <c r="E251" s="17">
        <f t="shared" si="46"/>
        <v>0</v>
      </c>
      <c r="F251" s="81">
        <v>0</v>
      </c>
      <c r="G251" s="17">
        <v>0</v>
      </c>
      <c r="H251" s="81">
        <v>0</v>
      </c>
      <c r="I251" s="81">
        <v>0</v>
      </c>
      <c r="J251" s="81">
        <v>0</v>
      </c>
      <c r="K251" s="81">
        <v>0</v>
      </c>
      <c r="L251" s="81">
        <v>0</v>
      </c>
      <c r="M251" s="219"/>
      <c r="N251" s="144"/>
      <c r="O251" s="144"/>
      <c r="P251" s="144"/>
      <c r="Q251" s="144"/>
      <c r="R251" s="144"/>
      <c r="S251" s="144"/>
      <c r="T251" s="144"/>
      <c r="U251" s="154"/>
    </row>
    <row r="252" spans="1:21" ht="15" hidden="1">
      <c r="A252" s="216"/>
      <c r="B252" s="149"/>
      <c r="C252" s="87"/>
      <c r="D252" s="16" t="s">
        <v>3</v>
      </c>
      <c r="E252" s="17">
        <f t="shared" si="46"/>
        <v>0</v>
      </c>
      <c r="F252" s="81">
        <v>0</v>
      </c>
      <c r="G252" s="17">
        <v>0</v>
      </c>
      <c r="H252" s="81">
        <v>0</v>
      </c>
      <c r="I252" s="81">
        <v>0</v>
      </c>
      <c r="J252" s="81">
        <v>0</v>
      </c>
      <c r="K252" s="81">
        <v>0</v>
      </c>
      <c r="L252" s="81">
        <v>0</v>
      </c>
      <c r="M252" s="220"/>
      <c r="N252" s="163"/>
      <c r="O252" s="163"/>
      <c r="P252" s="163"/>
      <c r="Q252" s="163"/>
      <c r="R252" s="163"/>
      <c r="S252" s="163"/>
      <c r="T252" s="163"/>
      <c r="U252" s="158"/>
    </row>
    <row r="253" spans="1:21" ht="15" hidden="1">
      <c r="A253" s="216"/>
      <c r="B253" s="149" t="s">
        <v>183</v>
      </c>
      <c r="C253" s="87"/>
      <c r="D253" s="16" t="s">
        <v>4</v>
      </c>
      <c r="E253" s="64">
        <f t="shared" si="46"/>
        <v>5389256.54</v>
      </c>
      <c r="F253" s="64">
        <f>F254+F255+F256+F257</f>
        <v>1193974.44</v>
      </c>
      <c r="G253" s="64">
        <f aca="true" t="shared" si="58" ref="G253:L253">G254+G255+G256+G257</f>
        <v>1292818.1</v>
      </c>
      <c r="H253" s="64">
        <f t="shared" si="58"/>
        <v>0</v>
      </c>
      <c r="I253" s="64">
        <f t="shared" si="58"/>
        <v>725616</v>
      </c>
      <c r="J253" s="64">
        <f t="shared" si="58"/>
        <v>725616</v>
      </c>
      <c r="K253" s="64">
        <f t="shared" si="58"/>
        <v>725616</v>
      </c>
      <c r="L253" s="64">
        <f t="shared" si="58"/>
        <v>725616</v>
      </c>
      <c r="M253" s="218" t="s">
        <v>136</v>
      </c>
      <c r="N253" s="143"/>
      <c r="O253" s="143"/>
      <c r="P253" s="143"/>
      <c r="Q253" s="143"/>
      <c r="R253" s="143"/>
      <c r="S253" s="143"/>
      <c r="T253" s="143"/>
      <c r="U253" s="153"/>
    </row>
    <row r="254" spans="1:21" ht="15" hidden="1">
      <c r="A254" s="216"/>
      <c r="B254" s="149"/>
      <c r="C254" s="2"/>
      <c r="D254" s="16" t="s">
        <v>2</v>
      </c>
      <c r="E254" s="17">
        <f t="shared" si="46"/>
        <v>5389256.54</v>
      </c>
      <c r="F254" s="81">
        <v>1193974.44</v>
      </c>
      <c r="G254" s="17">
        <v>1292818.1</v>
      </c>
      <c r="H254" s="81">
        <v>0</v>
      </c>
      <c r="I254" s="81">
        <v>725616</v>
      </c>
      <c r="J254" s="81">
        <v>725616</v>
      </c>
      <c r="K254" s="81">
        <v>725616</v>
      </c>
      <c r="L254" s="81">
        <v>725616</v>
      </c>
      <c r="M254" s="219"/>
      <c r="N254" s="144"/>
      <c r="O254" s="144"/>
      <c r="P254" s="144"/>
      <c r="Q254" s="144"/>
      <c r="R254" s="144"/>
      <c r="S254" s="144"/>
      <c r="T254" s="144"/>
      <c r="U254" s="154"/>
    </row>
    <row r="255" spans="1:21" ht="15" hidden="1">
      <c r="A255" s="216"/>
      <c r="B255" s="149"/>
      <c r="C255" s="2"/>
      <c r="D255" s="16" t="s">
        <v>0</v>
      </c>
      <c r="E255" s="17">
        <f t="shared" si="46"/>
        <v>0</v>
      </c>
      <c r="F255" s="81">
        <v>0</v>
      </c>
      <c r="G255" s="81">
        <v>0</v>
      </c>
      <c r="H255" s="81">
        <v>0</v>
      </c>
      <c r="I255" s="81">
        <v>0</v>
      </c>
      <c r="J255" s="81">
        <v>0</v>
      </c>
      <c r="K255" s="81">
        <v>0</v>
      </c>
      <c r="L255" s="81">
        <v>0</v>
      </c>
      <c r="M255" s="219"/>
      <c r="N255" s="144"/>
      <c r="O255" s="144"/>
      <c r="P255" s="144"/>
      <c r="Q255" s="144"/>
      <c r="R255" s="144"/>
      <c r="S255" s="144"/>
      <c r="T255" s="144"/>
      <c r="U255" s="154"/>
    </row>
    <row r="256" spans="1:21" ht="15" hidden="1">
      <c r="A256" s="216"/>
      <c r="B256" s="149"/>
      <c r="C256" s="2"/>
      <c r="D256" s="16" t="s">
        <v>1</v>
      </c>
      <c r="E256" s="17">
        <f t="shared" si="46"/>
        <v>0</v>
      </c>
      <c r="F256" s="81">
        <v>0</v>
      </c>
      <c r="G256" s="81">
        <v>0</v>
      </c>
      <c r="H256" s="81">
        <v>0</v>
      </c>
      <c r="I256" s="81">
        <v>0</v>
      </c>
      <c r="J256" s="81">
        <v>0</v>
      </c>
      <c r="K256" s="81">
        <v>0</v>
      </c>
      <c r="L256" s="81">
        <v>0</v>
      </c>
      <c r="M256" s="219"/>
      <c r="N256" s="144"/>
      <c r="O256" s="144"/>
      <c r="P256" s="144"/>
      <c r="Q256" s="144"/>
      <c r="R256" s="144"/>
      <c r="S256" s="144"/>
      <c r="T256" s="144"/>
      <c r="U256" s="154"/>
    </row>
    <row r="257" spans="1:21" ht="15" hidden="1">
      <c r="A257" s="216"/>
      <c r="B257" s="149"/>
      <c r="C257" s="2"/>
      <c r="D257" s="16" t="s">
        <v>3</v>
      </c>
      <c r="E257" s="17">
        <f t="shared" si="46"/>
        <v>0</v>
      </c>
      <c r="F257" s="81">
        <v>0</v>
      </c>
      <c r="G257" s="81">
        <v>0</v>
      </c>
      <c r="H257" s="81">
        <v>0</v>
      </c>
      <c r="I257" s="81">
        <v>0</v>
      </c>
      <c r="J257" s="81">
        <v>0</v>
      </c>
      <c r="K257" s="81">
        <v>0</v>
      </c>
      <c r="L257" s="81">
        <v>0</v>
      </c>
      <c r="M257" s="220"/>
      <c r="N257" s="163"/>
      <c r="O257" s="163"/>
      <c r="P257" s="163"/>
      <c r="Q257" s="163"/>
      <c r="R257" s="163"/>
      <c r="S257" s="163"/>
      <c r="T257" s="163"/>
      <c r="U257" s="158"/>
    </row>
    <row r="258" spans="1:21" ht="15" hidden="1">
      <c r="A258" s="216"/>
      <c r="B258" s="217" t="s">
        <v>184</v>
      </c>
      <c r="C258" s="2"/>
      <c r="D258" s="16" t="s">
        <v>4</v>
      </c>
      <c r="E258" s="64">
        <f t="shared" si="46"/>
        <v>4234197.47</v>
      </c>
      <c r="F258" s="64">
        <f>F259+F260+F261+F262</f>
        <v>455321.59</v>
      </c>
      <c r="G258" s="64">
        <f aca="true" t="shared" si="59" ref="G258:L258">G259+G260+G261+G262</f>
        <v>732271.88</v>
      </c>
      <c r="H258" s="64">
        <f t="shared" si="59"/>
        <v>0</v>
      </c>
      <c r="I258" s="64">
        <f t="shared" si="59"/>
        <v>761651</v>
      </c>
      <c r="J258" s="64">
        <f t="shared" si="59"/>
        <v>761651</v>
      </c>
      <c r="K258" s="64">
        <f t="shared" si="59"/>
        <v>761651</v>
      </c>
      <c r="L258" s="64">
        <f t="shared" si="59"/>
        <v>761651</v>
      </c>
      <c r="M258" s="218" t="s">
        <v>136</v>
      </c>
      <c r="N258" s="143"/>
      <c r="O258" s="143"/>
      <c r="P258" s="143"/>
      <c r="Q258" s="143"/>
      <c r="R258" s="143"/>
      <c r="S258" s="143"/>
      <c r="T258" s="143"/>
      <c r="U258" s="153"/>
    </row>
    <row r="259" spans="1:21" ht="15" hidden="1">
      <c r="A259" s="216"/>
      <c r="B259" s="217"/>
      <c r="C259" s="2"/>
      <c r="D259" s="16" t="s">
        <v>2</v>
      </c>
      <c r="E259" s="17">
        <f t="shared" si="46"/>
        <v>4234197.47</v>
      </c>
      <c r="F259" s="81">
        <v>455321.59</v>
      </c>
      <c r="G259" s="81">
        <v>732271.88</v>
      </c>
      <c r="H259" s="81">
        <v>0</v>
      </c>
      <c r="I259" s="81">
        <v>761651</v>
      </c>
      <c r="J259" s="81">
        <v>761651</v>
      </c>
      <c r="K259" s="81">
        <v>761651</v>
      </c>
      <c r="L259" s="81">
        <v>761651</v>
      </c>
      <c r="M259" s="219"/>
      <c r="N259" s="144"/>
      <c r="O259" s="144"/>
      <c r="P259" s="144"/>
      <c r="Q259" s="144"/>
      <c r="R259" s="144"/>
      <c r="S259" s="144"/>
      <c r="T259" s="144"/>
      <c r="U259" s="154"/>
    </row>
    <row r="260" spans="1:21" ht="15" hidden="1">
      <c r="A260" s="216"/>
      <c r="B260" s="217"/>
      <c r="C260" s="2"/>
      <c r="D260" s="16" t="s">
        <v>0</v>
      </c>
      <c r="E260" s="17">
        <f t="shared" si="46"/>
        <v>0</v>
      </c>
      <c r="F260" s="81">
        <v>0</v>
      </c>
      <c r="G260" s="81">
        <v>0</v>
      </c>
      <c r="H260" s="81">
        <v>0</v>
      </c>
      <c r="I260" s="81">
        <v>0</v>
      </c>
      <c r="J260" s="81">
        <v>0</v>
      </c>
      <c r="K260" s="81">
        <v>0</v>
      </c>
      <c r="L260" s="81">
        <v>0</v>
      </c>
      <c r="M260" s="219"/>
      <c r="N260" s="144"/>
      <c r="O260" s="144"/>
      <c r="P260" s="144"/>
      <c r="Q260" s="144"/>
      <c r="R260" s="144"/>
      <c r="S260" s="144"/>
      <c r="T260" s="144"/>
      <c r="U260" s="154"/>
    </row>
    <row r="261" spans="1:21" ht="15" hidden="1">
      <c r="A261" s="216"/>
      <c r="B261" s="217"/>
      <c r="C261" s="2"/>
      <c r="D261" s="16" t="s">
        <v>1</v>
      </c>
      <c r="E261" s="17">
        <f aca="true" t="shared" si="60" ref="E261:E323">F261+G261+H261+I261+J261+K261+L261</f>
        <v>0</v>
      </c>
      <c r="F261" s="81">
        <v>0</v>
      </c>
      <c r="G261" s="81">
        <v>0</v>
      </c>
      <c r="H261" s="81">
        <v>0</v>
      </c>
      <c r="I261" s="81">
        <v>0</v>
      </c>
      <c r="J261" s="81">
        <v>0</v>
      </c>
      <c r="K261" s="81">
        <v>0</v>
      </c>
      <c r="L261" s="81">
        <v>0</v>
      </c>
      <c r="M261" s="219"/>
      <c r="N261" s="144"/>
      <c r="O261" s="144"/>
      <c r="P261" s="144"/>
      <c r="Q261" s="144"/>
      <c r="R261" s="144"/>
      <c r="S261" s="144"/>
      <c r="T261" s="144"/>
      <c r="U261" s="154"/>
    </row>
    <row r="262" spans="1:21" ht="15" hidden="1">
      <c r="A262" s="216"/>
      <c r="B262" s="217"/>
      <c r="C262" s="2"/>
      <c r="D262" s="16" t="s">
        <v>3</v>
      </c>
      <c r="E262" s="17">
        <f t="shared" si="60"/>
        <v>0</v>
      </c>
      <c r="F262" s="81">
        <v>0</v>
      </c>
      <c r="G262" s="81">
        <v>0</v>
      </c>
      <c r="H262" s="81">
        <v>0</v>
      </c>
      <c r="I262" s="81">
        <v>0</v>
      </c>
      <c r="J262" s="81">
        <v>0</v>
      </c>
      <c r="K262" s="81">
        <v>0</v>
      </c>
      <c r="L262" s="81">
        <v>0</v>
      </c>
      <c r="M262" s="220"/>
      <c r="N262" s="163"/>
      <c r="O262" s="163"/>
      <c r="P262" s="163"/>
      <c r="Q262" s="163"/>
      <c r="R262" s="163"/>
      <c r="S262" s="163"/>
      <c r="T262" s="163"/>
      <c r="U262" s="158"/>
    </row>
    <row r="263" spans="1:21" ht="15" hidden="1">
      <c r="A263" s="216"/>
      <c r="B263" s="217" t="s">
        <v>185</v>
      </c>
      <c r="C263" s="2"/>
      <c r="D263" s="16" t="s">
        <v>4</v>
      </c>
      <c r="E263" s="64">
        <f t="shared" si="60"/>
        <v>3700154.21</v>
      </c>
      <c r="F263" s="64">
        <f>F264+F265+F266+F267</f>
        <v>3700154.21</v>
      </c>
      <c r="G263" s="64">
        <f aca="true" t="shared" si="61" ref="G263:L263">G264+G265+G266+G267</f>
        <v>0</v>
      </c>
      <c r="H263" s="64">
        <f t="shared" si="61"/>
        <v>0</v>
      </c>
      <c r="I263" s="64">
        <f t="shared" si="61"/>
        <v>0</v>
      </c>
      <c r="J263" s="64">
        <f t="shared" si="61"/>
        <v>0</v>
      </c>
      <c r="K263" s="64">
        <f t="shared" si="61"/>
        <v>0</v>
      </c>
      <c r="L263" s="64">
        <f t="shared" si="61"/>
        <v>0</v>
      </c>
      <c r="M263" s="218" t="s">
        <v>186</v>
      </c>
      <c r="N263" s="143"/>
      <c r="O263" s="143"/>
      <c r="P263" s="143"/>
      <c r="Q263" s="143"/>
      <c r="R263" s="143"/>
      <c r="S263" s="143"/>
      <c r="T263" s="143"/>
      <c r="U263" s="153"/>
    </row>
    <row r="264" spans="1:21" ht="15" hidden="1">
      <c r="A264" s="216"/>
      <c r="B264" s="217"/>
      <c r="C264" s="2"/>
      <c r="D264" s="16" t="s">
        <v>2</v>
      </c>
      <c r="E264" s="17">
        <f t="shared" si="60"/>
        <v>3700154.21</v>
      </c>
      <c r="F264" s="81">
        <v>3700154.21</v>
      </c>
      <c r="G264" s="81">
        <v>0</v>
      </c>
      <c r="H264" s="81">
        <v>0</v>
      </c>
      <c r="I264" s="81">
        <v>0</v>
      </c>
      <c r="J264" s="81">
        <v>0</v>
      </c>
      <c r="K264" s="81">
        <v>0</v>
      </c>
      <c r="L264" s="81">
        <v>0</v>
      </c>
      <c r="M264" s="219"/>
      <c r="N264" s="144"/>
      <c r="O264" s="144"/>
      <c r="P264" s="144"/>
      <c r="Q264" s="144"/>
      <c r="R264" s="144"/>
      <c r="S264" s="144"/>
      <c r="T264" s="144"/>
      <c r="U264" s="154"/>
    </row>
    <row r="265" spans="1:21" ht="15" hidden="1">
      <c r="A265" s="216"/>
      <c r="B265" s="217"/>
      <c r="C265" s="2"/>
      <c r="D265" s="16" t="s">
        <v>0</v>
      </c>
      <c r="E265" s="17">
        <f t="shared" si="60"/>
        <v>0</v>
      </c>
      <c r="F265" s="81">
        <v>0</v>
      </c>
      <c r="G265" s="81">
        <v>0</v>
      </c>
      <c r="H265" s="81">
        <v>0</v>
      </c>
      <c r="I265" s="81">
        <v>0</v>
      </c>
      <c r="J265" s="81">
        <v>0</v>
      </c>
      <c r="K265" s="81">
        <v>0</v>
      </c>
      <c r="L265" s="81">
        <v>0</v>
      </c>
      <c r="M265" s="219"/>
      <c r="N265" s="144"/>
      <c r="O265" s="144"/>
      <c r="P265" s="144"/>
      <c r="Q265" s="144"/>
      <c r="R265" s="144"/>
      <c r="S265" s="144"/>
      <c r="T265" s="144"/>
      <c r="U265" s="154"/>
    </row>
    <row r="266" spans="1:21" ht="15" hidden="1">
      <c r="A266" s="216"/>
      <c r="B266" s="217"/>
      <c r="C266" s="2"/>
      <c r="D266" s="16" t="s">
        <v>1</v>
      </c>
      <c r="E266" s="17">
        <f t="shared" si="60"/>
        <v>0</v>
      </c>
      <c r="F266" s="81">
        <v>0</v>
      </c>
      <c r="G266" s="81">
        <v>0</v>
      </c>
      <c r="H266" s="81">
        <v>0</v>
      </c>
      <c r="I266" s="81">
        <v>0</v>
      </c>
      <c r="J266" s="81">
        <v>0</v>
      </c>
      <c r="K266" s="81">
        <v>0</v>
      </c>
      <c r="L266" s="81">
        <v>0</v>
      </c>
      <c r="M266" s="219"/>
      <c r="N266" s="144"/>
      <c r="O266" s="144"/>
      <c r="P266" s="144"/>
      <c r="Q266" s="144"/>
      <c r="R266" s="144"/>
      <c r="S266" s="144"/>
      <c r="T266" s="144"/>
      <c r="U266" s="154"/>
    </row>
    <row r="267" spans="1:21" ht="15" hidden="1">
      <c r="A267" s="216"/>
      <c r="B267" s="217"/>
      <c r="C267" s="2"/>
      <c r="D267" s="16" t="s">
        <v>3</v>
      </c>
      <c r="E267" s="17">
        <f t="shared" si="60"/>
        <v>0</v>
      </c>
      <c r="F267" s="81">
        <v>0</v>
      </c>
      <c r="G267" s="81">
        <v>0</v>
      </c>
      <c r="H267" s="81">
        <v>0</v>
      </c>
      <c r="I267" s="81">
        <v>0</v>
      </c>
      <c r="J267" s="81">
        <v>0</v>
      </c>
      <c r="K267" s="81">
        <v>0</v>
      </c>
      <c r="L267" s="81">
        <v>0</v>
      </c>
      <c r="M267" s="220"/>
      <c r="N267" s="163"/>
      <c r="O267" s="163"/>
      <c r="P267" s="163"/>
      <c r="Q267" s="163"/>
      <c r="R267" s="163"/>
      <c r="S267" s="163"/>
      <c r="T267" s="163"/>
      <c r="U267" s="158"/>
    </row>
    <row r="268" spans="1:21" ht="15" hidden="1">
      <c r="A268" s="216"/>
      <c r="B268" s="217" t="s">
        <v>187</v>
      </c>
      <c r="C268" s="2"/>
      <c r="D268" s="16" t="s">
        <v>4</v>
      </c>
      <c r="E268" s="64">
        <f t="shared" si="60"/>
        <v>166863.97</v>
      </c>
      <c r="F268" s="64">
        <f aca="true" t="shared" si="62" ref="F268:L268">F269+F271+F272+F273</f>
        <v>166863.97</v>
      </c>
      <c r="G268" s="64">
        <f t="shared" si="62"/>
        <v>0</v>
      </c>
      <c r="H268" s="64">
        <f t="shared" si="62"/>
        <v>0</v>
      </c>
      <c r="I268" s="64">
        <f t="shared" si="62"/>
        <v>0</v>
      </c>
      <c r="J268" s="64">
        <f t="shared" si="62"/>
        <v>0</v>
      </c>
      <c r="K268" s="64">
        <f t="shared" si="62"/>
        <v>0</v>
      </c>
      <c r="L268" s="64">
        <f t="shared" si="62"/>
        <v>0</v>
      </c>
      <c r="M268" s="76"/>
      <c r="N268" s="143"/>
      <c r="O268" s="143"/>
      <c r="P268" s="143"/>
      <c r="Q268" s="143"/>
      <c r="R268" s="143"/>
      <c r="S268" s="143"/>
      <c r="T268" s="143"/>
      <c r="U268" s="153"/>
    </row>
    <row r="269" spans="1:21" ht="15" hidden="1">
      <c r="A269" s="216"/>
      <c r="B269" s="217"/>
      <c r="C269" s="148"/>
      <c r="D269" s="16" t="s">
        <v>2</v>
      </c>
      <c r="E269" s="17">
        <f t="shared" si="60"/>
        <v>166863.97</v>
      </c>
      <c r="F269" s="81">
        <f>F270</f>
        <v>166863.97</v>
      </c>
      <c r="G269" s="81">
        <f aca="true" t="shared" si="63" ref="G269:L269">G270</f>
        <v>0</v>
      </c>
      <c r="H269" s="81">
        <f t="shared" si="63"/>
        <v>0</v>
      </c>
      <c r="I269" s="81">
        <f t="shared" si="63"/>
        <v>0</v>
      </c>
      <c r="J269" s="81">
        <f t="shared" si="63"/>
        <v>0</v>
      </c>
      <c r="K269" s="81">
        <f t="shared" si="63"/>
        <v>0</v>
      </c>
      <c r="L269" s="81">
        <f t="shared" si="63"/>
        <v>0</v>
      </c>
      <c r="M269" s="67"/>
      <c r="N269" s="144"/>
      <c r="O269" s="144"/>
      <c r="P269" s="144"/>
      <c r="Q269" s="144"/>
      <c r="R269" s="144"/>
      <c r="S269" s="144"/>
      <c r="T269" s="144"/>
      <c r="U269" s="154"/>
    </row>
    <row r="270" spans="1:21" ht="15" hidden="1">
      <c r="A270" s="216"/>
      <c r="B270" s="217"/>
      <c r="C270" s="148"/>
      <c r="D270" s="16"/>
      <c r="E270" s="17">
        <f t="shared" si="60"/>
        <v>166863.97</v>
      </c>
      <c r="F270" s="81">
        <f>137032.97+29831</f>
        <v>166863.97</v>
      </c>
      <c r="G270" s="81">
        <v>0</v>
      </c>
      <c r="H270" s="81">
        <v>0</v>
      </c>
      <c r="I270" s="81">
        <v>0</v>
      </c>
      <c r="J270" s="81">
        <v>0</v>
      </c>
      <c r="K270" s="81">
        <v>0</v>
      </c>
      <c r="L270" s="81">
        <v>0</v>
      </c>
      <c r="M270" s="67" t="s">
        <v>188</v>
      </c>
      <c r="N270" s="144"/>
      <c r="O270" s="144"/>
      <c r="P270" s="144"/>
      <c r="Q270" s="144"/>
      <c r="R270" s="144"/>
      <c r="S270" s="144"/>
      <c r="T270" s="144"/>
      <c r="U270" s="154"/>
    </row>
    <row r="271" spans="1:21" ht="15" hidden="1">
      <c r="A271" s="216"/>
      <c r="B271" s="217"/>
      <c r="C271" s="148"/>
      <c r="D271" s="16" t="s">
        <v>0</v>
      </c>
      <c r="E271" s="17">
        <f t="shared" si="60"/>
        <v>0</v>
      </c>
      <c r="F271" s="81">
        <v>0</v>
      </c>
      <c r="G271" s="81">
        <v>0</v>
      </c>
      <c r="H271" s="81">
        <v>0</v>
      </c>
      <c r="I271" s="81">
        <v>0</v>
      </c>
      <c r="J271" s="81">
        <v>0</v>
      </c>
      <c r="K271" s="81">
        <v>0</v>
      </c>
      <c r="L271" s="81">
        <v>0</v>
      </c>
      <c r="M271" s="74"/>
      <c r="N271" s="144"/>
      <c r="O271" s="144"/>
      <c r="P271" s="144"/>
      <c r="Q271" s="144"/>
      <c r="R271" s="144"/>
      <c r="S271" s="144"/>
      <c r="T271" s="144"/>
      <c r="U271" s="154"/>
    </row>
    <row r="272" spans="1:21" ht="15" hidden="1">
      <c r="A272" s="216"/>
      <c r="B272" s="217"/>
      <c r="C272" s="148"/>
      <c r="D272" s="16" t="s">
        <v>1</v>
      </c>
      <c r="E272" s="17">
        <f t="shared" si="60"/>
        <v>0</v>
      </c>
      <c r="F272" s="81">
        <v>0</v>
      </c>
      <c r="G272" s="81">
        <v>0</v>
      </c>
      <c r="H272" s="81">
        <v>0</v>
      </c>
      <c r="I272" s="81">
        <v>0</v>
      </c>
      <c r="J272" s="81">
        <v>0</v>
      </c>
      <c r="K272" s="81">
        <v>0</v>
      </c>
      <c r="L272" s="81">
        <v>0</v>
      </c>
      <c r="M272" s="74"/>
      <c r="N272" s="144"/>
      <c r="O272" s="144"/>
      <c r="P272" s="144"/>
      <c r="Q272" s="144"/>
      <c r="R272" s="144"/>
      <c r="S272" s="144"/>
      <c r="T272" s="144"/>
      <c r="U272" s="154"/>
    </row>
    <row r="273" spans="1:21" ht="15" hidden="1">
      <c r="A273" s="216"/>
      <c r="B273" s="217"/>
      <c r="C273" s="148"/>
      <c r="D273" s="16" t="s">
        <v>3</v>
      </c>
      <c r="E273" s="17">
        <f t="shared" si="60"/>
        <v>0</v>
      </c>
      <c r="F273" s="81">
        <v>0</v>
      </c>
      <c r="G273" s="81">
        <v>0</v>
      </c>
      <c r="H273" s="81">
        <v>0</v>
      </c>
      <c r="I273" s="81">
        <v>0</v>
      </c>
      <c r="J273" s="81">
        <v>0</v>
      </c>
      <c r="K273" s="81">
        <v>0</v>
      </c>
      <c r="L273" s="81">
        <v>0</v>
      </c>
      <c r="M273" s="75"/>
      <c r="N273" s="163"/>
      <c r="O273" s="163"/>
      <c r="P273" s="163"/>
      <c r="Q273" s="163"/>
      <c r="R273" s="163"/>
      <c r="S273" s="163"/>
      <c r="T273" s="163"/>
      <c r="U273" s="158"/>
    </row>
    <row r="274" spans="1:21" ht="15" hidden="1">
      <c r="A274" s="216"/>
      <c r="B274" s="217" t="s">
        <v>189</v>
      </c>
      <c r="C274" s="148"/>
      <c r="D274" s="16" t="s">
        <v>4</v>
      </c>
      <c r="E274" s="64">
        <f t="shared" si="60"/>
        <v>93010.99</v>
      </c>
      <c r="F274" s="64">
        <f>F275+F276+F277+F278</f>
        <v>93010.99</v>
      </c>
      <c r="G274" s="64">
        <f aca="true" t="shared" si="64" ref="G274:L274">G275+G276+G277+G278</f>
        <v>0</v>
      </c>
      <c r="H274" s="64">
        <f t="shared" si="64"/>
        <v>0</v>
      </c>
      <c r="I274" s="64">
        <f t="shared" si="64"/>
        <v>0</v>
      </c>
      <c r="J274" s="64">
        <f t="shared" si="64"/>
        <v>0</v>
      </c>
      <c r="K274" s="64">
        <f t="shared" si="64"/>
        <v>0</v>
      </c>
      <c r="L274" s="64">
        <f t="shared" si="64"/>
        <v>0</v>
      </c>
      <c r="M274" s="218" t="s">
        <v>136</v>
      </c>
      <c r="N274" s="143"/>
      <c r="O274" s="143"/>
      <c r="P274" s="143"/>
      <c r="Q274" s="143"/>
      <c r="R274" s="143"/>
      <c r="S274" s="143"/>
      <c r="T274" s="143"/>
      <c r="U274" s="153"/>
    </row>
    <row r="275" spans="1:21" ht="15" hidden="1">
      <c r="A275" s="216"/>
      <c r="B275" s="217"/>
      <c r="C275" s="148"/>
      <c r="D275" s="16" t="s">
        <v>2</v>
      </c>
      <c r="E275" s="17">
        <f t="shared" si="60"/>
        <v>93010.99</v>
      </c>
      <c r="F275" s="81">
        <v>93010.99</v>
      </c>
      <c r="G275" s="81">
        <v>0</v>
      </c>
      <c r="H275" s="81">
        <v>0</v>
      </c>
      <c r="I275" s="81">
        <v>0</v>
      </c>
      <c r="J275" s="81">
        <v>0</v>
      </c>
      <c r="K275" s="81">
        <v>0</v>
      </c>
      <c r="L275" s="81">
        <v>0</v>
      </c>
      <c r="M275" s="219"/>
      <c r="N275" s="144"/>
      <c r="O275" s="144"/>
      <c r="P275" s="144"/>
      <c r="Q275" s="144"/>
      <c r="R275" s="144"/>
      <c r="S275" s="144"/>
      <c r="T275" s="144"/>
      <c r="U275" s="154"/>
    </row>
    <row r="276" spans="1:21" ht="15" hidden="1">
      <c r="A276" s="216"/>
      <c r="B276" s="217"/>
      <c r="C276" s="148"/>
      <c r="D276" s="16" t="s">
        <v>0</v>
      </c>
      <c r="E276" s="17">
        <f t="shared" si="60"/>
        <v>0</v>
      </c>
      <c r="F276" s="81">
        <v>0</v>
      </c>
      <c r="G276" s="81">
        <v>0</v>
      </c>
      <c r="H276" s="81">
        <v>0</v>
      </c>
      <c r="I276" s="81">
        <v>0</v>
      </c>
      <c r="J276" s="81">
        <v>0</v>
      </c>
      <c r="K276" s="81">
        <v>0</v>
      </c>
      <c r="L276" s="81">
        <v>0</v>
      </c>
      <c r="M276" s="219"/>
      <c r="N276" s="144"/>
      <c r="O276" s="144"/>
      <c r="P276" s="144"/>
      <c r="Q276" s="144"/>
      <c r="R276" s="144"/>
      <c r="S276" s="144"/>
      <c r="T276" s="144"/>
      <c r="U276" s="154"/>
    </row>
    <row r="277" spans="1:21" ht="15" hidden="1">
      <c r="A277" s="216"/>
      <c r="B277" s="217"/>
      <c r="C277" s="148"/>
      <c r="D277" s="16" t="s">
        <v>1</v>
      </c>
      <c r="E277" s="17">
        <f t="shared" si="60"/>
        <v>0</v>
      </c>
      <c r="F277" s="81">
        <v>0</v>
      </c>
      <c r="G277" s="81">
        <v>0</v>
      </c>
      <c r="H277" s="81">
        <v>0</v>
      </c>
      <c r="I277" s="81">
        <v>0</v>
      </c>
      <c r="J277" s="81">
        <v>0</v>
      </c>
      <c r="K277" s="81">
        <v>0</v>
      </c>
      <c r="L277" s="81">
        <v>0</v>
      </c>
      <c r="M277" s="219"/>
      <c r="N277" s="144"/>
      <c r="O277" s="144"/>
      <c r="P277" s="144"/>
      <c r="Q277" s="144"/>
      <c r="R277" s="144"/>
      <c r="S277" s="144"/>
      <c r="T277" s="144"/>
      <c r="U277" s="154"/>
    </row>
    <row r="278" spans="1:21" ht="15" hidden="1">
      <c r="A278" s="216"/>
      <c r="B278" s="217"/>
      <c r="C278" s="148"/>
      <c r="D278" s="16" t="s">
        <v>3</v>
      </c>
      <c r="E278" s="17">
        <f t="shared" si="60"/>
        <v>0</v>
      </c>
      <c r="F278" s="81">
        <v>0</v>
      </c>
      <c r="G278" s="81">
        <v>0</v>
      </c>
      <c r="H278" s="81">
        <v>0</v>
      </c>
      <c r="I278" s="81">
        <v>0</v>
      </c>
      <c r="J278" s="81">
        <v>0</v>
      </c>
      <c r="K278" s="81">
        <v>0</v>
      </c>
      <c r="L278" s="81">
        <v>0</v>
      </c>
      <c r="M278" s="220"/>
      <c r="N278" s="163"/>
      <c r="O278" s="163"/>
      <c r="P278" s="163"/>
      <c r="Q278" s="163"/>
      <c r="R278" s="163"/>
      <c r="S278" s="163"/>
      <c r="T278" s="163"/>
      <c r="U278" s="158"/>
    </row>
    <row r="279" spans="1:21" ht="15" hidden="1">
      <c r="A279" s="216"/>
      <c r="B279" s="217" t="s">
        <v>190</v>
      </c>
      <c r="C279" s="148"/>
      <c r="D279" s="16" t="s">
        <v>4</v>
      </c>
      <c r="E279" s="64">
        <f t="shared" si="60"/>
        <v>147000</v>
      </c>
      <c r="F279" s="64">
        <f>F280+F281+F282+F283</f>
        <v>147000</v>
      </c>
      <c r="G279" s="64">
        <f aca="true" t="shared" si="65" ref="G279:L279">G280+G281+G282+G283</f>
        <v>0</v>
      </c>
      <c r="H279" s="64">
        <f t="shared" si="65"/>
        <v>0</v>
      </c>
      <c r="I279" s="64">
        <f t="shared" si="65"/>
        <v>0</v>
      </c>
      <c r="J279" s="64">
        <f t="shared" si="65"/>
        <v>0</v>
      </c>
      <c r="K279" s="64">
        <f t="shared" si="65"/>
        <v>0</v>
      </c>
      <c r="L279" s="64">
        <f t="shared" si="65"/>
        <v>0</v>
      </c>
      <c r="M279" s="218" t="s">
        <v>171</v>
      </c>
      <c r="N279" s="143"/>
      <c r="O279" s="143"/>
      <c r="P279" s="143"/>
      <c r="Q279" s="143"/>
      <c r="R279" s="143"/>
      <c r="S279" s="143"/>
      <c r="T279" s="143"/>
      <c r="U279" s="153"/>
    </row>
    <row r="280" spans="1:21" ht="15" hidden="1">
      <c r="A280" s="216"/>
      <c r="B280" s="217"/>
      <c r="C280" s="148"/>
      <c r="D280" s="16" t="s">
        <v>2</v>
      </c>
      <c r="E280" s="17">
        <f t="shared" si="60"/>
        <v>147000</v>
      </c>
      <c r="F280" s="81">
        <v>147000</v>
      </c>
      <c r="G280" s="81">
        <v>0</v>
      </c>
      <c r="H280" s="81">
        <v>0</v>
      </c>
      <c r="I280" s="81">
        <v>0</v>
      </c>
      <c r="J280" s="81">
        <v>0</v>
      </c>
      <c r="K280" s="81">
        <v>0</v>
      </c>
      <c r="L280" s="81">
        <v>0</v>
      </c>
      <c r="M280" s="219"/>
      <c r="N280" s="144"/>
      <c r="O280" s="144"/>
      <c r="P280" s="144"/>
      <c r="Q280" s="144"/>
      <c r="R280" s="144"/>
      <c r="S280" s="144"/>
      <c r="T280" s="144"/>
      <c r="U280" s="154"/>
    </row>
    <row r="281" spans="1:21" ht="15" hidden="1">
      <c r="A281" s="216"/>
      <c r="B281" s="217"/>
      <c r="C281" s="148"/>
      <c r="D281" s="16" t="s">
        <v>0</v>
      </c>
      <c r="E281" s="17">
        <f t="shared" si="60"/>
        <v>0</v>
      </c>
      <c r="F281" s="81">
        <v>0</v>
      </c>
      <c r="G281" s="81">
        <v>0</v>
      </c>
      <c r="H281" s="81">
        <v>0</v>
      </c>
      <c r="I281" s="81">
        <v>0</v>
      </c>
      <c r="J281" s="81">
        <v>0</v>
      </c>
      <c r="K281" s="81">
        <v>0</v>
      </c>
      <c r="L281" s="81">
        <v>0</v>
      </c>
      <c r="M281" s="219"/>
      <c r="N281" s="144"/>
      <c r="O281" s="144"/>
      <c r="P281" s="144"/>
      <c r="Q281" s="144"/>
      <c r="R281" s="144"/>
      <c r="S281" s="144"/>
      <c r="T281" s="144"/>
      <c r="U281" s="154"/>
    </row>
    <row r="282" spans="1:21" ht="15" hidden="1">
      <c r="A282" s="216"/>
      <c r="B282" s="217"/>
      <c r="C282" s="148"/>
      <c r="D282" s="16" t="s">
        <v>1</v>
      </c>
      <c r="E282" s="17">
        <f t="shared" si="60"/>
        <v>0</v>
      </c>
      <c r="F282" s="81">
        <v>0</v>
      </c>
      <c r="G282" s="81">
        <v>0</v>
      </c>
      <c r="H282" s="81">
        <v>0</v>
      </c>
      <c r="I282" s="81">
        <v>0</v>
      </c>
      <c r="J282" s="81">
        <v>0</v>
      </c>
      <c r="K282" s="81">
        <v>0</v>
      </c>
      <c r="L282" s="81">
        <v>0</v>
      </c>
      <c r="M282" s="219"/>
      <c r="N282" s="144"/>
      <c r="O282" s="144"/>
      <c r="P282" s="144"/>
      <c r="Q282" s="144"/>
      <c r="R282" s="144"/>
      <c r="S282" s="144"/>
      <c r="T282" s="144"/>
      <c r="U282" s="154"/>
    </row>
    <row r="283" spans="1:21" ht="15" hidden="1">
      <c r="A283" s="216"/>
      <c r="B283" s="217"/>
      <c r="C283" s="148"/>
      <c r="D283" s="16" t="s">
        <v>3</v>
      </c>
      <c r="E283" s="17">
        <f t="shared" si="60"/>
        <v>0</v>
      </c>
      <c r="F283" s="81">
        <v>0</v>
      </c>
      <c r="G283" s="81">
        <v>0</v>
      </c>
      <c r="H283" s="81">
        <v>0</v>
      </c>
      <c r="I283" s="81">
        <v>0</v>
      </c>
      <c r="J283" s="81">
        <v>0</v>
      </c>
      <c r="K283" s="81">
        <v>0</v>
      </c>
      <c r="L283" s="81">
        <v>0</v>
      </c>
      <c r="M283" s="220"/>
      <c r="N283" s="163"/>
      <c r="O283" s="163"/>
      <c r="P283" s="163"/>
      <c r="Q283" s="163"/>
      <c r="R283" s="163"/>
      <c r="S283" s="163"/>
      <c r="T283" s="163"/>
      <c r="U283" s="158"/>
    </row>
    <row r="284" spans="1:21" ht="15" hidden="1">
      <c r="A284" s="216"/>
      <c r="B284" s="217" t="s">
        <v>191</v>
      </c>
      <c r="C284" s="148"/>
      <c r="D284" s="16" t="s">
        <v>4</v>
      </c>
      <c r="E284" s="64">
        <f t="shared" si="60"/>
        <v>58957</v>
      </c>
      <c r="F284" s="64">
        <f>F285+F286+F287+F288</f>
        <v>58957</v>
      </c>
      <c r="G284" s="64">
        <f aca="true" t="shared" si="66" ref="G284:L284">G285+G286+G287+G288</f>
        <v>0</v>
      </c>
      <c r="H284" s="64">
        <f t="shared" si="66"/>
        <v>0</v>
      </c>
      <c r="I284" s="64">
        <f t="shared" si="66"/>
        <v>0</v>
      </c>
      <c r="J284" s="64">
        <f t="shared" si="66"/>
        <v>0</v>
      </c>
      <c r="K284" s="64">
        <f t="shared" si="66"/>
        <v>0</v>
      </c>
      <c r="L284" s="64">
        <f t="shared" si="66"/>
        <v>0</v>
      </c>
      <c r="M284" s="218" t="s">
        <v>178</v>
      </c>
      <c r="N284" s="143"/>
      <c r="O284" s="143"/>
      <c r="P284" s="143"/>
      <c r="Q284" s="143"/>
      <c r="R284" s="143"/>
      <c r="S284" s="143"/>
      <c r="T284" s="143"/>
      <c r="U284" s="153"/>
    </row>
    <row r="285" spans="1:21" ht="15" hidden="1">
      <c r="A285" s="216"/>
      <c r="B285" s="217"/>
      <c r="C285" s="148"/>
      <c r="D285" s="16" t="s">
        <v>2</v>
      </c>
      <c r="E285" s="17">
        <f t="shared" si="60"/>
        <v>58957</v>
      </c>
      <c r="F285" s="81">
        <v>58957</v>
      </c>
      <c r="G285" s="81">
        <v>0</v>
      </c>
      <c r="H285" s="81">
        <v>0</v>
      </c>
      <c r="I285" s="81">
        <v>0</v>
      </c>
      <c r="J285" s="81">
        <v>0</v>
      </c>
      <c r="K285" s="81">
        <v>0</v>
      </c>
      <c r="L285" s="81">
        <v>0</v>
      </c>
      <c r="M285" s="219"/>
      <c r="N285" s="144"/>
      <c r="O285" s="144"/>
      <c r="P285" s="144"/>
      <c r="Q285" s="144"/>
      <c r="R285" s="144"/>
      <c r="S285" s="144"/>
      <c r="T285" s="144"/>
      <c r="U285" s="154"/>
    </row>
    <row r="286" spans="1:21" ht="15" hidden="1">
      <c r="A286" s="216"/>
      <c r="B286" s="217"/>
      <c r="C286" s="148"/>
      <c r="D286" s="16" t="s">
        <v>0</v>
      </c>
      <c r="E286" s="17">
        <f t="shared" si="60"/>
        <v>0</v>
      </c>
      <c r="F286" s="81">
        <v>0</v>
      </c>
      <c r="G286" s="81">
        <v>0</v>
      </c>
      <c r="H286" s="81">
        <v>0</v>
      </c>
      <c r="I286" s="81">
        <v>0</v>
      </c>
      <c r="J286" s="81">
        <v>0</v>
      </c>
      <c r="K286" s="81">
        <v>0</v>
      </c>
      <c r="L286" s="81">
        <v>0</v>
      </c>
      <c r="M286" s="219"/>
      <c r="N286" s="144"/>
      <c r="O286" s="144"/>
      <c r="P286" s="144"/>
      <c r="Q286" s="144"/>
      <c r="R286" s="144"/>
      <c r="S286" s="144"/>
      <c r="T286" s="144"/>
      <c r="U286" s="154"/>
    </row>
    <row r="287" spans="1:21" ht="15" hidden="1">
      <c r="A287" s="216"/>
      <c r="B287" s="217"/>
      <c r="C287" s="148"/>
      <c r="D287" s="16" t="s">
        <v>1</v>
      </c>
      <c r="E287" s="17">
        <f t="shared" si="60"/>
        <v>0</v>
      </c>
      <c r="F287" s="81">
        <v>0</v>
      </c>
      <c r="G287" s="81">
        <v>0</v>
      </c>
      <c r="H287" s="81">
        <v>0</v>
      </c>
      <c r="I287" s="81">
        <v>0</v>
      </c>
      <c r="J287" s="81">
        <v>0</v>
      </c>
      <c r="K287" s="81">
        <v>0</v>
      </c>
      <c r="L287" s="81">
        <v>0</v>
      </c>
      <c r="M287" s="219"/>
      <c r="N287" s="144"/>
      <c r="O287" s="144"/>
      <c r="P287" s="144"/>
      <c r="Q287" s="144"/>
      <c r="R287" s="144"/>
      <c r="S287" s="144"/>
      <c r="T287" s="144"/>
      <c r="U287" s="154"/>
    </row>
    <row r="288" spans="1:21" ht="15" hidden="1">
      <c r="A288" s="216"/>
      <c r="B288" s="217"/>
      <c r="C288" s="148"/>
      <c r="D288" s="16" t="s">
        <v>3</v>
      </c>
      <c r="E288" s="17">
        <f t="shared" si="60"/>
        <v>0</v>
      </c>
      <c r="F288" s="81">
        <v>0</v>
      </c>
      <c r="G288" s="81">
        <v>0</v>
      </c>
      <c r="H288" s="81">
        <v>0</v>
      </c>
      <c r="I288" s="81">
        <v>0</v>
      </c>
      <c r="J288" s="81">
        <v>0</v>
      </c>
      <c r="K288" s="81">
        <v>0</v>
      </c>
      <c r="L288" s="81">
        <v>0</v>
      </c>
      <c r="M288" s="220"/>
      <c r="N288" s="163"/>
      <c r="O288" s="163"/>
      <c r="P288" s="163"/>
      <c r="Q288" s="163"/>
      <c r="R288" s="163"/>
      <c r="S288" s="163"/>
      <c r="T288" s="163"/>
      <c r="U288" s="158"/>
    </row>
    <row r="289" spans="1:21" ht="15" hidden="1">
      <c r="A289" s="216"/>
      <c r="B289" s="149" t="s">
        <v>192</v>
      </c>
      <c r="C289" s="2"/>
      <c r="D289" s="16" t="s">
        <v>4</v>
      </c>
      <c r="E289" s="64">
        <f>F289+G289+H289+I289+J289+K289+L289</f>
        <v>153009</v>
      </c>
      <c r="F289" s="64">
        <f>F290+F291+F292+F293</f>
        <v>0</v>
      </c>
      <c r="G289" s="64">
        <f aca="true" t="shared" si="67" ref="G289:L289">G290+G291+G292+G293</f>
        <v>153009</v>
      </c>
      <c r="H289" s="64">
        <f t="shared" si="67"/>
        <v>0</v>
      </c>
      <c r="I289" s="64">
        <f t="shared" si="67"/>
        <v>0</v>
      </c>
      <c r="J289" s="64">
        <f t="shared" si="67"/>
        <v>0</v>
      </c>
      <c r="K289" s="64">
        <f t="shared" si="67"/>
        <v>0</v>
      </c>
      <c r="L289" s="64">
        <f t="shared" si="67"/>
        <v>0</v>
      </c>
      <c r="M289" s="65"/>
      <c r="N289" s="46"/>
      <c r="O289" s="46"/>
      <c r="P289" s="46"/>
      <c r="Q289" s="46"/>
      <c r="R289" s="46"/>
      <c r="S289" s="46"/>
      <c r="T289" s="46"/>
      <c r="U289" s="4"/>
    </row>
    <row r="290" spans="1:21" ht="15" hidden="1">
      <c r="A290" s="216"/>
      <c r="B290" s="149"/>
      <c r="C290" s="87"/>
      <c r="D290" s="16" t="s">
        <v>2</v>
      </c>
      <c r="E290" s="17">
        <f>F290+G290+H290+I290+J290+K290+L290</f>
        <v>153009</v>
      </c>
      <c r="F290" s="81">
        <v>0</v>
      </c>
      <c r="G290" s="81">
        <f>96977+56032</f>
        <v>153009</v>
      </c>
      <c r="H290" s="81">
        <v>0</v>
      </c>
      <c r="I290" s="81">
        <v>0</v>
      </c>
      <c r="J290" s="81">
        <v>0</v>
      </c>
      <c r="K290" s="81">
        <v>0</v>
      </c>
      <c r="L290" s="81">
        <v>0</v>
      </c>
      <c r="M290" s="65"/>
      <c r="N290" s="46"/>
      <c r="O290" s="46"/>
      <c r="P290" s="46"/>
      <c r="Q290" s="46"/>
      <c r="R290" s="46"/>
      <c r="S290" s="46"/>
      <c r="T290" s="46"/>
      <c r="U290" s="4"/>
    </row>
    <row r="291" spans="1:21" ht="15" hidden="1">
      <c r="A291" s="216"/>
      <c r="B291" s="149"/>
      <c r="C291" s="87"/>
      <c r="D291" s="16" t="s">
        <v>0</v>
      </c>
      <c r="E291" s="17">
        <f>F291+G291+H291+I291+J291+K291+L291</f>
        <v>0</v>
      </c>
      <c r="F291" s="81">
        <v>0</v>
      </c>
      <c r="G291" s="81">
        <v>0</v>
      </c>
      <c r="H291" s="81">
        <v>0</v>
      </c>
      <c r="I291" s="81">
        <v>0</v>
      </c>
      <c r="J291" s="81">
        <v>0</v>
      </c>
      <c r="K291" s="81">
        <v>0</v>
      </c>
      <c r="L291" s="81">
        <v>0</v>
      </c>
      <c r="M291" s="65"/>
      <c r="N291" s="46"/>
      <c r="O291" s="46"/>
      <c r="P291" s="46"/>
      <c r="Q291" s="46"/>
      <c r="R291" s="46"/>
      <c r="S291" s="46"/>
      <c r="T291" s="46"/>
      <c r="U291" s="4"/>
    </row>
    <row r="292" spans="1:21" ht="15" hidden="1">
      <c r="A292" s="216"/>
      <c r="B292" s="149"/>
      <c r="C292" s="87"/>
      <c r="D292" s="16" t="s">
        <v>1</v>
      </c>
      <c r="E292" s="17">
        <f>F292+G292+H292+I292+J292+K292+L292</f>
        <v>0</v>
      </c>
      <c r="F292" s="81">
        <v>0</v>
      </c>
      <c r="G292" s="81">
        <v>0</v>
      </c>
      <c r="H292" s="81">
        <v>0</v>
      </c>
      <c r="I292" s="81">
        <v>0</v>
      </c>
      <c r="J292" s="81">
        <v>0</v>
      </c>
      <c r="K292" s="81">
        <v>0</v>
      </c>
      <c r="L292" s="81">
        <v>0</v>
      </c>
      <c r="M292" s="65"/>
      <c r="N292" s="46"/>
      <c r="O292" s="46"/>
      <c r="P292" s="46"/>
      <c r="Q292" s="46"/>
      <c r="R292" s="46"/>
      <c r="S292" s="46"/>
      <c r="T292" s="46"/>
      <c r="U292" s="4"/>
    </row>
    <row r="293" spans="1:21" ht="15" hidden="1">
      <c r="A293" s="216"/>
      <c r="B293" s="149"/>
      <c r="C293" s="87"/>
      <c r="D293" s="16" t="s">
        <v>3</v>
      </c>
      <c r="E293" s="17">
        <f>F293+G293+H293+I293+J293+K293+L293</f>
        <v>0</v>
      </c>
      <c r="F293" s="81">
        <v>0</v>
      </c>
      <c r="G293" s="81">
        <v>0</v>
      </c>
      <c r="H293" s="81">
        <v>0</v>
      </c>
      <c r="I293" s="81">
        <v>0</v>
      </c>
      <c r="J293" s="81">
        <v>0</v>
      </c>
      <c r="K293" s="81">
        <v>0</v>
      </c>
      <c r="L293" s="81">
        <v>0</v>
      </c>
      <c r="M293" s="65"/>
      <c r="N293" s="46"/>
      <c r="O293" s="46"/>
      <c r="P293" s="46"/>
      <c r="Q293" s="46"/>
      <c r="R293" s="46"/>
      <c r="S293" s="46"/>
      <c r="T293" s="46"/>
      <c r="U293" s="4"/>
    </row>
    <row r="294" spans="1:21" ht="15" hidden="1">
      <c r="A294" s="216"/>
      <c r="B294" s="149" t="s">
        <v>193</v>
      </c>
      <c r="C294" s="2"/>
      <c r="D294" s="16" t="s">
        <v>4</v>
      </c>
      <c r="E294" s="64">
        <f t="shared" si="60"/>
        <v>84989.914</v>
      </c>
      <c r="F294" s="64">
        <f>F295+F296+F297+F298</f>
        <v>0</v>
      </c>
      <c r="G294" s="64">
        <f aca="true" t="shared" si="68" ref="G294:L294">G295+G296+G297+G298</f>
        <v>84989.914</v>
      </c>
      <c r="H294" s="64">
        <f t="shared" si="68"/>
        <v>0</v>
      </c>
      <c r="I294" s="64">
        <f t="shared" si="68"/>
        <v>0</v>
      </c>
      <c r="J294" s="64">
        <f t="shared" si="68"/>
        <v>0</v>
      </c>
      <c r="K294" s="64">
        <f t="shared" si="68"/>
        <v>0</v>
      </c>
      <c r="L294" s="64">
        <f t="shared" si="68"/>
        <v>0</v>
      </c>
      <c r="M294" s="65"/>
      <c r="N294" s="46"/>
      <c r="O294" s="46"/>
      <c r="P294" s="46"/>
      <c r="Q294" s="46"/>
      <c r="R294" s="46"/>
      <c r="S294" s="46"/>
      <c r="T294" s="46"/>
      <c r="U294" s="4"/>
    </row>
    <row r="295" spans="1:21" ht="15" hidden="1">
      <c r="A295" s="216"/>
      <c r="B295" s="149"/>
      <c r="C295" s="87"/>
      <c r="D295" s="16" t="s">
        <v>2</v>
      </c>
      <c r="E295" s="17">
        <f t="shared" si="60"/>
        <v>84989.914</v>
      </c>
      <c r="F295" s="81">
        <v>0</v>
      </c>
      <c r="G295" s="81">
        <v>84989.914</v>
      </c>
      <c r="H295" s="81">
        <v>0</v>
      </c>
      <c r="I295" s="81">
        <v>0</v>
      </c>
      <c r="J295" s="81">
        <v>0</v>
      </c>
      <c r="K295" s="81">
        <v>0</v>
      </c>
      <c r="L295" s="81">
        <v>0</v>
      </c>
      <c r="M295" s="65"/>
      <c r="N295" s="46"/>
      <c r="O295" s="46"/>
      <c r="P295" s="46"/>
      <c r="Q295" s="46"/>
      <c r="R295" s="46"/>
      <c r="S295" s="46"/>
      <c r="T295" s="46"/>
      <c r="U295" s="4"/>
    </row>
    <row r="296" spans="1:21" ht="15" hidden="1">
      <c r="A296" s="216"/>
      <c r="B296" s="149"/>
      <c r="C296" s="87"/>
      <c r="D296" s="16" t="s">
        <v>0</v>
      </c>
      <c r="E296" s="17">
        <f t="shared" si="60"/>
        <v>0</v>
      </c>
      <c r="F296" s="81">
        <v>0</v>
      </c>
      <c r="G296" s="81">
        <v>0</v>
      </c>
      <c r="H296" s="81">
        <v>0</v>
      </c>
      <c r="I296" s="81">
        <v>0</v>
      </c>
      <c r="J296" s="81">
        <v>0</v>
      </c>
      <c r="K296" s="81">
        <v>0</v>
      </c>
      <c r="L296" s="81">
        <v>0</v>
      </c>
      <c r="M296" s="65"/>
      <c r="N296" s="46"/>
      <c r="O296" s="46"/>
      <c r="P296" s="46"/>
      <c r="Q296" s="46"/>
      <c r="R296" s="46"/>
      <c r="S296" s="46"/>
      <c r="T296" s="46"/>
      <c r="U296" s="4"/>
    </row>
    <row r="297" spans="1:21" ht="15" hidden="1">
      <c r="A297" s="216"/>
      <c r="B297" s="149"/>
      <c r="C297" s="87"/>
      <c r="D297" s="16" t="s">
        <v>1</v>
      </c>
      <c r="E297" s="17">
        <f t="shared" si="60"/>
        <v>0</v>
      </c>
      <c r="F297" s="81">
        <v>0</v>
      </c>
      <c r="G297" s="81">
        <v>0</v>
      </c>
      <c r="H297" s="81">
        <v>0</v>
      </c>
      <c r="I297" s="81">
        <v>0</v>
      </c>
      <c r="J297" s="81">
        <v>0</v>
      </c>
      <c r="K297" s="81">
        <v>0</v>
      </c>
      <c r="L297" s="81">
        <v>0</v>
      </c>
      <c r="M297" s="65"/>
      <c r="N297" s="46"/>
      <c r="O297" s="46"/>
      <c r="P297" s="46"/>
      <c r="Q297" s="46"/>
      <c r="R297" s="46"/>
      <c r="S297" s="46"/>
      <c r="T297" s="46"/>
      <c r="U297" s="4"/>
    </row>
    <row r="298" spans="1:21" ht="15" hidden="1">
      <c r="A298" s="216"/>
      <c r="B298" s="149"/>
      <c r="C298" s="87"/>
      <c r="D298" s="16" t="s">
        <v>3</v>
      </c>
      <c r="E298" s="17">
        <f t="shared" si="60"/>
        <v>0</v>
      </c>
      <c r="F298" s="81">
        <v>0</v>
      </c>
      <c r="G298" s="81">
        <v>0</v>
      </c>
      <c r="H298" s="81">
        <v>0</v>
      </c>
      <c r="I298" s="81">
        <v>0</v>
      </c>
      <c r="J298" s="81">
        <v>0</v>
      </c>
      <c r="K298" s="81">
        <v>0</v>
      </c>
      <c r="L298" s="81">
        <v>0</v>
      </c>
      <c r="M298" s="65"/>
      <c r="N298" s="46"/>
      <c r="O298" s="46"/>
      <c r="P298" s="46"/>
      <c r="Q298" s="46"/>
      <c r="R298" s="46"/>
      <c r="S298" s="46"/>
      <c r="T298" s="46"/>
      <c r="U298" s="4"/>
    </row>
    <row r="299" spans="1:21" ht="15" hidden="1">
      <c r="A299" s="216"/>
      <c r="B299" s="217" t="s">
        <v>142</v>
      </c>
      <c r="C299" s="148"/>
      <c r="D299" s="16" t="s">
        <v>4</v>
      </c>
      <c r="E299" s="64">
        <f t="shared" si="60"/>
        <v>60000</v>
      </c>
      <c r="F299" s="64">
        <f>F300+F301+F302+F303</f>
        <v>60000</v>
      </c>
      <c r="G299" s="64">
        <f aca="true" t="shared" si="69" ref="G299:L299">G300+G301+G302+G303</f>
        <v>0</v>
      </c>
      <c r="H299" s="64">
        <f t="shared" si="69"/>
        <v>0</v>
      </c>
      <c r="I299" s="64">
        <f t="shared" si="69"/>
        <v>0</v>
      </c>
      <c r="J299" s="64">
        <f t="shared" si="69"/>
        <v>0</v>
      </c>
      <c r="K299" s="64">
        <f t="shared" si="69"/>
        <v>0</v>
      </c>
      <c r="L299" s="64">
        <f t="shared" si="69"/>
        <v>0</v>
      </c>
      <c r="M299" s="218" t="s">
        <v>136</v>
      </c>
      <c r="N299" s="143"/>
      <c r="O299" s="143"/>
      <c r="P299" s="143"/>
      <c r="Q299" s="143"/>
      <c r="R299" s="143"/>
      <c r="S299" s="143"/>
      <c r="T299" s="143"/>
      <c r="U299" s="153"/>
    </row>
    <row r="300" spans="1:21" ht="15" hidden="1">
      <c r="A300" s="216"/>
      <c r="B300" s="217"/>
      <c r="C300" s="148"/>
      <c r="D300" s="16" t="s">
        <v>2</v>
      </c>
      <c r="E300" s="17">
        <f t="shared" si="60"/>
        <v>60000</v>
      </c>
      <c r="F300" s="81">
        <v>60000</v>
      </c>
      <c r="G300" s="81">
        <v>0</v>
      </c>
      <c r="H300" s="81">
        <v>0</v>
      </c>
      <c r="I300" s="81">
        <v>0</v>
      </c>
      <c r="J300" s="81">
        <v>0</v>
      </c>
      <c r="K300" s="81">
        <v>0</v>
      </c>
      <c r="L300" s="81">
        <v>0</v>
      </c>
      <c r="M300" s="219"/>
      <c r="N300" s="144"/>
      <c r="O300" s="144"/>
      <c r="P300" s="144"/>
      <c r="Q300" s="144"/>
      <c r="R300" s="144"/>
      <c r="S300" s="144"/>
      <c r="T300" s="144"/>
      <c r="U300" s="154"/>
    </row>
    <row r="301" spans="1:21" ht="15" hidden="1">
      <c r="A301" s="216"/>
      <c r="B301" s="217"/>
      <c r="C301" s="148"/>
      <c r="D301" s="16" t="s">
        <v>0</v>
      </c>
      <c r="E301" s="17">
        <f t="shared" si="60"/>
        <v>0</v>
      </c>
      <c r="F301" s="81">
        <v>0</v>
      </c>
      <c r="G301" s="81">
        <v>0</v>
      </c>
      <c r="H301" s="81">
        <v>0</v>
      </c>
      <c r="I301" s="81">
        <v>0</v>
      </c>
      <c r="J301" s="81">
        <v>0</v>
      </c>
      <c r="K301" s="81">
        <v>0</v>
      </c>
      <c r="L301" s="81">
        <v>0</v>
      </c>
      <c r="M301" s="219"/>
      <c r="N301" s="144"/>
      <c r="O301" s="144"/>
      <c r="P301" s="144"/>
      <c r="Q301" s="144"/>
      <c r="R301" s="144"/>
      <c r="S301" s="144"/>
      <c r="T301" s="144"/>
      <c r="U301" s="154"/>
    </row>
    <row r="302" spans="1:21" ht="15" hidden="1">
      <c r="A302" s="216"/>
      <c r="B302" s="217"/>
      <c r="C302" s="148"/>
      <c r="D302" s="16" t="s">
        <v>1</v>
      </c>
      <c r="E302" s="17">
        <f t="shared" si="60"/>
        <v>0</v>
      </c>
      <c r="F302" s="81">
        <v>0</v>
      </c>
      <c r="G302" s="81">
        <v>0</v>
      </c>
      <c r="H302" s="81">
        <v>0</v>
      </c>
      <c r="I302" s="81">
        <v>0</v>
      </c>
      <c r="J302" s="81">
        <v>0</v>
      </c>
      <c r="K302" s="81">
        <v>0</v>
      </c>
      <c r="L302" s="81">
        <v>0</v>
      </c>
      <c r="M302" s="219"/>
      <c r="N302" s="144"/>
      <c r="O302" s="144"/>
      <c r="P302" s="144"/>
      <c r="Q302" s="144"/>
      <c r="R302" s="144"/>
      <c r="S302" s="144"/>
      <c r="T302" s="144"/>
      <c r="U302" s="154"/>
    </row>
    <row r="303" spans="1:21" ht="15" hidden="1">
      <c r="A303" s="216"/>
      <c r="B303" s="217"/>
      <c r="C303" s="148"/>
      <c r="D303" s="16" t="s">
        <v>3</v>
      </c>
      <c r="E303" s="17">
        <f t="shared" si="60"/>
        <v>0</v>
      </c>
      <c r="F303" s="81">
        <v>0</v>
      </c>
      <c r="G303" s="81">
        <v>0</v>
      </c>
      <c r="H303" s="81">
        <v>0</v>
      </c>
      <c r="I303" s="81">
        <v>0</v>
      </c>
      <c r="J303" s="81">
        <v>0</v>
      </c>
      <c r="K303" s="81">
        <v>0</v>
      </c>
      <c r="L303" s="81">
        <v>0</v>
      </c>
      <c r="M303" s="220"/>
      <c r="N303" s="163"/>
      <c r="O303" s="163"/>
      <c r="P303" s="163"/>
      <c r="Q303" s="163"/>
      <c r="R303" s="163"/>
      <c r="S303" s="163"/>
      <c r="T303" s="163"/>
      <c r="U303" s="158"/>
    </row>
    <row r="304" spans="1:21" ht="15" hidden="1">
      <c r="A304" s="216"/>
      <c r="B304" s="217" t="s">
        <v>194</v>
      </c>
      <c r="C304" s="148"/>
      <c r="D304" s="16" t="s">
        <v>4</v>
      </c>
      <c r="E304" s="64">
        <f t="shared" si="60"/>
        <v>4191890.4600000004</v>
      </c>
      <c r="F304" s="64">
        <f>F305+F306+F307+F308</f>
        <v>0</v>
      </c>
      <c r="G304" s="64">
        <f aca="true" t="shared" si="70" ref="G304:L304">G305+G306+G307+G308</f>
        <v>0</v>
      </c>
      <c r="H304" s="64">
        <f t="shared" si="70"/>
        <v>4191890.4600000004</v>
      </c>
      <c r="I304" s="64">
        <f t="shared" si="70"/>
        <v>0</v>
      </c>
      <c r="J304" s="64">
        <f t="shared" si="70"/>
        <v>0</v>
      </c>
      <c r="K304" s="64">
        <f t="shared" si="70"/>
        <v>0</v>
      </c>
      <c r="L304" s="64">
        <f t="shared" si="70"/>
        <v>0</v>
      </c>
      <c r="M304" s="65"/>
      <c r="N304" s="46"/>
      <c r="O304" s="46"/>
      <c r="P304" s="46"/>
      <c r="Q304" s="46"/>
      <c r="R304" s="46"/>
      <c r="S304" s="46"/>
      <c r="T304" s="46"/>
      <c r="U304" s="4"/>
    </row>
    <row r="305" spans="1:21" ht="15" hidden="1">
      <c r="A305" s="216"/>
      <c r="B305" s="217"/>
      <c r="C305" s="148"/>
      <c r="D305" s="16" t="s">
        <v>2</v>
      </c>
      <c r="E305" s="17">
        <f t="shared" si="60"/>
        <v>4191890.4600000004</v>
      </c>
      <c r="F305" s="81">
        <v>0</v>
      </c>
      <c r="G305" s="81">
        <v>0</v>
      </c>
      <c r="H305" s="17">
        <f>4239268.15-47377.69</f>
        <v>4191890.4600000004</v>
      </c>
      <c r="I305" s="81">
        <v>0</v>
      </c>
      <c r="J305" s="81">
        <v>0</v>
      </c>
      <c r="K305" s="81">
        <v>0</v>
      </c>
      <c r="L305" s="81">
        <v>0</v>
      </c>
      <c r="M305" s="65"/>
      <c r="N305" s="46"/>
      <c r="O305" s="46"/>
      <c r="P305" s="46"/>
      <c r="Q305" s="46"/>
      <c r="R305" s="46"/>
      <c r="S305" s="46"/>
      <c r="T305" s="46"/>
      <c r="U305" s="4"/>
    </row>
    <row r="306" spans="1:21" ht="15" hidden="1">
      <c r="A306" s="216"/>
      <c r="B306" s="217"/>
      <c r="C306" s="148"/>
      <c r="D306" s="16" t="s">
        <v>0</v>
      </c>
      <c r="E306" s="17">
        <f t="shared" si="60"/>
        <v>0</v>
      </c>
      <c r="F306" s="81">
        <v>0</v>
      </c>
      <c r="G306" s="81">
        <v>0</v>
      </c>
      <c r="H306" s="81">
        <v>0</v>
      </c>
      <c r="I306" s="81">
        <v>0</v>
      </c>
      <c r="J306" s="81">
        <v>0</v>
      </c>
      <c r="K306" s="81">
        <v>0</v>
      </c>
      <c r="L306" s="81">
        <v>0</v>
      </c>
      <c r="M306" s="65"/>
      <c r="N306" s="46"/>
      <c r="O306" s="46"/>
      <c r="P306" s="46"/>
      <c r="Q306" s="46"/>
      <c r="R306" s="46"/>
      <c r="S306" s="46"/>
      <c r="T306" s="46"/>
      <c r="U306" s="4"/>
    </row>
    <row r="307" spans="1:21" ht="15" hidden="1">
      <c r="A307" s="216"/>
      <c r="B307" s="217"/>
      <c r="C307" s="148"/>
      <c r="D307" s="16" t="s">
        <v>1</v>
      </c>
      <c r="E307" s="17">
        <f t="shared" si="60"/>
        <v>0</v>
      </c>
      <c r="F307" s="81">
        <v>0</v>
      </c>
      <c r="G307" s="81">
        <v>0</v>
      </c>
      <c r="H307" s="81">
        <v>0</v>
      </c>
      <c r="I307" s="81">
        <v>0</v>
      </c>
      <c r="J307" s="81">
        <v>0</v>
      </c>
      <c r="K307" s="81">
        <v>0</v>
      </c>
      <c r="L307" s="81">
        <v>0</v>
      </c>
      <c r="M307" s="65"/>
      <c r="N307" s="46"/>
      <c r="O307" s="46"/>
      <c r="P307" s="46"/>
      <c r="Q307" s="46"/>
      <c r="R307" s="46"/>
      <c r="S307" s="46"/>
      <c r="T307" s="46"/>
      <c r="U307" s="4"/>
    </row>
    <row r="308" spans="1:21" ht="15" hidden="1">
      <c r="A308" s="216"/>
      <c r="B308" s="217"/>
      <c r="C308" s="148"/>
      <c r="D308" s="16" t="s">
        <v>3</v>
      </c>
      <c r="E308" s="17">
        <f t="shared" si="60"/>
        <v>0</v>
      </c>
      <c r="F308" s="81">
        <v>0</v>
      </c>
      <c r="G308" s="81">
        <v>0</v>
      </c>
      <c r="H308" s="81">
        <v>0</v>
      </c>
      <c r="I308" s="81">
        <v>0</v>
      </c>
      <c r="J308" s="81">
        <v>0</v>
      </c>
      <c r="K308" s="81">
        <v>0</v>
      </c>
      <c r="L308" s="81">
        <v>0</v>
      </c>
      <c r="M308" s="65"/>
      <c r="N308" s="46"/>
      <c r="O308" s="46"/>
      <c r="P308" s="46"/>
      <c r="Q308" s="46"/>
      <c r="R308" s="46"/>
      <c r="S308" s="46"/>
      <c r="T308" s="46"/>
      <c r="U308" s="4"/>
    </row>
    <row r="309" spans="1:21" ht="15">
      <c r="A309" s="210" t="s">
        <v>21</v>
      </c>
      <c r="B309" s="211" t="s">
        <v>195</v>
      </c>
      <c r="C309" s="212" t="s">
        <v>116</v>
      </c>
      <c r="D309" s="14" t="s">
        <v>4</v>
      </c>
      <c r="E309" s="15">
        <f t="shared" si="60"/>
        <v>17040394.12</v>
      </c>
      <c r="F309" s="15">
        <f aca="true" t="shared" si="71" ref="F309:L309">F310+F311+F312+F313</f>
        <v>832000</v>
      </c>
      <c r="G309" s="15">
        <f t="shared" si="71"/>
        <v>2077086</v>
      </c>
      <c r="H309" s="15">
        <f t="shared" si="71"/>
        <v>1760542.6</v>
      </c>
      <c r="I309" s="15">
        <f t="shared" si="71"/>
        <v>3608380</v>
      </c>
      <c r="J309" s="15">
        <f t="shared" si="71"/>
        <v>3856145.2</v>
      </c>
      <c r="K309" s="15">
        <f t="shared" si="71"/>
        <v>4121000.32</v>
      </c>
      <c r="L309" s="15">
        <f t="shared" si="71"/>
        <v>785240</v>
      </c>
      <c r="M309" s="213" t="s">
        <v>196</v>
      </c>
      <c r="N309" s="204">
        <v>434</v>
      </c>
      <c r="O309" s="204">
        <v>734</v>
      </c>
      <c r="P309" s="204">
        <v>534</v>
      </c>
      <c r="Q309" s="204">
        <v>552</v>
      </c>
      <c r="R309" s="204">
        <v>596</v>
      </c>
      <c r="S309" s="204">
        <v>715</v>
      </c>
      <c r="T309" s="204">
        <v>400</v>
      </c>
      <c r="U309" s="207" t="s">
        <v>198</v>
      </c>
    </row>
    <row r="310" spans="1:21" ht="15">
      <c r="A310" s="210"/>
      <c r="B310" s="211"/>
      <c r="C310" s="212"/>
      <c r="D310" s="14" t="s">
        <v>2</v>
      </c>
      <c r="E310" s="15">
        <f t="shared" si="60"/>
        <v>2254836</v>
      </c>
      <c r="F310" s="83">
        <v>832000</v>
      </c>
      <c r="G310" s="15">
        <f>643000+37500-42904</f>
        <v>637596</v>
      </c>
      <c r="H310" s="83">
        <v>0</v>
      </c>
      <c r="I310" s="83"/>
      <c r="J310" s="83"/>
      <c r="K310" s="83"/>
      <c r="L310" s="83">
        <v>785240</v>
      </c>
      <c r="M310" s="214"/>
      <c r="N310" s="205"/>
      <c r="O310" s="205"/>
      <c r="P310" s="205"/>
      <c r="Q310" s="205"/>
      <c r="R310" s="205"/>
      <c r="S310" s="205"/>
      <c r="T310" s="205"/>
      <c r="U310" s="208"/>
    </row>
    <row r="311" spans="1:21" ht="15">
      <c r="A311" s="210"/>
      <c r="B311" s="211"/>
      <c r="C311" s="212"/>
      <c r="D311" s="14" t="s">
        <v>0</v>
      </c>
      <c r="E311" s="15">
        <f t="shared" si="60"/>
        <v>14785558.120000001</v>
      </c>
      <c r="F311" s="83">
        <v>0</v>
      </c>
      <c r="G311" s="83">
        <f>1421870+17620</f>
        <v>1439490</v>
      </c>
      <c r="H311" s="15">
        <v>1760542.6</v>
      </c>
      <c r="I311" s="83">
        <v>3608380</v>
      </c>
      <c r="J311" s="83">
        <v>3856145.2</v>
      </c>
      <c r="K311" s="83">
        <v>4121000.32</v>
      </c>
      <c r="L311" s="83">
        <v>0</v>
      </c>
      <c r="M311" s="214"/>
      <c r="N311" s="205"/>
      <c r="O311" s="205"/>
      <c r="P311" s="205"/>
      <c r="Q311" s="205"/>
      <c r="R311" s="205"/>
      <c r="S311" s="205"/>
      <c r="T311" s="205"/>
      <c r="U311" s="208"/>
    </row>
    <row r="312" spans="1:21" ht="15">
      <c r="A312" s="210"/>
      <c r="B312" s="211"/>
      <c r="C312" s="212"/>
      <c r="D312" s="14" t="s">
        <v>1</v>
      </c>
      <c r="E312" s="15">
        <f t="shared" si="60"/>
        <v>0</v>
      </c>
      <c r="F312" s="83">
        <v>0</v>
      </c>
      <c r="G312" s="83">
        <v>0</v>
      </c>
      <c r="H312" s="83">
        <v>0</v>
      </c>
      <c r="I312" s="83">
        <v>0</v>
      </c>
      <c r="J312" s="83">
        <v>0</v>
      </c>
      <c r="K312" s="83">
        <v>0</v>
      </c>
      <c r="L312" s="83">
        <v>0</v>
      </c>
      <c r="M312" s="214"/>
      <c r="N312" s="205"/>
      <c r="O312" s="205"/>
      <c r="P312" s="205"/>
      <c r="Q312" s="205"/>
      <c r="R312" s="205"/>
      <c r="S312" s="205"/>
      <c r="T312" s="205"/>
      <c r="U312" s="208"/>
    </row>
    <row r="313" spans="1:21" ht="15">
      <c r="A313" s="210"/>
      <c r="B313" s="211"/>
      <c r="C313" s="212"/>
      <c r="D313" s="14" t="s">
        <v>3</v>
      </c>
      <c r="E313" s="15">
        <f t="shared" si="60"/>
        <v>0</v>
      </c>
      <c r="F313" s="83">
        <v>0</v>
      </c>
      <c r="G313" s="83">
        <v>0</v>
      </c>
      <c r="H313" s="83">
        <v>0</v>
      </c>
      <c r="I313" s="83">
        <v>0</v>
      </c>
      <c r="J313" s="83">
        <v>0</v>
      </c>
      <c r="K313" s="83">
        <v>0</v>
      </c>
      <c r="L313" s="83">
        <v>0</v>
      </c>
      <c r="M313" s="215"/>
      <c r="N313" s="206"/>
      <c r="O313" s="206"/>
      <c r="P313" s="206"/>
      <c r="Q313" s="206"/>
      <c r="R313" s="206"/>
      <c r="S313" s="206"/>
      <c r="T313" s="206"/>
      <c r="U313" s="209"/>
    </row>
    <row r="314" spans="1:21" ht="15">
      <c r="A314" s="210" t="s">
        <v>80</v>
      </c>
      <c r="B314" s="211" t="s">
        <v>200</v>
      </c>
      <c r="C314" s="212" t="s">
        <v>116</v>
      </c>
      <c r="D314" s="14" t="s">
        <v>4</v>
      </c>
      <c r="E314" s="15">
        <f t="shared" si="60"/>
        <v>1762862</v>
      </c>
      <c r="F314" s="15">
        <f aca="true" t="shared" si="72" ref="F314:L314">F315+F316+F317+F318</f>
        <v>0</v>
      </c>
      <c r="G314" s="15">
        <f t="shared" si="72"/>
        <v>0</v>
      </c>
      <c r="H314" s="15">
        <f t="shared" si="72"/>
        <v>190766</v>
      </c>
      <c r="I314" s="15">
        <f t="shared" si="72"/>
        <v>1190564</v>
      </c>
      <c r="J314" s="15">
        <f t="shared" si="72"/>
        <v>190766</v>
      </c>
      <c r="K314" s="15">
        <f t="shared" si="72"/>
        <v>190766</v>
      </c>
      <c r="L314" s="15">
        <f t="shared" si="72"/>
        <v>0</v>
      </c>
      <c r="M314" s="213" t="s">
        <v>201</v>
      </c>
      <c r="N314" s="204">
        <v>0</v>
      </c>
      <c r="O314" s="204">
        <v>0</v>
      </c>
      <c r="P314" s="204">
        <v>25</v>
      </c>
      <c r="Q314" s="204">
        <v>26</v>
      </c>
      <c r="R314" s="204">
        <v>25</v>
      </c>
      <c r="S314" s="204">
        <v>25</v>
      </c>
      <c r="T314" s="204">
        <v>0</v>
      </c>
      <c r="U314" s="207" t="s">
        <v>198</v>
      </c>
    </row>
    <row r="315" spans="1:21" ht="15">
      <c r="A315" s="210"/>
      <c r="B315" s="211"/>
      <c r="C315" s="212"/>
      <c r="D315" s="14" t="s">
        <v>2</v>
      </c>
      <c r="E315" s="15">
        <f t="shared" si="60"/>
        <v>1762862</v>
      </c>
      <c r="F315" s="83">
        <v>0</v>
      </c>
      <c r="G315" s="15">
        <v>0</v>
      </c>
      <c r="H315" s="83">
        <v>190766</v>
      </c>
      <c r="I315" s="83">
        <v>1190564</v>
      </c>
      <c r="J315" s="83">
        <v>190766</v>
      </c>
      <c r="K315" s="83">
        <v>190766</v>
      </c>
      <c r="L315" s="83">
        <v>0</v>
      </c>
      <c r="M315" s="214"/>
      <c r="N315" s="205"/>
      <c r="O315" s="205"/>
      <c r="P315" s="205"/>
      <c r="Q315" s="205"/>
      <c r="R315" s="205"/>
      <c r="S315" s="205"/>
      <c r="T315" s="205"/>
      <c r="U315" s="208"/>
    </row>
    <row r="316" spans="1:21" ht="15">
      <c r="A316" s="210"/>
      <c r="B316" s="211"/>
      <c r="C316" s="212"/>
      <c r="D316" s="14" t="s">
        <v>0</v>
      </c>
      <c r="E316" s="15">
        <f t="shared" si="60"/>
        <v>0</v>
      </c>
      <c r="F316" s="83">
        <v>0</v>
      </c>
      <c r="G316" s="83">
        <v>0</v>
      </c>
      <c r="H316" s="15">
        <v>0</v>
      </c>
      <c r="I316" s="83">
        <v>0</v>
      </c>
      <c r="J316" s="83">
        <v>0</v>
      </c>
      <c r="K316" s="83">
        <v>0</v>
      </c>
      <c r="L316" s="83">
        <v>0</v>
      </c>
      <c r="M316" s="214"/>
      <c r="N316" s="205"/>
      <c r="O316" s="205"/>
      <c r="P316" s="205"/>
      <c r="Q316" s="205"/>
      <c r="R316" s="205"/>
      <c r="S316" s="205"/>
      <c r="T316" s="205"/>
      <c r="U316" s="208"/>
    </row>
    <row r="317" spans="1:21" ht="15">
      <c r="A317" s="210"/>
      <c r="B317" s="211"/>
      <c r="C317" s="212"/>
      <c r="D317" s="14" t="s">
        <v>1</v>
      </c>
      <c r="E317" s="15">
        <f t="shared" si="60"/>
        <v>0</v>
      </c>
      <c r="F317" s="83">
        <v>0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0</v>
      </c>
      <c r="M317" s="214"/>
      <c r="N317" s="205"/>
      <c r="O317" s="205"/>
      <c r="P317" s="205"/>
      <c r="Q317" s="205"/>
      <c r="R317" s="205"/>
      <c r="S317" s="205"/>
      <c r="T317" s="205"/>
      <c r="U317" s="208"/>
    </row>
    <row r="318" spans="1:21" ht="15">
      <c r="A318" s="210"/>
      <c r="B318" s="211"/>
      <c r="C318" s="212"/>
      <c r="D318" s="14" t="s">
        <v>3</v>
      </c>
      <c r="E318" s="15">
        <f t="shared" si="60"/>
        <v>0</v>
      </c>
      <c r="F318" s="83">
        <v>0</v>
      </c>
      <c r="G318" s="83">
        <v>0</v>
      </c>
      <c r="H318" s="83">
        <v>0</v>
      </c>
      <c r="I318" s="83">
        <v>0</v>
      </c>
      <c r="J318" s="83">
        <v>0</v>
      </c>
      <c r="K318" s="83">
        <v>0</v>
      </c>
      <c r="L318" s="83">
        <v>0</v>
      </c>
      <c r="M318" s="215"/>
      <c r="N318" s="206"/>
      <c r="O318" s="206"/>
      <c r="P318" s="206"/>
      <c r="Q318" s="206"/>
      <c r="R318" s="206"/>
      <c r="S318" s="206"/>
      <c r="T318" s="206"/>
      <c r="U318" s="209"/>
    </row>
    <row r="319" spans="1:21" ht="15">
      <c r="A319" s="210" t="s">
        <v>83</v>
      </c>
      <c r="B319" s="211" t="s">
        <v>202</v>
      </c>
      <c r="C319" s="212" t="s">
        <v>116</v>
      </c>
      <c r="D319" s="14" t="s">
        <v>4</v>
      </c>
      <c r="E319" s="15">
        <f t="shared" si="60"/>
        <v>451527.69000000006</v>
      </c>
      <c r="F319" s="15">
        <f aca="true" t="shared" si="73" ref="F319:L319">F320+F321+F322+F323</f>
        <v>0</v>
      </c>
      <c r="G319" s="15">
        <f t="shared" si="73"/>
        <v>0</v>
      </c>
      <c r="H319" s="15">
        <f t="shared" si="73"/>
        <v>269232.46</v>
      </c>
      <c r="I319" s="15">
        <f t="shared" si="73"/>
        <v>182295.23</v>
      </c>
      <c r="J319" s="15">
        <f t="shared" si="73"/>
        <v>0</v>
      </c>
      <c r="K319" s="15">
        <f t="shared" si="73"/>
        <v>0</v>
      </c>
      <c r="L319" s="15">
        <f t="shared" si="73"/>
        <v>0</v>
      </c>
      <c r="M319" s="213" t="s">
        <v>203</v>
      </c>
      <c r="N319" s="204">
        <v>0</v>
      </c>
      <c r="O319" s="204">
        <v>0</v>
      </c>
      <c r="P319" s="204">
        <v>2</v>
      </c>
      <c r="Q319" s="204">
        <v>0</v>
      </c>
      <c r="R319" s="204">
        <v>0</v>
      </c>
      <c r="S319" s="204">
        <v>0</v>
      </c>
      <c r="T319" s="204">
        <v>0</v>
      </c>
      <c r="U319" s="207" t="s">
        <v>198</v>
      </c>
    </row>
    <row r="320" spans="1:21" ht="15">
      <c r="A320" s="210"/>
      <c r="B320" s="211"/>
      <c r="C320" s="212"/>
      <c r="D320" s="14" t="s">
        <v>2</v>
      </c>
      <c r="E320" s="15">
        <f t="shared" si="60"/>
        <v>451527.69000000006</v>
      </c>
      <c r="F320" s="83">
        <v>0</v>
      </c>
      <c r="G320" s="15">
        <v>0</v>
      </c>
      <c r="H320" s="83">
        <v>269232.46</v>
      </c>
      <c r="I320" s="83">
        <v>182295.23</v>
      </c>
      <c r="J320" s="83">
        <v>0</v>
      </c>
      <c r="K320" s="83">
        <v>0</v>
      </c>
      <c r="L320" s="83">
        <v>0</v>
      </c>
      <c r="M320" s="214"/>
      <c r="N320" s="205"/>
      <c r="O320" s="205"/>
      <c r="P320" s="205"/>
      <c r="Q320" s="205"/>
      <c r="R320" s="205"/>
      <c r="S320" s="205"/>
      <c r="T320" s="205"/>
      <c r="U320" s="208"/>
    </row>
    <row r="321" spans="1:21" ht="15">
      <c r="A321" s="210"/>
      <c r="B321" s="211"/>
      <c r="C321" s="212"/>
      <c r="D321" s="14" t="s">
        <v>0</v>
      </c>
      <c r="E321" s="15">
        <f t="shared" si="60"/>
        <v>0</v>
      </c>
      <c r="F321" s="83">
        <v>0</v>
      </c>
      <c r="G321" s="83">
        <v>0</v>
      </c>
      <c r="H321" s="15">
        <v>0</v>
      </c>
      <c r="I321" s="83">
        <v>0</v>
      </c>
      <c r="J321" s="83">
        <v>0</v>
      </c>
      <c r="K321" s="83">
        <v>0</v>
      </c>
      <c r="L321" s="83">
        <v>0</v>
      </c>
      <c r="M321" s="214"/>
      <c r="N321" s="205"/>
      <c r="O321" s="205"/>
      <c r="P321" s="205"/>
      <c r="Q321" s="205"/>
      <c r="R321" s="205"/>
      <c r="S321" s="205"/>
      <c r="T321" s="205"/>
      <c r="U321" s="208"/>
    </row>
    <row r="322" spans="1:21" ht="15">
      <c r="A322" s="210"/>
      <c r="B322" s="211"/>
      <c r="C322" s="212"/>
      <c r="D322" s="14" t="s">
        <v>1</v>
      </c>
      <c r="E322" s="15">
        <f t="shared" si="60"/>
        <v>0</v>
      </c>
      <c r="F322" s="83">
        <v>0</v>
      </c>
      <c r="G322" s="83">
        <v>0</v>
      </c>
      <c r="H322" s="83">
        <v>0</v>
      </c>
      <c r="I322" s="83">
        <v>0</v>
      </c>
      <c r="J322" s="83">
        <v>0</v>
      </c>
      <c r="K322" s="83">
        <v>0</v>
      </c>
      <c r="L322" s="83">
        <v>0</v>
      </c>
      <c r="M322" s="214"/>
      <c r="N322" s="205"/>
      <c r="O322" s="205"/>
      <c r="P322" s="205"/>
      <c r="Q322" s="205"/>
      <c r="R322" s="205"/>
      <c r="S322" s="205"/>
      <c r="T322" s="205"/>
      <c r="U322" s="208"/>
    </row>
    <row r="323" spans="1:21" ht="21.75" customHeight="1">
      <c r="A323" s="210"/>
      <c r="B323" s="211"/>
      <c r="C323" s="212"/>
      <c r="D323" s="14" t="s">
        <v>3</v>
      </c>
      <c r="E323" s="15">
        <f t="shared" si="60"/>
        <v>0</v>
      </c>
      <c r="F323" s="83">
        <v>0</v>
      </c>
      <c r="G323" s="83">
        <v>0</v>
      </c>
      <c r="H323" s="83">
        <v>0</v>
      </c>
      <c r="I323" s="83">
        <v>0</v>
      </c>
      <c r="J323" s="83">
        <v>0</v>
      </c>
      <c r="K323" s="83">
        <v>0</v>
      </c>
      <c r="L323" s="83">
        <v>0</v>
      </c>
      <c r="M323" s="215"/>
      <c r="N323" s="206"/>
      <c r="O323" s="206"/>
      <c r="P323" s="206"/>
      <c r="Q323" s="206"/>
      <c r="R323" s="206"/>
      <c r="S323" s="206"/>
      <c r="T323" s="206"/>
      <c r="U323" s="209"/>
    </row>
    <row r="324" spans="1:21" ht="15" hidden="1">
      <c r="A324" s="92"/>
      <c r="B324" s="93"/>
      <c r="C324" s="88"/>
      <c r="D324" s="14"/>
      <c r="E324" s="15"/>
      <c r="F324" s="83"/>
      <c r="G324" s="83"/>
      <c r="H324" s="83"/>
      <c r="I324" s="83"/>
      <c r="J324" s="83"/>
      <c r="K324" s="83"/>
      <c r="L324" s="83"/>
      <c r="M324" s="89"/>
      <c r="N324" s="90"/>
      <c r="O324" s="90"/>
      <c r="P324" s="90"/>
      <c r="Q324" s="90"/>
      <c r="R324" s="90"/>
      <c r="S324" s="90"/>
      <c r="T324" s="90"/>
      <c r="U324" s="91"/>
    </row>
    <row r="325" spans="1:21" ht="15" hidden="1">
      <c r="A325" s="92"/>
      <c r="B325" s="93"/>
      <c r="C325" s="88"/>
      <c r="D325" s="14"/>
      <c r="E325" s="15"/>
      <c r="F325" s="83"/>
      <c r="G325" s="83"/>
      <c r="H325" s="83"/>
      <c r="I325" s="83"/>
      <c r="J325" s="83"/>
      <c r="K325" s="83"/>
      <c r="L325" s="83"/>
      <c r="M325" s="89"/>
      <c r="N325" s="90"/>
      <c r="O325" s="90"/>
      <c r="P325" s="90"/>
      <c r="Q325" s="90"/>
      <c r="R325" s="90"/>
      <c r="S325" s="90"/>
      <c r="T325" s="90"/>
      <c r="U325" s="91"/>
    </row>
    <row r="326" spans="1:21" ht="15">
      <c r="A326" s="135"/>
      <c r="B326" s="136" t="s">
        <v>33</v>
      </c>
      <c r="C326" s="135"/>
      <c r="D326" s="18" t="s">
        <v>4</v>
      </c>
      <c r="E326" s="19">
        <f>E328+E329+E330+E331</f>
        <v>50590232.374</v>
      </c>
      <c r="F326" s="19">
        <f aca="true" t="shared" si="74" ref="F326:L326">F328+F329+F330+F331</f>
        <v>8919732.079999998</v>
      </c>
      <c r="G326" s="19">
        <f t="shared" si="74"/>
        <v>6508182.603999999</v>
      </c>
      <c r="H326" s="19">
        <f t="shared" si="74"/>
        <v>6128106.23</v>
      </c>
      <c r="I326" s="19">
        <f t="shared" si="74"/>
        <v>8655012.39</v>
      </c>
      <c r="J326" s="19">
        <f t="shared" si="74"/>
        <v>8193801.66</v>
      </c>
      <c r="K326" s="19">
        <f t="shared" si="74"/>
        <v>8458656.78</v>
      </c>
      <c r="L326" s="19">
        <f t="shared" si="74"/>
        <v>3726740.63</v>
      </c>
      <c r="M326" s="137"/>
      <c r="N326" s="129"/>
      <c r="O326" s="129"/>
      <c r="P326" s="129"/>
      <c r="Q326" s="129"/>
      <c r="R326" s="129"/>
      <c r="S326" s="129"/>
      <c r="T326" s="129"/>
      <c r="U326" s="132"/>
    </row>
    <row r="327" spans="1:21" ht="15">
      <c r="A327" s="135"/>
      <c r="B327" s="136"/>
      <c r="C327" s="135"/>
      <c r="D327" s="140" t="s">
        <v>31</v>
      </c>
      <c r="E327" s="141"/>
      <c r="F327" s="141"/>
      <c r="G327" s="141"/>
      <c r="H327" s="141"/>
      <c r="I327" s="141"/>
      <c r="J327" s="141"/>
      <c r="K327" s="141"/>
      <c r="L327" s="142"/>
      <c r="M327" s="138"/>
      <c r="N327" s="130"/>
      <c r="O327" s="130"/>
      <c r="P327" s="130"/>
      <c r="Q327" s="130"/>
      <c r="R327" s="130"/>
      <c r="S327" s="130"/>
      <c r="T327" s="130"/>
      <c r="U327" s="133"/>
    </row>
    <row r="328" spans="1:21" ht="15">
      <c r="A328" s="135"/>
      <c r="B328" s="136"/>
      <c r="C328" s="135"/>
      <c r="D328" s="20" t="s">
        <v>2</v>
      </c>
      <c r="E328" s="19">
        <f>F328+G328+H328+I328+J328+K328+L328</f>
        <v>35804674.254</v>
      </c>
      <c r="F328" s="21">
        <f>F195+F310+F315+F320</f>
        <v>8919732.079999998</v>
      </c>
      <c r="G328" s="21">
        <f aca="true" t="shared" si="75" ref="G328:L328">G195+G310+G315+G320</f>
        <v>5068692.603999999</v>
      </c>
      <c r="H328" s="21">
        <f t="shared" si="75"/>
        <v>4367563.63</v>
      </c>
      <c r="I328" s="21">
        <f t="shared" si="75"/>
        <v>5046632.390000001</v>
      </c>
      <c r="J328" s="21">
        <f t="shared" si="75"/>
        <v>4337656.46</v>
      </c>
      <c r="K328" s="21">
        <f t="shared" si="75"/>
        <v>4337656.46</v>
      </c>
      <c r="L328" s="21">
        <f t="shared" si="75"/>
        <v>3726740.63</v>
      </c>
      <c r="M328" s="138"/>
      <c r="N328" s="130"/>
      <c r="O328" s="130"/>
      <c r="P328" s="130"/>
      <c r="Q328" s="130"/>
      <c r="R328" s="130"/>
      <c r="S328" s="130"/>
      <c r="T328" s="130"/>
      <c r="U328" s="133"/>
    </row>
    <row r="329" spans="1:21" ht="15">
      <c r="A329" s="135"/>
      <c r="B329" s="136"/>
      <c r="C329" s="135"/>
      <c r="D329" s="20" t="s">
        <v>0</v>
      </c>
      <c r="E329" s="19">
        <f>F329+G329+H329+I329+J329+K329+L329</f>
        <v>14785558.120000001</v>
      </c>
      <c r="F329" s="21">
        <f aca="true" t="shared" si="76" ref="F329:L331">F196+F311</f>
        <v>0</v>
      </c>
      <c r="G329" s="21">
        <f t="shared" si="76"/>
        <v>1439490</v>
      </c>
      <c r="H329" s="21">
        <f t="shared" si="76"/>
        <v>1760542.6</v>
      </c>
      <c r="I329" s="21">
        <f t="shared" si="76"/>
        <v>3608380</v>
      </c>
      <c r="J329" s="21">
        <f t="shared" si="76"/>
        <v>3856145.2</v>
      </c>
      <c r="K329" s="21">
        <f t="shared" si="76"/>
        <v>4121000.32</v>
      </c>
      <c r="L329" s="21">
        <f t="shared" si="76"/>
        <v>0</v>
      </c>
      <c r="M329" s="138"/>
      <c r="N329" s="130"/>
      <c r="O329" s="130"/>
      <c r="P329" s="130"/>
      <c r="Q329" s="130"/>
      <c r="R329" s="130"/>
      <c r="S329" s="130"/>
      <c r="T329" s="130"/>
      <c r="U329" s="133"/>
    </row>
    <row r="330" spans="1:21" ht="15">
      <c r="A330" s="135"/>
      <c r="B330" s="136"/>
      <c r="C330" s="135"/>
      <c r="D330" s="20" t="s">
        <v>1</v>
      </c>
      <c r="E330" s="19">
        <f>F330+G330+H330+I330+J330+K330+L330</f>
        <v>0</v>
      </c>
      <c r="F330" s="21">
        <f t="shared" si="76"/>
        <v>0</v>
      </c>
      <c r="G330" s="21">
        <f t="shared" si="76"/>
        <v>0</v>
      </c>
      <c r="H330" s="21">
        <f t="shared" si="76"/>
        <v>0</v>
      </c>
      <c r="I330" s="21">
        <f t="shared" si="76"/>
        <v>0</v>
      </c>
      <c r="J330" s="21">
        <f t="shared" si="76"/>
        <v>0</v>
      </c>
      <c r="K330" s="21">
        <f t="shared" si="76"/>
        <v>0</v>
      </c>
      <c r="L330" s="21">
        <f t="shared" si="76"/>
        <v>0</v>
      </c>
      <c r="M330" s="138"/>
      <c r="N330" s="130"/>
      <c r="O330" s="130"/>
      <c r="P330" s="130"/>
      <c r="Q330" s="130"/>
      <c r="R330" s="130"/>
      <c r="S330" s="130"/>
      <c r="T330" s="130"/>
      <c r="U330" s="133"/>
    </row>
    <row r="331" spans="1:21" ht="15">
      <c r="A331" s="135"/>
      <c r="B331" s="136"/>
      <c r="C331" s="135"/>
      <c r="D331" s="20" t="s">
        <v>3</v>
      </c>
      <c r="E331" s="19">
        <f>F331+G331+H331+I331+J331+K331+L331</f>
        <v>0</v>
      </c>
      <c r="F331" s="21">
        <f t="shared" si="76"/>
        <v>0</v>
      </c>
      <c r="G331" s="21">
        <f t="shared" si="76"/>
        <v>0</v>
      </c>
      <c r="H331" s="21">
        <f t="shared" si="76"/>
        <v>0</v>
      </c>
      <c r="I331" s="21">
        <f t="shared" si="76"/>
        <v>0</v>
      </c>
      <c r="J331" s="21">
        <f t="shared" si="76"/>
        <v>0</v>
      </c>
      <c r="K331" s="21">
        <f t="shared" si="76"/>
        <v>0</v>
      </c>
      <c r="L331" s="21">
        <f t="shared" si="76"/>
        <v>0</v>
      </c>
      <c r="M331" s="139"/>
      <c r="N331" s="131"/>
      <c r="O331" s="131"/>
      <c r="P331" s="131"/>
      <c r="Q331" s="131"/>
      <c r="R331" s="131"/>
      <c r="S331" s="131"/>
      <c r="T331" s="131"/>
      <c r="U331" s="134"/>
    </row>
    <row r="332" spans="1:21" ht="15">
      <c r="A332" s="121"/>
      <c r="B332" s="122" t="s">
        <v>197</v>
      </c>
      <c r="C332" s="121"/>
      <c r="D332" s="22" t="s">
        <v>4</v>
      </c>
      <c r="E332" s="23">
        <f aca="true" t="shared" si="77" ref="E332:L332">E334+E335+E336+E337</f>
        <v>262359275.194</v>
      </c>
      <c r="F332" s="23">
        <f t="shared" si="77"/>
        <v>36075022.67</v>
      </c>
      <c r="G332" s="23">
        <f t="shared" si="77"/>
        <v>38810926.104</v>
      </c>
      <c r="H332" s="23">
        <f>H334+H335+H336+H337</f>
        <v>33540678.209999997</v>
      </c>
      <c r="I332" s="23">
        <f t="shared" si="77"/>
        <v>51513202.099999994</v>
      </c>
      <c r="J332" s="23">
        <f>J334+J335+J336+J337</f>
        <v>36679516.28</v>
      </c>
      <c r="K332" s="23">
        <f t="shared" si="77"/>
        <v>37291929.83</v>
      </c>
      <c r="L332" s="23">
        <f t="shared" si="77"/>
        <v>28447999.999999996</v>
      </c>
      <c r="M332" s="123"/>
      <c r="N332" s="115"/>
      <c r="O332" s="115"/>
      <c r="P332" s="115"/>
      <c r="Q332" s="115"/>
      <c r="R332" s="115"/>
      <c r="S332" s="115"/>
      <c r="T332" s="115"/>
      <c r="U332" s="118"/>
    </row>
    <row r="333" spans="1:21" ht="15">
      <c r="A333" s="121"/>
      <c r="B333" s="122"/>
      <c r="C333" s="121"/>
      <c r="D333" s="126" t="s">
        <v>31</v>
      </c>
      <c r="E333" s="127"/>
      <c r="F333" s="127"/>
      <c r="G333" s="127"/>
      <c r="H333" s="127"/>
      <c r="I333" s="127"/>
      <c r="J333" s="127"/>
      <c r="K333" s="127"/>
      <c r="L333" s="128"/>
      <c r="M333" s="124"/>
      <c r="N333" s="116"/>
      <c r="O333" s="116"/>
      <c r="P333" s="116"/>
      <c r="Q333" s="116"/>
      <c r="R333" s="116"/>
      <c r="S333" s="116"/>
      <c r="T333" s="116"/>
      <c r="U333" s="119"/>
    </row>
    <row r="334" spans="1:21" ht="15">
      <c r="A334" s="121"/>
      <c r="B334" s="122"/>
      <c r="C334" s="121"/>
      <c r="D334" s="24" t="s">
        <v>2</v>
      </c>
      <c r="E334" s="23">
        <f>F334+G334+H334+I334+J334+K334+L334</f>
        <v>237984847.074</v>
      </c>
      <c r="F334" s="25">
        <f aca="true" t="shared" si="78" ref="F334:L334">F189+F328</f>
        <v>36075022.67</v>
      </c>
      <c r="G334" s="25">
        <f t="shared" si="78"/>
        <v>37371436.104</v>
      </c>
      <c r="H334" s="25">
        <f t="shared" si="78"/>
        <v>31780135.609999996</v>
      </c>
      <c r="I334" s="25">
        <f t="shared" si="78"/>
        <v>38315952.099999994</v>
      </c>
      <c r="J334" s="25">
        <f t="shared" si="78"/>
        <v>32823371.08</v>
      </c>
      <c r="K334" s="25">
        <f t="shared" si="78"/>
        <v>33170929.509999998</v>
      </c>
      <c r="L334" s="25">
        <f t="shared" si="78"/>
        <v>28447999.999999996</v>
      </c>
      <c r="M334" s="124"/>
      <c r="N334" s="116"/>
      <c r="O334" s="116"/>
      <c r="P334" s="116"/>
      <c r="Q334" s="116"/>
      <c r="R334" s="116"/>
      <c r="S334" s="116"/>
      <c r="T334" s="116"/>
      <c r="U334" s="119"/>
    </row>
    <row r="335" spans="1:21" ht="15">
      <c r="A335" s="121"/>
      <c r="B335" s="122"/>
      <c r="C335" s="121"/>
      <c r="D335" s="24" t="s">
        <v>0</v>
      </c>
      <c r="E335" s="23">
        <f>F335+G335+H335+I335+J335+K335+L335</f>
        <v>24374428.12</v>
      </c>
      <c r="F335" s="25">
        <f aca="true" t="shared" si="79" ref="F335:L337">F190+F329</f>
        <v>0</v>
      </c>
      <c r="G335" s="25">
        <f t="shared" si="79"/>
        <v>1439490</v>
      </c>
      <c r="H335" s="25">
        <f t="shared" si="79"/>
        <v>1760542.6</v>
      </c>
      <c r="I335" s="25">
        <f t="shared" si="79"/>
        <v>13197250</v>
      </c>
      <c r="J335" s="25">
        <f t="shared" si="79"/>
        <v>3856145.2</v>
      </c>
      <c r="K335" s="25">
        <f t="shared" si="79"/>
        <v>4121000.32</v>
      </c>
      <c r="L335" s="25">
        <f t="shared" si="79"/>
        <v>0</v>
      </c>
      <c r="M335" s="124"/>
      <c r="N335" s="116"/>
      <c r="O335" s="116"/>
      <c r="P335" s="116"/>
      <c r="Q335" s="116"/>
      <c r="R335" s="116"/>
      <c r="S335" s="116"/>
      <c r="T335" s="116"/>
      <c r="U335" s="119"/>
    </row>
    <row r="336" spans="1:21" ht="15">
      <c r="A336" s="121"/>
      <c r="B336" s="122"/>
      <c r="C336" s="121"/>
      <c r="D336" s="24" t="s">
        <v>1</v>
      </c>
      <c r="E336" s="23">
        <f>F336+G336+H336+I336+J336+K336+L336</f>
        <v>0</v>
      </c>
      <c r="F336" s="25">
        <f t="shared" si="79"/>
        <v>0</v>
      </c>
      <c r="G336" s="25">
        <f t="shared" si="79"/>
        <v>0</v>
      </c>
      <c r="H336" s="25">
        <f t="shared" si="79"/>
        <v>0</v>
      </c>
      <c r="I336" s="25">
        <f t="shared" si="79"/>
        <v>0</v>
      </c>
      <c r="J336" s="25">
        <f t="shared" si="79"/>
        <v>0</v>
      </c>
      <c r="K336" s="25">
        <f t="shared" si="79"/>
        <v>0</v>
      </c>
      <c r="L336" s="25">
        <f t="shared" si="79"/>
        <v>0</v>
      </c>
      <c r="M336" s="124"/>
      <c r="N336" s="116"/>
      <c r="O336" s="116"/>
      <c r="P336" s="116"/>
      <c r="Q336" s="116"/>
      <c r="R336" s="116"/>
      <c r="S336" s="116"/>
      <c r="T336" s="116"/>
      <c r="U336" s="119"/>
    </row>
    <row r="337" spans="1:21" ht="15">
      <c r="A337" s="121"/>
      <c r="B337" s="122"/>
      <c r="C337" s="121"/>
      <c r="D337" s="24" t="s">
        <v>3</v>
      </c>
      <c r="E337" s="23">
        <f>F337+G337+H337+I337+J337+K337+L337</f>
        <v>0</v>
      </c>
      <c r="F337" s="25">
        <f t="shared" si="79"/>
        <v>0</v>
      </c>
      <c r="G337" s="25">
        <f t="shared" si="79"/>
        <v>0</v>
      </c>
      <c r="H337" s="25">
        <f t="shared" si="79"/>
        <v>0</v>
      </c>
      <c r="I337" s="25">
        <f t="shared" si="79"/>
        <v>0</v>
      </c>
      <c r="J337" s="25">
        <f t="shared" si="79"/>
        <v>0</v>
      </c>
      <c r="K337" s="25">
        <f t="shared" si="79"/>
        <v>0</v>
      </c>
      <c r="L337" s="25">
        <f t="shared" si="79"/>
        <v>0</v>
      </c>
      <c r="M337" s="125"/>
      <c r="N337" s="117"/>
      <c r="O337" s="117"/>
      <c r="P337" s="117"/>
      <c r="Q337" s="117"/>
      <c r="R337" s="117"/>
      <c r="S337" s="117"/>
      <c r="T337" s="117"/>
      <c r="U337" s="120"/>
    </row>
    <row r="339" ht="15">
      <c r="K339" s="94"/>
    </row>
  </sheetData>
  <sheetProtection/>
  <mergeCells count="659">
    <mergeCell ref="P178:P182"/>
    <mergeCell ref="Q178:Q182"/>
    <mergeCell ref="R178:R182"/>
    <mergeCell ref="S178:S182"/>
    <mergeCell ref="T178:T182"/>
    <mergeCell ref="U178:U182"/>
    <mergeCell ref="A178:A182"/>
    <mergeCell ref="B178:B182"/>
    <mergeCell ref="C178:C182"/>
    <mergeCell ref="M178:M182"/>
    <mergeCell ref="N178:N182"/>
    <mergeCell ref="O178:O182"/>
    <mergeCell ref="P319:P323"/>
    <mergeCell ref="Q319:Q323"/>
    <mergeCell ref="R319:R323"/>
    <mergeCell ref="S319:S323"/>
    <mergeCell ref="T319:T323"/>
    <mergeCell ref="U319:U323"/>
    <mergeCell ref="A319:A323"/>
    <mergeCell ref="B319:B323"/>
    <mergeCell ref="C319:C323"/>
    <mergeCell ref="M319:M323"/>
    <mergeCell ref="N319:N323"/>
    <mergeCell ref="O319:O323"/>
    <mergeCell ref="P314:P318"/>
    <mergeCell ref="Q314:Q318"/>
    <mergeCell ref="R314:R318"/>
    <mergeCell ref="S314:S318"/>
    <mergeCell ref="T314:T318"/>
    <mergeCell ref="U314:U318"/>
    <mergeCell ref="A314:A318"/>
    <mergeCell ref="B314:B318"/>
    <mergeCell ref="C314:C318"/>
    <mergeCell ref="M314:M318"/>
    <mergeCell ref="N314:N318"/>
    <mergeCell ref="O314:O318"/>
    <mergeCell ref="T1:U1"/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7:U7"/>
    <mergeCell ref="A8:A12"/>
    <mergeCell ref="B8:B12"/>
    <mergeCell ref="C8:C12"/>
    <mergeCell ref="M8:M12"/>
    <mergeCell ref="N8:N12"/>
    <mergeCell ref="O8:O12"/>
    <mergeCell ref="P8:P12"/>
    <mergeCell ref="Q8:Q12"/>
    <mergeCell ref="R8:R12"/>
    <mergeCell ref="S8:S12"/>
    <mergeCell ref="T8:T12"/>
    <mergeCell ref="U8:U12"/>
    <mergeCell ref="A13:A17"/>
    <mergeCell ref="B13:B17"/>
    <mergeCell ref="C13:C17"/>
    <mergeCell ref="M13:M17"/>
    <mergeCell ref="N13:N17"/>
    <mergeCell ref="O13:O17"/>
    <mergeCell ref="P13:P17"/>
    <mergeCell ref="Q13:Q17"/>
    <mergeCell ref="R13:R17"/>
    <mergeCell ref="S13:S17"/>
    <mergeCell ref="T13:T17"/>
    <mergeCell ref="U13:U17"/>
    <mergeCell ref="A18:A22"/>
    <mergeCell ref="B18:B22"/>
    <mergeCell ref="C18:C22"/>
    <mergeCell ref="M18:M22"/>
    <mergeCell ref="N18:N22"/>
    <mergeCell ref="O18:O22"/>
    <mergeCell ref="P18:P22"/>
    <mergeCell ref="Q18:Q22"/>
    <mergeCell ref="R18:R22"/>
    <mergeCell ref="S18:S22"/>
    <mergeCell ref="T18:T22"/>
    <mergeCell ref="U18:U22"/>
    <mergeCell ref="A23:A27"/>
    <mergeCell ref="B23:B27"/>
    <mergeCell ref="C23:C27"/>
    <mergeCell ref="M23:M27"/>
    <mergeCell ref="N23:N27"/>
    <mergeCell ref="O23:O27"/>
    <mergeCell ref="P23:P27"/>
    <mergeCell ref="Q23:Q27"/>
    <mergeCell ref="R23:R27"/>
    <mergeCell ref="S23:S27"/>
    <mergeCell ref="T23:T27"/>
    <mergeCell ref="U23:U27"/>
    <mergeCell ref="A28:A32"/>
    <mergeCell ref="B28:B32"/>
    <mergeCell ref="C28:C32"/>
    <mergeCell ref="M28:M32"/>
    <mergeCell ref="N28:N32"/>
    <mergeCell ref="O28:O32"/>
    <mergeCell ref="P28:P32"/>
    <mergeCell ref="Q28:Q32"/>
    <mergeCell ref="R28:R32"/>
    <mergeCell ref="S28:S32"/>
    <mergeCell ref="T28:T32"/>
    <mergeCell ref="U28:U32"/>
    <mergeCell ref="A33:A37"/>
    <mergeCell ref="B33:B37"/>
    <mergeCell ref="C33:C37"/>
    <mergeCell ref="A38:A42"/>
    <mergeCell ref="B38:B42"/>
    <mergeCell ref="C38:C42"/>
    <mergeCell ref="M38:M42"/>
    <mergeCell ref="N38:N42"/>
    <mergeCell ref="O38:O42"/>
    <mergeCell ref="P38:P42"/>
    <mergeCell ref="Q38:Q42"/>
    <mergeCell ref="R38:R42"/>
    <mergeCell ref="S38:S42"/>
    <mergeCell ref="T38:T42"/>
    <mergeCell ref="U38:U42"/>
    <mergeCell ref="A43:A47"/>
    <mergeCell ref="B43:B47"/>
    <mergeCell ref="C43:C47"/>
    <mergeCell ref="M43:M47"/>
    <mergeCell ref="N43:N47"/>
    <mergeCell ref="O43:O47"/>
    <mergeCell ref="P43:P47"/>
    <mergeCell ref="Q43:Q47"/>
    <mergeCell ref="R43:R47"/>
    <mergeCell ref="S43:S47"/>
    <mergeCell ref="T43:T47"/>
    <mergeCell ref="U43:U47"/>
    <mergeCell ref="A48:A52"/>
    <mergeCell ref="B48:B52"/>
    <mergeCell ref="C48:C52"/>
    <mergeCell ref="M48:M52"/>
    <mergeCell ref="N48:N52"/>
    <mergeCell ref="O48:O52"/>
    <mergeCell ref="P48:P52"/>
    <mergeCell ref="Q48:Q52"/>
    <mergeCell ref="R48:R52"/>
    <mergeCell ref="S48:S52"/>
    <mergeCell ref="T48:T52"/>
    <mergeCell ref="U48:U52"/>
    <mergeCell ref="A53:A57"/>
    <mergeCell ref="B53:B57"/>
    <mergeCell ref="C53:C57"/>
    <mergeCell ref="M53:M57"/>
    <mergeCell ref="N53:N57"/>
    <mergeCell ref="O53:O57"/>
    <mergeCell ref="P53:P57"/>
    <mergeCell ref="Q53:Q57"/>
    <mergeCell ref="R53:R57"/>
    <mergeCell ref="S53:S57"/>
    <mergeCell ref="T53:T57"/>
    <mergeCell ref="U53:U57"/>
    <mergeCell ref="A58:A62"/>
    <mergeCell ref="B58:B62"/>
    <mergeCell ref="C58:C62"/>
    <mergeCell ref="M58:M62"/>
    <mergeCell ref="N58:N62"/>
    <mergeCell ref="O58:O62"/>
    <mergeCell ref="P58:P62"/>
    <mergeCell ref="Q58:Q62"/>
    <mergeCell ref="R58:R62"/>
    <mergeCell ref="S58:S62"/>
    <mergeCell ref="T58:T62"/>
    <mergeCell ref="U58:U62"/>
    <mergeCell ref="A63:A67"/>
    <mergeCell ref="B63:B67"/>
    <mergeCell ref="C63:C67"/>
    <mergeCell ref="M63:M67"/>
    <mergeCell ref="N63:N67"/>
    <mergeCell ref="O63:O67"/>
    <mergeCell ref="P63:P67"/>
    <mergeCell ref="Q63:Q67"/>
    <mergeCell ref="R63:R67"/>
    <mergeCell ref="S63:S67"/>
    <mergeCell ref="T63:T67"/>
    <mergeCell ref="U63:U67"/>
    <mergeCell ref="A68:A72"/>
    <mergeCell ref="B68:B72"/>
    <mergeCell ref="C68:C72"/>
    <mergeCell ref="M68:M72"/>
    <mergeCell ref="N68:N72"/>
    <mergeCell ref="O68:O72"/>
    <mergeCell ref="P68:P72"/>
    <mergeCell ref="Q68:Q72"/>
    <mergeCell ref="R68:R72"/>
    <mergeCell ref="S68:S72"/>
    <mergeCell ref="T68:T72"/>
    <mergeCell ref="U68:U72"/>
    <mergeCell ref="A73:A77"/>
    <mergeCell ref="B73:B77"/>
    <mergeCell ref="C73:C77"/>
    <mergeCell ref="M73:M77"/>
    <mergeCell ref="N73:N77"/>
    <mergeCell ref="O73:O77"/>
    <mergeCell ref="P73:P77"/>
    <mergeCell ref="Q73:Q77"/>
    <mergeCell ref="R73:R77"/>
    <mergeCell ref="S73:S77"/>
    <mergeCell ref="T73:T77"/>
    <mergeCell ref="U73:U77"/>
    <mergeCell ref="A78:A82"/>
    <mergeCell ref="B78:B82"/>
    <mergeCell ref="C78:C82"/>
    <mergeCell ref="M78:M79"/>
    <mergeCell ref="N78:N82"/>
    <mergeCell ref="O78:O82"/>
    <mergeCell ref="P78:P82"/>
    <mergeCell ref="Q78:Q82"/>
    <mergeCell ref="R78:R82"/>
    <mergeCell ref="S78:S82"/>
    <mergeCell ref="T78:T82"/>
    <mergeCell ref="U78:U82"/>
    <mergeCell ref="M80:M94"/>
    <mergeCell ref="A83:A87"/>
    <mergeCell ref="B83:B87"/>
    <mergeCell ref="C83:C87"/>
    <mergeCell ref="A88:A92"/>
    <mergeCell ref="B88:B92"/>
    <mergeCell ref="C88:C92"/>
    <mergeCell ref="A93:A99"/>
    <mergeCell ref="B93:B94"/>
    <mergeCell ref="N93:N99"/>
    <mergeCell ref="O93:O99"/>
    <mergeCell ref="P93:P99"/>
    <mergeCell ref="Q93:Q99"/>
    <mergeCell ref="R93:R99"/>
    <mergeCell ref="S93:S99"/>
    <mergeCell ref="T93:T99"/>
    <mergeCell ref="U93:U99"/>
    <mergeCell ref="A100:A104"/>
    <mergeCell ref="B100:B104"/>
    <mergeCell ref="C100:C104"/>
    <mergeCell ref="A105:A109"/>
    <mergeCell ref="B105:B109"/>
    <mergeCell ref="C105:C109"/>
    <mergeCell ref="M105:M109"/>
    <mergeCell ref="N105:N109"/>
    <mergeCell ref="O105:O109"/>
    <mergeCell ref="P105:P109"/>
    <mergeCell ref="Q105:Q109"/>
    <mergeCell ref="R105:R109"/>
    <mergeCell ref="S105:S109"/>
    <mergeCell ref="T105:T109"/>
    <mergeCell ref="U105:U109"/>
    <mergeCell ref="A110:A116"/>
    <mergeCell ref="B110:B111"/>
    <mergeCell ref="N110:N116"/>
    <mergeCell ref="O110:O116"/>
    <mergeCell ref="P110:P116"/>
    <mergeCell ref="Q110:Q116"/>
    <mergeCell ref="R110:R116"/>
    <mergeCell ref="S110:S116"/>
    <mergeCell ref="T110:T116"/>
    <mergeCell ref="U110:U116"/>
    <mergeCell ref="A117:A122"/>
    <mergeCell ref="B117:B122"/>
    <mergeCell ref="N117:N122"/>
    <mergeCell ref="O117:O122"/>
    <mergeCell ref="P117:P122"/>
    <mergeCell ref="Q117:Q122"/>
    <mergeCell ref="R117:R122"/>
    <mergeCell ref="S117:S122"/>
    <mergeCell ref="T117:T122"/>
    <mergeCell ref="U117:U122"/>
    <mergeCell ref="C118:C122"/>
    <mergeCell ref="A123:A127"/>
    <mergeCell ref="B123:B127"/>
    <mergeCell ref="C123:C127"/>
    <mergeCell ref="M123:M127"/>
    <mergeCell ref="N123:N127"/>
    <mergeCell ref="O123:O127"/>
    <mergeCell ref="P123:P127"/>
    <mergeCell ref="Q123:Q127"/>
    <mergeCell ref="R123:R127"/>
    <mergeCell ref="S123:S127"/>
    <mergeCell ref="T123:T127"/>
    <mergeCell ref="U123:U127"/>
    <mergeCell ref="A128:A132"/>
    <mergeCell ref="B128:B132"/>
    <mergeCell ref="C128:C132"/>
    <mergeCell ref="M128:M132"/>
    <mergeCell ref="N128:N132"/>
    <mergeCell ref="O128:O132"/>
    <mergeCell ref="P128:P132"/>
    <mergeCell ref="Q128:Q132"/>
    <mergeCell ref="R128:R132"/>
    <mergeCell ref="S128:S132"/>
    <mergeCell ref="T128:T132"/>
    <mergeCell ref="U128:U132"/>
    <mergeCell ref="A133:A137"/>
    <mergeCell ref="B133:B137"/>
    <mergeCell ref="C133:C137"/>
    <mergeCell ref="M133:M137"/>
    <mergeCell ref="N133:N137"/>
    <mergeCell ref="O133:O137"/>
    <mergeCell ref="P133:P137"/>
    <mergeCell ref="Q133:Q137"/>
    <mergeCell ref="R133:R137"/>
    <mergeCell ref="S133:S137"/>
    <mergeCell ref="T133:T137"/>
    <mergeCell ref="U133:U137"/>
    <mergeCell ref="A138:A142"/>
    <mergeCell ref="B138:B142"/>
    <mergeCell ref="C138:C142"/>
    <mergeCell ref="A143:A147"/>
    <mergeCell ref="B143:B147"/>
    <mergeCell ref="C143:C147"/>
    <mergeCell ref="A148:A152"/>
    <mergeCell ref="B148:B152"/>
    <mergeCell ref="C148:C152"/>
    <mergeCell ref="M148:M152"/>
    <mergeCell ref="N148:N152"/>
    <mergeCell ref="O148:O152"/>
    <mergeCell ref="P148:P152"/>
    <mergeCell ref="Q148:Q152"/>
    <mergeCell ref="R148:R152"/>
    <mergeCell ref="S148:S152"/>
    <mergeCell ref="T148:T152"/>
    <mergeCell ref="U148:U152"/>
    <mergeCell ref="A153:A157"/>
    <mergeCell ref="B153:B157"/>
    <mergeCell ref="C153:C157"/>
    <mergeCell ref="M153:M157"/>
    <mergeCell ref="N153:N157"/>
    <mergeCell ref="O153:O157"/>
    <mergeCell ref="P153:P157"/>
    <mergeCell ref="Q153:Q157"/>
    <mergeCell ref="R153:R157"/>
    <mergeCell ref="S153:S157"/>
    <mergeCell ref="T153:T157"/>
    <mergeCell ref="U153:U157"/>
    <mergeCell ref="A158:A162"/>
    <mergeCell ref="B158:B162"/>
    <mergeCell ref="C158:C162"/>
    <mergeCell ref="M158:M162"/>
    <mergeCell ref="N158:N162"/>
    <mergeCell ref="O158:O162"/>
    <mergeCell ref="P158:P162"/>
    <mergeCell ref="Q158:Q162"/>
    <mergeCell ref="R158:R162"/>
    <mergeCell ref="S158:S162"/>
    <mergeCell ref="T158:T162"/>
    <mergeCell ref="U158:U162"/>
    <mergeCell ref="A163:A167"/>
    <mergeCell ref="B163:B167"/>
    <mergeCell ref="C163:C167"/>
    <mergeCell ref="M163:M167"/>
    <mergeCell ref="N163:N167"/>
    <mergeCell ref="O163:O167"/>
    <mergeCell ref="P163:P167"/>
    <mergeCell ref="Q163:Q167"/>
    <mergeCell ref="R163:R167"/>
    <mergeCell ref="S163:S167"/>
    <mergeCell ref="T163:T167"/>
    <mergeCell ref="U163:U167"/>
    <mergeCell ref="A168:A172"/>
    <mergeCell ref="B168:B172"/>
    <mergeCell ref="C168:C172"/>
    <mergeCell ref="M168:M172"/>
    <mergeCell ref="N168:N172"/>
    <mergeCell ref="O168:O172"/>
    <mergeCell ref="P168:P172"/>
    <mergeCell ref="Q168:Q172"/>
    <mergeCell ref="R168:R172"/>
    <mergeCell ref="S168:S172"/>
    <mergeCell ref="T168:T172"/>
    <mergeCell ref="U168:U172"/>
    <mergeCell ref="A173:A177"/>
    <mergeCell ref="B173:B177"/>
    <mergeCell ref="C173:C177"/>
    <mergeCell ref="M173:M177"/>
    <mergeCell ref="N173:N177"/>
    <mergeCell ref="O173:O177"/>
    <mergeCell ref="P173:P177"/>
    <mergeCell ref="Q173:Q177"/>
    <mergeCell ref="R173:R177"/>
    <mergeCell ref="S173:S177"/>
    <mergeCell ref="T173:T177"/>
    <mergeCell ref="U173:U177"/>
    <mergeCell ref="A187:A192"/>
    <mergeCell ref="B187:B192"/>
    <mergeCell ref="C187:C192"/>
    <mergeCell ref="M187:M192"/>
    <mergeCell ref="N187:N192"/>
    <mergeCell ref="O187:O192"/>
    <mergeCell ref="D188:L188"/>
    <mergeCell ref="P187:P192"/>
    <mergeCell ref="Q187:Q192"/>
    <mergeCell ref="R187:R192"/>
    <mergeCell ref="S187:S192"/>
    <mergeCell ref="T187:T192"/>
    <mergeCell ref="U187:U192"/>
    <mergeCell ref="B193:U193"/>
    <mergeCell ref="A194:A198"/>
    <mergeCell ref="B194:B198"/>
    <mergeCell ref="C194:C198"/>
    <mergeCell ref="M194:M198"/>
    <mergeCell ref="N194:N198"/>
    <mergeCell ref="O194:O198"/>
    <mergeCell ref="P194:P198"/>
    <mergeCell ref="Q194:Q198"/>
    <mergeCell ref="R194:R198"/>
    <mergeCell ref="S194:S198"/>
    <mergeCell ref="T194:T198"/>
    <mergeCell ref="U194:U198"/>
    <mergeCell ref="A199:A205"/>
    <mergeCell ref="B199:B205"/>
    <mergeCell ref="N199:N205"/>
    <mergeCell ref="O199:O205"/>
    <mergeCell ref="P199:P205"/>
    <mergeCell ref="Q199:Q205"/>
    <mergeCell ref="R199:R205"/>
    <mergeCell ref="S199:S205"/>
    <mergeCell ref="T199:T205"/>
    <mergeCell ref="U199:U205"/>
    <mergeCell ref="C204:C208"/>
    <mergeCell ref="A206:A210"/>
    <mergeCell ref="B206:B210"/>
    <mergeCell ref="M206:M210"/>
    <mergeCell ref="N206:N210"/>
    <mergeCell ref="O206:O210"/>
    <mergeCell ref="P206:P210"/>
    <mergeCell ref="Q206:Q210"/>
    <mergeCell ref="R206:R210"/>
    <mergeCell ref="S206:S210"/>
    <mergeCell ref="T206:T210"/>
    <mergeCell ref="U206:U210"/>
    <mergeCell ref="C209:C213"/>
    <mergeCell ref="Q211:Q215"/>
    <mergeCell ref="R211:R215"/>
    <mergeCell ref="S211:S215"/>
    <mergeCell ref="T211:T215"/>
    <mergeCell ref="A211:A215"/>
    <mergeCell ref="B211:B215"/>
    <mergeCell ref="M211:M215"/>
    <mergeCell ref="N211:N215"/>
    <mergeCell ref="O211:O215"/>
    <mergeCell ref="P211:P215"/>
    <mergeCell ref="U211:U215"/>
    <mergeCell ref="C214:C218"/>
    <mergeCell ref="A216:A222"/>
    <mergeCell ref="B216:B222"/>
    <mergeCell ref="N216:N222"/>
    <mergeCell ref="O216:O222"/>
    <mergeCell ref="P216:P222"/>
    <mergeCell ref="Q216:Q222"/>
    <mergeCell ref="R216:R222"/>
    <mergeCell ref="S216:S222"/>
    <mergeCell ref="T216:T222"/>
    <mergeCell ref="U216:U222"/>
    <mergeCell ref="A223:A227"/>
    <mergeCell ref="B223:B227"/>
    <mergeCell ref="M223:M227"/>
    <mergeCell ref="N223:N227"/>
    <mergeCell ref="O223:O227"/>
    <mergeCell ref="P223:P227"/>
    <mergeCell ref="Q223:Q227"/>
    <mergeCell ref="R223:R227"/>
    <mergeCell ref="S223:S227"/>
    <mergeCell ref="T223:T227"/>
    <mergeCell ref="U223:U227"/>
    <mergeCell ref="A228:A232"/>
    <mergeCell ref="B228:B232"/>
    <mergeCell ref="M228:M232"/>
    <mergeCell ref="N228:N232"/>
    <mergeCell ref="O228:O232"/>
    <mergeCell ref="P228:P232"/>
    <mergeCell ref="Q228:Q232"/>
    <mergeCell ref="R228:R232"/>
    <mergeCell ref="S228:S232"/>
    <mergeCell ref="T228:T232"/>
    <mergeCell ref="U228:U232"/>
    <mergeCell ref="A233:A237"/>
    <mergeCell ref="B233:B237"/>
    <mergeCell ref="M233:M237"/>
    <mergeCell ref="N233:N237"/>
    <mergeCell ref="O233:O237"/>
    <mergeCell ref="P233:P237"/>
    <mergeCell ref="Q233:Q237"/>
    <mergeCell ref="R233:R237"/>
    <mergeCell ref="S233:S237"/>
    <mergeCell ref="T233:T237"/>
    <mergeCell ref="U233:U237"/>
    <mergeCell ref="A238:A242"/>
    <mergeCell ref="B238:B242"/>
    <mergeCell ref="M238:M242"/>
    <mergeCell ref="N238:N242"/>
    <mergeCell ref="O238:O242"/>
    <mergeCell ref="P238:P242"/>
    <mergeCell ref="Q238:Q242"/>
    <mergeCell ref="R238:R242"/>
    <mergeCell ref="S238:S242"/>
    <mergeCell ref="T238:T242"/>
    <mergeCell ref="U238:U242"/>
    <mergeCell ref="A243:A247"/>
    <mergeCell ref="B243:B247"/>
    <mergeCell ref="M243:M247"/>
    <mergeCell ref="N243:N247"/>
    <mergeCell ref="O243:O247"/>
    <mergeCell ref="P243:P247"/>
    <mergeCell ref="Q243:Q247"/>
    <mergeCell ref="R243:R247"/>
    <mergeCell ref="S243:S247"/>
    <mergeCell ref="T243:T247"/>
    <mergeCell ref="U243:U247"/>
    <mergeCell ref="A248:A252"/>
    <mergeCell ref="B248:B252"/>
    <mergeCell ref="M248:M252"/>
    <mergeCell ref="N248:N252"/>
    <mergeCell ref="O248:O252"/>
    <mergeCell ref="P248:P252"/>
    <mergeCell ref="Q248:Q252"/>
    <mergeCell ref="R248:R252"/>
    <mergeCell ref="S248:S252"/>
    <mergeCell ref="T248:T252"/>
    <mergeCell ref="U248:U252"/>
    <mergeCell ref="A253:A257"/>
    <mergeCell ref="B253:B257"/>
    <mergeCell ref="M253:M257"/>
    <mergeCell ref="N253:N257"/>
    <mergeCell ref="O253:O257"/>
    <mergeCell ref="P253:P257"/>
    <mergeCell ref="Q253:Q257"/>
    <mergeCell ref="R253:R257"/>
    <mergeCell ref="S253:S257"/>
    <mergeCell ref="T253:T257"/>
    <mergeCell ref="U253:U257"/>
    <mergeCell ref="A258:A262"/>
    <mergeCell ref="B258:B262"/>
    <mergeCell ref="M258:M262"/>
    <mergeCell ref="N258:N262"/>
    <mergeCell ref="O258:O262"/>
    <mergeCell ref="P258:P262"/>
    <mergeCell ref="Q258:Q262"/>
    <mergeCell ref="R258:R262"/>
    <mergeCell ref="S258:S262"/>
    <mergeCell ref="T258:T262"/>
    <mergeCell ref="U258:U262"/>
    <mergeCell ref="A263:A267"/>
    <mergeCell ref="B263:B267"/>
    <mergeCell ref="M263:M267"/>
    <mergeCell ref="N263:N267"/>
    <mergeCell ref="O263:O267"/>
    <mergeCell ref="P263:P267"/>
    <mergeCell ref="Q263:Q267"/>
    <mergeCell ref="R263:R267"/>
    <mergeCell ref="S263:S267"/>
    <mergeCell ref="T263:T267"/>
    <mergeCell ref="U263:U267"/>
    <mergeCell ref="A268:A273"/>
    <mergeCell ref="B268:B273"/>
    <mergeCell ref="N268:N273"/>
    <mergeCell ref="O268:O273"/>
    <mergeCell ref="P268:P273"/>
    <mergeCell ref="Q268:Q273"/>
    <mergeCell ref="R268:R273"/>
    <mergeCell ref="S268:S273"/>
    <mergeCell ref="T268:T273"/>
    <mergeCell ref="U268:U273"/>
    <mergeCell ref="C269:C273"/>
    <mergeCell ref="A274:A278"/>
    <mergeCell ref="B274:B278"/>
    <mergeCell ref="C274:C278"/>
    <mergeCell ref="M274:M278"/>
    <mergeCell ref="N274:N278"/>
    <mergeCell ref="O274:O278"/>
    <mergeCell ref="P274:P278"/>
    <mergeCell ref="Q274:Q278"/>
    <mergeCell ref="R274:R278"/>
    <mergeCell ref="S274:S278"/>
    <mergeCell ref="T274:T278"/>
    <mergeCell ref="U274:U278"/>
    <mergeCell ref="A279:A283"/>
    <mergeCell ref="B279:B283"/>
    <mergeCell ref="C279:C283"/>
    <mergeCell ref="M279:M283"/>
    <mergeCell ref="N279:N283"/>
    <mergeCell ref="O279:O283"/>
    <mergeCell ref="P279:P283"/>
    <mergeCell ref="Q279:Q283"/>
    <mergeCell ref="R279:R283"/>
    <mergeCell ref="S279:S283"/>
    <mergeCell ref="T279:T283"/>
    <mergeCell ref="U279:U283"/>
    <mergeCell ref="A284:A288"/>
    <mergeCell ref="B284:B288"/>
    <mergeCell ref="C284:C288"/>
    <mergeCell ref="M284:M288"/>
    <mergeCell ref="N284:N288"/>
    <mergeCell ref="O284:O288"/>
    <mergeCell ref="P284:P288"/>
    <mergeCell ref="Q284:Q288"/>
    <mergeCell ref="R284:R288"/>
    <mergeCell ref="S284:S288"/>
    <mergeCell ref="T284:T288"/>
    <mergeCell ref="U284:U288"/>
    <mergeCell ref="O299:O303"/>
    <mergeCell ref="P299:P303"/>
    <mergeCell ref="Q299:Q303"/>
    <mergeCell ref="A289:A293"/>
    <mergeCell ref="B289:B293"/>
    <mergeCell ref="A294:A298"/>
    <mergeCell ref="B294:B298"/>
    <mergeCell ref="A299:A303"/>
    <mergeCell ref="B299:B303"/>
    <mergeCell ref="R299:R303"/>
    <mergeCell ref="S299:S303"/>
    <mergeCell ref="T299:T303"/>
    <mergeCell ref="U299:U303"/>
    <mergeCell ref="A304:A308"/>
    <mergeCell ref="B304:B308"/>
    <mergeCell ref="C304:C308"/>
    <mergeCell ref="C299:C303"/>
    <mergeCell ref="M299:M303"/>
    <mergeCell ref="N299:N303"/>
    <mergeCell ref="A309:A313"/>
    <mergeCell ref="B309:B313"/>
    <mergeCell ref="C309:C313"/>
    <mergeCell ref="M309:M313"/>
    <mergeCell ref="N309:N313"/>
    <mergeCell ref="O309:O313"/>
    <mergeCell ref="P309:P313"/>
    <mergeCell ref="Q309:Q313"/>
    <mergeCell ref="R309:R313"/>
    <mergeCell ref="S309:S313"/>
    <mergeCell ref="T309:T313"/>
    <mergeCell ref="U309:U313"/>
    <mergeCell ref="A326:A331"/>
    <mergeCell ref="B326:B331"/>
    <mergeCell ref="C326:C331"/>
    <mergeCell ref="M326:M331"/>
    <mergeCell ref="N326:N331"/>
    <mergeCell ref="O326:O331"/>
    <mergeCell ref="D327:L327"/>
    <mergeCell ref="P326:P331"/>
    <mergeCell ref="Q326:Q331"/>
    <mergeCell ref="R326:R331"/>
    <mergeCell ref="S326:S331"/>
    <mergeCell ref="T326:T331"/>
    <mergeCell ref="U326:U331"/>
    <mergeCell ref="A332:A337"/>
    <mergeCell ref="B332:B337"/>
    <mergeCell ref="C332:C337"/>
    <mergeCell ref="M332:M337"/>
    <mergeCell ref="N332:N337"/>
    <mergeCell ref="O332:O337"/>
    <mergeCell ref="D333:L333"/>
    <mergeCell ref="P332:P337"/>
    <mergeCell ref="Q332:Q337"/>
    <mergeCell ref="R332:R337"/>
    <mergeCell ref="S332:S337"/>
    <mergeCell ref="T332:T337"/>
    <mergeCell ref="U332:U337"/>
  </mergeCells>
  <printOptions/>
  <pageMargins left="0" right="0" top="0.7480314960629921" bottom="0" header="0.31496062992125984" footer="0.31496062992125984"/>
  <pageSetup fitToHeight="2" fitToWidth="1" horizontalDpi="600" verticalDpi="600" orientation="landscape" paperSize="9" scale="52" r:id="rId1"/>
  <rowBreaks count="1" manualBreakCount="1"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2017-06-23T06:37:00Z</cp:lastPrinted>
  <dcterms:created xsi:type="dcterms:W3CDTF">2013-06-06T11:09:14Z</dcterms:created>
  <dcterms:modified xsi:type="dcterms:W3CDTF">2017-07-24T14:35:22Z</dcterms:modified>
  <cp:category/>
  <cp:version/>
  <cp:contentType/>
  <cp:contentStatus/>
</cp:coreProperties>
</file>