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961" activeTab="2"/>
  </bookViews>
  <sheets>
    <sheet name="свод по программе" sheetId="1" r:id="rId1"/>
    <sheet name="таблица 1(1)" sheetId="2" r:id="rId2"/>
    <sheet name="таблица 2(1)" sheetId="3" r:id="rId3"/>
    <sheet name="таблица 3(1)" sheetId="4" r:id="rId4"/>
    <sheet name="таблица № 1(2)" sheetId="5" r:id="rId5"/>
    <sheet name="Таблица № 2 (2)" sheetId="6" r:id="rId6"/>
    <sheet name="Таблица № 3 (2)" sheetId="7" r:id="rId7"/>
    <sheet name="Таблица № 1(3)" sheetId="8" r:id="rId8"/>
    <sheet name="Таблица № 2 (3)" sheetId="9" r:id="rId9"/>
    <sheet name="таблица № 3 (3)" sheetId="10" r:id="rId10"/>
    <sheet name="Таблица № 1 (4)" sheetId="11" r:id="rId11"/>
    <sheet name="Таблица № 2 (4)" sheetId="12" r:id="rId12"/>
    <sheet name="Таблица № 3 (4)" sheetId="13" r:id="rId13"/>
  </sheets>
  <externalReferences>
    <externalReference r:id="rId16"/>
  </externalReferences>
  <definedNames>
    <definedName name="Par466" localSheetId="2">'таблица 2(1)'!$A$6</definedName>
    <definedName name="_xlnm.Print_Area" localSheetId="7">'Таблица № 1(3)'!$A$1:$L$28</definedName>
  </definedNames>
  <calcPr fullCalcOnLoad="1"/>
</workbook>
</file>

<file path=xl/sharedStrings.xml><?xml version="1.0" encoding="utf-8"?>
<sst xmlns="http://schemas.openxmlformats.org/spreadsheetml/2006/main" count="744" uniqueCount="203">
  <si>
    <t>ОБ</t>
  </si>
  <si>
    <t>ФБ</t>
  </si>
  <si>
    <t>МБ</t>
  </si>
  <si>
    <t>ВБС</t>
  </si>
  <si>
    <t>Ед. изм.</t>
  </si>
  <si>
    <t>%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</si>
  <si>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</si>
  <si>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</si>
  <si>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</si>
  <si>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</si>
  <si>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2014 год</t>
  </si>
  <si>
    <t>Источник финансирования</t>
  </si>
  <si>
    <t>Всего, руб.коп.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</si>
  <si>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</si>
  <si>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</si>
  <si>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</si>
  <si>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</si>
  <si>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</si>
  <si>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</si>
  <si>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</si>
  <si>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</si>
  <si>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Управление культуры, спорта и молодежной политики администрации ЗАТО Александровск</t>
  </si>
  <si>
    <t>2.</t>
  </si>
  <si>
    <t>чел.</t>
  </si>
  <si>
    <t>не менее 95</t>
  </si>
  <si>
    <t>не менее                                    95</t>
  </si>
  <si>
    <t>не менее                                 95</t>
  </si>
  <si>
    <t>Цель Подпрограммы: Обеспечение условий для максимальной вовлечённости населения ЗАТО Александровск в систематические занятия физической культурой и спортом.</t>
  </si>
  <si>
    <t>Задача 1: Привлечение максимального количества населения ЗАТО Александровск для участия в муниципальных физкультурных и спортивных мероприятиях.</t>
  </si>
  <si>
    <t>Исполнение календарного плана спортивно-массовых мероприятий ЗАТО Александровск</t>
  </si>
  <si>
    <t>Увеличение количества проводимых официальных физкультурных и спортивных мероприятий</t>
  </si>
  <si>
    <t>ежегодно</t>
  </si>
  <si>
    <t>ед.</t>
  </si>
  <si>
    <t>Задача 2: Повышение интереса различных категорий населения к участию в физкультурных и спортивных мероприятиях.</t>
  </si>
  <si>
    <t>Увеличение количества участников официальных физкультурных и спортивных мероприятий.</t>
  </si>
  <si>
    <t>3.</t>
  </si>
  <si>
    <t>Задача 3: Развитие инфраструктуры в сфере физической культуры и спорта</t>
  </si>
  <si>
    <t>Задача 3: Развитие инфраструктуры в сфере физической культуры и спорта.</t>
  </si>
  <si>
    <t>№ п/п</t>
  </si>
  <si>
    <t>1.1</t>
  </si>
  <si>
    <t>1.2</t>
  </si>
  <si>
    <t>2.1</t>
  </si>
  <si>
    <t>3</t>
  </si>
  <si>
    <t>3.1</t>
  </si>
  <si>
    <t>3.2</t>
  </si>
  <si>
    <t>Таблица №1 (1)</t>
  </si>
  <si>
    <t>Источники финансирования</t>
  </si>
  <si>
    <t>Объемы финансирования,</t>
  </si>
  <si>
    <t xml:space="preserve"> руб.</t>
  </si>
  <si>
    <t>всего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</si>
  <si>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</si>
  <si>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</si>
  <si>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</si>
  <si>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Всего:</t>
  </si>
  <si>
    <t>Исполнение календарного плана спортивно-массовых мероприятий ЗАТО Александровск, %</t>
  </si>
  <si>
    <t>Увеличение количества проводимых официальных физкультурных и спортивных мероприятий, ед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</si>
  <si>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</si>
  <si>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</si>
  <si>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</si>
  <si>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</si>
  <si>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</si>
  <si>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</si>
  <si>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Разработка проектно-сметной документации по реконструкции объекта «Открытый стадион» МБОУ ДОД ДЮСШ № 2 г.Снежногорск</t>
  </si>
  <si>
    <t>Приобретение и установка в ЗАТО Александровск комплексной спортивной площадки</t>
  </si>
  <si>
    <t>Устройство искусственного покрытия поля на объекте: «Открытый стадион» МБОУ ДОД ДЮСШ № 2 г.Снежногорск</t>
  </si>
  <si>
    <t>Итого по задаче 3</t>
  </si>
  <si>
    <t xml:space="preserve">Всего по Подпрограмме </t>
  </si>
  <si>
    <t>Исполнители, перечень организаций, участвующих в реализации основных мероприятий</t>
  </si>
  <si>
    <t>МКУ «ОКС» ЗАТО Александровск</t>
  </si>
  <si>
    <t>Таблица № 3 (1)</t>
  </si>
  <si>
    <t>3.3</t>
  </si>
  <si>
    <t>Количество приобретенных и установленных спортивных площадок, ед.</t>
  </si>
  <si>
    <t>Уровень готовности объекта к эксплуатации %</t>
  </si>
  <si>
    <t>Количество разработанной проектной документации, ед.</t>
  </si>
  <si>
    <t>В том числе по годам реализации, руб.коп.</t>
  </si>
  <si>
    <t>Всего по Подпрограмме:</t>
  </si>
  <si>
    <t>в том числе по Заказчикам (главным распорядителям бюджетных средств):</t>
  </si>
  <si>
    <t>в т.ч. инвестиции в основной капитал</t>
  </si>
  <si>
    <t>Таблица № 2 (1)</t>
  </si>
  <si>
    <t xml:space="preserve">Таблица № 3 (2)                                                             </t>
  </si>
  <si>
    <t>№  п/п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</si>
  <si>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</si>
  <si>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</si>
  <si>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</si>
  <si>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</si>
  <si>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Цель Подпрограммы: Создание на территории муниципального образования ЗАТО Александровск условий для успешного социализации и эффективной самореализации молодежи, для развития ее потенциала в интересах муниципального образования, области и страны</t>
  </si>
  <si>
    <t>Задача 1: Развитие основных и поиск новых форм организации содержательного досуга молодежи</t>
  </si>
  <si>
    <t>1.1.</t>
  </si>
  <si>
    <t>Организация и проведение мероприятий, направленных на совершенствование культурно-досуговой сферы  молодежной среды.</t>
  </si>
  <si>
    <t>2014-2020</t>
  </si>
  <si>
    <t>Исполнение годового плана работы (%)</t>
  </si>
  <si>
    <t>в том числе:</t>
  </si>
  <si>
    <t>1.2.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</si>
  <si>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мероприятиях.</t>
  </si>
  <si>
    <t>2014 - 2020</t>
  </si>
  <si>
    <t>1.3.</t>
  </si>
  <si>
    <t>Обеспечение функционирование молодежного сайта ЗАТО Александровск «ZatoRozetka»</t>
  </si>
  <si>
    <t>Количество посетителей молодежного сайта,чел.</t>
  </si>
  <si>
    <t>Итого по задаче 1:</t>
  </si>
  <si>
    <t>Задача 2: Поддержка одаренных подростков и учащейся молодежи</t>
  </si>
  <si>
    <t>2.1.</t>
  </si>
  <si>
    <t>Выплата премий и стипендий главы администрации ЗАТО Александровск одаренным детям и учащейся молодежи</t>
  </si>
  <si>
    <t>Количество лауреатов стипендий и премий главы администрации ЗАТО Александровск,чел</t>
  </si>
  <si>
    <t>не менее 120</t>
  </si>
  <si>
    <t>Итого по задаче 2:</t>
  </si>
  <si>
    <t>ВСЕГО по Программе:</t>
  </si>
  <si>
    <t>Приложение 4 к Методическим указаниям</t>
  </si>
  <si>
    <t xml:space="preserve">Таблица № 2 (2)                                                                    </t>
  </si>
  <si>
    <t>в том числе по годам реализации, руб.коп.</t>
  </si>
  <si>
    <t>…</t>
  </si>
  <si>
    <t>Всего по Программе</t>
  </si>
  <si>
    <t>№ 
п/п</t>
  </si>
  <si>
    <t>1.</t>
  </si>
  <si>
    <t>Исполнение годового плана работы Управления культуры, спорта и молодежной политики администрации ЗАТО Александровск по молодежной политики</t>
  </si>
  <si>
    <t>Количество посетителей молодежного сайта ЗАТО Александровск</t>
  </si>
  <si>
    <t>Количество лауреатов стипендий и премий главы администрации ЗАТО Александровск</t>
  </si>
  <si>
    <t>не мене 120</t>
  </si>
  <si>
    <t>Цель Подпрограммы: Совершенствование системы патриотического воспитания граждан на территории муниципального образования  ЗАТО Александровск</t>
  </si>
  <si>
    <t>Задача 1: Совершенствование направлений и форм работы по патриотическому воспитанию молодежи</t>
  </si>
  <si>
    <t>Количество молодых людей , вовлеченных в мероприятия, направленные на на самореализацию и социализацию молодежи</t>
  </si>
  <si>
    <t>Количество  муниципальных, региональных мероприятиях гражданско-патриотической направленности</t>
  </si>
  <si>
    <t>Задача 2: Организация и проведение оценки условий труда</t>
  </si>
  <si>
    <t>Количество мест оценки условий труда</t>
  </si>
  <si>
    <t xml:space="preserve">Таблица № 3 (3)                </t>
  </si>
  <si>
    <t>Цель: Совершенствование системы патриотического воспитания граждан на территории муниципального образования  ЗАТО Александровск</t>
  </si>
  <si>
    <t>Организация и осуществление мероприятий направленные на самореализацию и социализацию молодежи</t>
  </si>
  <si>
    <t>Выполнение работ по вовлечению молодежи в социальную практику, включая гражданско-патриотическое воспитание молодежи</t>
  </si>
  <si>
    <t>Задача 2. Организация и проведение оценки условий труда</t>
  </si>
  <si>
    <t>Проведение специальной оценки условий труда</t>
  </si>
  <si>
    <t>Таблица № 1 (4)</t>
  </si>
  <si>
    <t>Цель Подпрограммы: Совершенствование системы профилактики наркомании, токсикомании, алкоголизма, ВИЧ-инфекций, предупреждение преступлений и правонарушений, связанных со злоупотреблением алкоголями незаконным оборотом наркотических средств</t>
  </si>
  <si>
    <t>Количество проведенных мероприятий в рамках подпрограммы</t>
  </si>
  <si>
    <t>не менее 6</t>
  </si>
  <si>
    <t>Количество человек, принявших участие в мероприятих, в рамках Подпрограммы</t>
  </si>
  <si>
    <t>Администрация ЗАТО Александровск</t>
  </si>
  <si>
    <t>Управление образования администрации ЗАТО Александровск</t>
  </si>
  <si>
    <t>Цель Подпрограммы: Совершенствование системы профилактики наркомании, токсикомании, алкоголизма, ВИЧ-инфекций, предупреждение преступлений и правонарушений, связанных со злоупотреблением и незаконным оборотом наркотических средств</t>
  </si>
  <si>
    <t>Задача 1: Пропаганда здорового образа жизни и формирование в молодежной среде отрицательного отношения к злоупотреблению алкоголя и потреблению наркотических веществ, а также к лицам, распространяющим психоактивные вещества</t>
  </si>
  <si>
    <t>«Обеспечение деятельности Антинаркотической комиссии ЗАТО Александровск»</t>
  </si>
  <si>
    <t>Количество проведенных мероприятий в рамках подпрограммы, ед.</t>
  </si>
  <si>
    <t>«Акция «Спорт как альтернатива вредным привычкам»</t>
  </si>
  <si>
    <t>«Социальная акция «Здоровье дороже всего», приуроченная ко Всемирному дню борьбы со СПИДом»</t>
  </si>
  <si>
    <t>Задача 2: Вовлечение подростков в мероприятия, направленные на профилактику  наркомании, токсикомании и алкоголизма</t>
  </si>
  <si>
    <t>«Работы психолого-социального  лагеря-интенсив «Принять себя, познать других»</t>
  </si>
  <si>
    <t>Количество человек, принявших участие в мероприятих, в рамках Подпрограммы, чел.</t>
  </si>
  <si>
    <t>2.2.</t>
  </si>
  <si>
    <t>Фестиваль творчества молодежи «36,6»</t>
  </si>
  <si>
    <t>2.3.</t>
  </si>
  <si>
    <t>Муниципальный этап областной акции «Классы. Свободные от курения!»</t>
  </si>
  <si>
    <t>2.4.</t>
  </si>
  <si>
    <t>Участие в антинаркотической акции «Декада SOS»</t>
  </si>
  <si>
    <t>2.5.</t>
  </si>
  <si>
    <t>«Спортивно-развлекательное шоу для рабочей молодежи и военнослужащих ЗАТО Александровск»</t>
  </si>
  <si>
    <t xml:space="preserve">Всего по Программе </t>
  </si>
  <si>
    <t>Уровень готовности объекта к эксплуатации</t>
  </si>
  <si>
    <t xml:space="preserve"> %</t>
  </si>
  <si>
    <t>Количество приобретенных и установленных спортивных площадок</t>
  </si>
  <si>
    <t xml:space="preserve"> ед.</t>
  </si>
  <si>
    <t>Количество разработанной проектной документации</t>
  </si>
  <si>
    <t>1</t>
  </si>
  <si>
    <t>2. Основные цели и задачи Подпрограммы 1, целевые показатели (индикаторы)                                                                                                                                                              реализации Подпрограммы 1 «Развитие физической культуры и спорта» на 2014-2020 годы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</si>
  <si>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</si>
  <si>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 xml:space="preserve">Таблица № 2 (3)                                                                    </t>
  </si>
  <si>
    <t>4. Обоснование ресурсного обеспечения Подпрограммы 3 «Патриотическое воспитание граждан» на 2014 – 2020 годы</t>
  </si>
  <si>
    <t xml:space="preserve">2. Основные цели и задачи подпрограммы 4 "SOS" на 2014 -2020 годы,                                                                                                                                                                                                </t>
  </si>
  <si>
    <t xml:space="preserve">Таблица № 3 (4)                                                                                      </t>
  </si>
  <si>
    <t xml:space="preserve">Администрация </t>
  </si>
  <si>
    <t>УО администации ЗАТО Александровск</t>
  </si>
  <si>
    <t>2. Основные цели и задачи Подпрограммы 2 "Молодежь ЗАТО Александровск" на 2014 -2020 годы,                                                                                                                                      целевые показатели (индикаторы) ее реализации</t>
  </si>
  <si>
    <t>Таблица №1 (2)</t>
  </si>
  <si>
    <t xml:space="preserve">Таблица № 2 (4)                                                                       </t>
  </si>
  <si>
    <t>4. Обоснование ресурсного обеспечения Подпрограммы 1 «Развитие физической культуры и спорта» на 2014-2020 годы</t>
  </si>
  <si>
    <t xml:space="preserve">2. Основные цели и задачи Подпрограммы 3, целевые показатели (индикаторы)                                                                                                                                                                         Подпрограммы 3 «Патриотическое воспитание граждан» на 2014 -2020 годы                                                                                                                             </t>
  </si>
  <si>
    <t>Организация проведения официальных физкультурно-оздоровительных и спортивных мероприятий ЗАТО Александровск</t>
  </si>
  <si>
    <t>4. Обоснование ресурсного обеспечения Подпрограммы 2 "Молодежь ЗАТО Александровск" на 2014 -2020 годы</t>
  </si>
  <si>
    <t xml:space="preserve">3. Перечень основных мероприятий  Подпрограмма 2 "Молодежь ЗАТО Александровск» на 2014 – 2020 годы
</t>
  </si>
  <si>
    <t>Таблица  № 1 (3)</t>
  </si>
  <si>
    <t xml:space="preserve">3. Перечень основных мнроприятий Подпрограмма 3 «Патриотическое воспитание граждан» на 2014 – 2020 годы
</t>
  </si>
  <si>
    <t>4. Обоснование ресурсного обеспечения подпрограммы 4  "SOS" на 2014 -2020 годы</t>
  </si>
  <si>
    <t>Задача 2: Вовлечение подростков мероприятия, направленные на профилактику наркомании, токсикомании и алкоголизма.</t>
  </si>
  <si>
    <t xml:space="preserve">3.Перечень основных мероприятий Подпрограмма 4 «SOS!»  на 2014 – 2020 годы
</t>
  </si>
  <si>
    <t xml:space="preserve">Годы реализации </t>
  </si>
  <si>
    <t>Годы реализации</t>
  </si>
  <si>
    <t>Показатели результативности выполнения основных мероприятий</t>
  </si>
  <si>
    <t>Управление муниципальной собственностю администрации ЗАТО Александровск</t>
  </si>
  <si>
    <t>Количество молодых людей , вовлеченных в мероприятия, направленные на  самореализацию и социализацию молодежи</t>
  </si>
  <si>
    <t>Мероприятие 1.3.  Проведение II Слета бойцов поисковых отрядов городов воинской славы России</t>
  </si>
  <si>
    <t>3.1.</t>
  </si>
  <si>
    <t>Задача 3: Обеспечение пожарной безопасности</t>
  </si>
  <si>
    <t>3.2.</t>
  </si>
  <si>
    <t>Итого по задаче 3:</t>
  </si>
  <si>
    <t>Обеспечение пожарной и электрической безопасности учреждений</t>
  </si>
  <si>
    <t>Количество проведенных мероприятий в рамках подпрограммы.</t>
  </si>
  <si>
    <t>Количество муниципальных проведенных мероприятий</t>
  </si>
  <si>
    <t>Учреждения, подведомственные  УКС и МП администрации ЗАТО Александровск, МБУМП ЦГПВМ</t>
  </si>
  <si>
    <t>Учреждения, подведомственные  УКС и МП администрации ЗАТО Александровск, МБУК ЦКС г. Полярного</t>
  </si>
  <si>
    <t xml:space="preserve"> УКС и МП администрации ЗАТО Александровск                                   </t>
  </si>
  <si>
    <t xml:space="preserve">УКС и МП администрации ЗАТО Александровск                                    </t>
  </si>
  <si>
    <t xml:space="preserve">Учреждения, подведомственные  УКС и МП администрации ЗАТО Александровск, МБУМП ЦГПВМ                                     </t>
  </si>
  <si>
    <t>УКС и МП администрации ЗАТО Александровск , УО администрации ЗАТО Александровск</t>
  </si>
  <si>
    <t>Свод финансировния программы "Развитие физической культуры, спорта и молодежной политики" на 2014-2020 годы по годам</t>
  </si>
  <si>
    <t>Количество  муниципальных, региональных мероприятий гражданско-патриотической направленности</t>
  </si>
  <si>
    <t>Задача 3: Обеспечение безопасного режима функционирования учреждений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</si>
</sst>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#,##0.000"/>
    <numFmt numFmtId="180" formatCode="#,##0.0000"/>
    <numFmt numFmtId="181" formatCode="#,##0.00000"/>
    <numFmt numFmtId="18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3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vertical="center"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4" fillId="0" borderId="10" xfId="0" applyNumberFormat="1" applyFont="1" applyBorder="1" applyAlignment="1">
      <alignment horizontal="right" vertical="top" wrapText="1"/>
    </xf>
    <xf numFmtId="4" fontId="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vertical="top" wrapText="1"/>
    </xf>
    <xf numFmtId="4" fontId="14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30" borderId="10" xfId="0" applyFont="1" applyFill="1" applyBorder="1" applyAlignment="1">
      <alignment horizontal="center" vertical="center" wrapText="1"/>
    </xf>
    <xf numFmtId="4" fontId="15" fillId="30" borderId="10" xfId="0" applyNumberFormat="1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 wrapText="1"/>
    </xf>
    <xf numFmtId="4" fontId="23" fillId="30" borderId="10" xfId="0" applyNumberFormat="1" applyFont="1" applyFill="1" applyBorder="1" applyAlignment="1">
      <alignment horizontal="center" vertical="center" wrapText="1"/>
    </xf>
    <xf numFmtId="0" fontId="10" fillId="30" borderId="0" xfId="0" applyFont="1" applyFill="1" applyAlignment="1">
      <alignment vertical="center" wrapText="1"/>
    </xf>
    <xf numFmtId="0" fontId="10" fillId="30" borderId="0" xfId="0" applyFont="1" applyFill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15" fillId="30" borderId="15" xfId="0" applyFont="1" applyFill="1" applyBorder="1" applyAlignment="1">
      <alignment horizontal="center" vertical="center" wrapText="1"/>
    </xf>
    <xf numFmtId="4" fontId="15" fillId="30" borderId="15" xfId="0" applyNumberFormat="1" applyFont="1" applyFill="1" applyBorder="1" applyAlignment="1">
      <alignment horizontal="center" vertical="center" wrapText="1"/>
    </xf>
    <xf numFmtId="4" fontId="15" fillId="30" borderId="16" xfId="0" applyNumberFormat="1" applyFont="1" applyFill="1" applyBorder="1" applyAlignment="1">
      <alignment horizontal="center" vertical="center" wrapText="1"/>
    </xf>
    <xf numFmtId="4" fontId="23" fillId="30" borderId="17" xfId="0" applyNumberFormat="1" applyFont="1" applyFill="1" applyBorder="1" applyAlignment="1">
      <alignment horizontal="center" vertical="center" wrapText="1"/>
    </xf>
    <xf numFmtId="0" fontId="23" fillId="30" borderId="18" xfId="0" applyFont="1" applyFill="1" applyBorder="1" applyAlignment="1">
      <alignment horizontal="center" vertical="center" wrapText="1"/>
    </xf>
    <xf numFmtId="4" fontId="15" fillId="30" borderId="18" xfId="0" applyNumberFormat="1" applyFont="1" applyFill="1" applyBorder="1" applyAlignment="1">
      <alignment horizontal="center" vertical="center" wrapText="1"/>
    </xf>
    <xf numFmtId="4" fontId="23" fillId="30" borderId="18" xfId="0" applyNumberFormat="1" applyFont="1" applyFill="1" applyBorder="1" applyAlignment="1">
      <alignment horizontal="center" vertical="center" wrapText="1"/>
    </xf>
    <xf numFmtId="4" fontId="23" fillId="30" borderId="19" xfId="0" applyNumberFormat="1" applyFont="1" applyFill="1" applyBorder="1" applyAlignment="1">
      <alignment horizontal="center" vertical="center" wrapText="1"/>
    </xf>
    <xf numFmtId="4" fontId="10" fillId="30" borderId="0" xfId="0" applyNumberFormat="1" applyFont="1" applyFill="1" applyBorder="1" applyAlignment="1">
      <alignment horizontal="center" vertical="center" wrapText="1"/>
    </xf>
    <xf numFmtId="4" fontId="15" fillId="30" borderId="20" xfId="0" applyNumberFormat="1" applyFont="1" applyFill="1" applyBorder="1" applyAlignment="1">
      <alignment horizontal="center" vertical="center" wrapText="1"/>
    </xf>
    <xf numFmtId="4" fontId="23" fillId="30" borderId="12" xfId="0" applyNumberFormat="1" applyFont="1" applyFill="1" applyBorder="1" applyAlignment="1">
      <alignment horizontal="center" vertical="center" wrapText="1"/>
    </xf>
    <xf numFmtId="4" fontId="23" fillId="30" borderId="21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vertical="center" wrapText="1"/>
    </xf>
    <xf numFmtId="4" fontId="18" fillId="30" borderId="10" xfId="0" applyNumberFormat="1" applyFont="1" applyFill="1" applyBorder="1" applyAlignment="1">
      <alignment horizontal="center" vertical="center" wrapText="1"/>
    </xf>
    <xf numFmtId="4" fontId="18" fillId="30" borderId="12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 wrapText="1"/>
    </xf>
    <xf numFmtId="4" fontId="8" fillId="30" borderId="10" xfId="0" applyNumberFormat="1" applyFont="1" applyFill="1" applyBorder="1" applyAlignment="1">
      <alignment horizontal="center" vertical="center" wrapText="1"/>
    </xf>
    <xf numFmtId="4" fontId="8" fillId="3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4" fillId="0" borderId="12" xfId="0" applyNumberFormat="1" applyFont="1" applyBorder="1" applyAlignment="1">
      <alignment horizontal="left" vertical="top" wrapText="1"/>
    </xf>
    <xf numFmtId="4" fontId="14" fillId="0" borderId="24" xfId="0" applyNumberFormat="1" applyFont="1" applyBorder="1" applyAlignment="1">
      <alignment horizontal="left" vertical="top" wrapText="1"/>
    </xf>
    <xf numFmtId="4" fontId="14" fillId="0" borderId="14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42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>
      <alignment horizontal="right"/>
    </xf>
    <xf numFmtId="4" fontId="10" fillId="0" borderId="10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8" fillId="0" borderId="1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42" applyFont="1" applyBorder="1" applyAlignment="1">
      <alignment horizontal="center" vertical="center" wrapText="1"/>
    </xf>
    <xf numFmtId="0" fontId="8" fillId="0" borderId="24" xfId="42" applyFont="1" applyBorder="1" applyAlignment="1">
      <alignment horizontal="center" vertical="center" wrapText="1"/>
    </xf>
    <xf numFmtId="0" fontId="8" fillId="0" borderId="14" xfId="42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6" fontId="8" fillId="0" borderId="13" xfId="0" applyNumberFormat="1" applyFont="1" applyFill="1" applyBorder="1" applyAlignment="1">
      <alignment horizontal="center" vertical="center" wrapText="1"/>
    </xf>
    <xf numFmtId="16" fontId="8" fillId="0" borderId="22" xfId="0" applyNumberFormat="1" applyFont="1" applyFill="1" applyBorder="1" applyAlignment="1">
      <alignment horizontal="center" vertical="center" wrapText="1"/>
    </xf>
    <xf numFmtId="16" fontId="8" fillId="0" borderId="2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vertical="center" wrapText="1"/>
    </xf>
    <xf numFmtId="0" fontId="8" fillId="0" borderId="2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10" xfId="42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2" fontId="57" fillId="30" borderId="13" xfId="0" applyNumberFormat="1" applyFont="1" applyFill="1" applyBorder="1" applyAlignment="1">
      <alignment horizontal="center" vertical="center" wrapText="1"/>
    </xf>
    <xf numFmtId="2" fontId="57" fillId="30" borderId="22" xfId="0" applyNumberFormat="1" applyFont="1" applyFill="1" applyBorder="1" applyAlignment="1">
      <alignment horizontal="center" vertical="center" wrapText="1"/>
    </xf>
    <xf numFmtId="2" fontId="57" fillId="30" borderId="2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2" fontId="8" fillId="0" borderId="22" xfId="0" applyNumberFormat="1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horizontal="left" vertical="center" wrapText="1"/>
    </xf>
    <xf numFmtId="2" fontId="12" fillId="0" borderId="23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30" borderId="10" xfId="0" applyNumberFormat="1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8" fillId="30" borderId="22" xfId="0" applyFont="1" applyFill="1" applyBorder="1" applyAlignment="1">
      <alignment horizontal="center" vertical="center" wrapText="1"/>
    </xf>
    <xf numFmtId="0" fontId="8" fillId="30" borderId="23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8" fillId="30" borderId="24" xfId="0" applyFont="1" applyFill="1" applyBorder="1" applyAlignment="1">
      <alignment horizontal="left" vertical="center" wrapText="1"/>
    </xf>
    <xf numFmtId="0" fontId="8" fillId="30" borderId="13" xfId="0" applyNumberFormat="1" applyFont="1" applyFill="1" applyBorder="1" applyAlignment="1">
      <alignment horizontal="center" vertical="center" wrapText="1"/>
    </xf>
    <xf numFmtId="0" fontId="8" fillId="30" borderId="22" xfId="0" applyNumberFormat="1" applyFont="1" applyFill="1" applyBorder="1" applyAlignment="1">
      <alignment horizontal="center" vertical="center" wrapText="1"/>
    </xf>
    <xf numFmtId="0" fontId="8" fillId="30" borderId="23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24" xfId="42" applyFont="1" applyBorder="1" applyAlignment="1">
      <alignment horizontal="center" vertical="center" wrapText="1"/>
    </xf>
    <xf numFmtId="0" fontId="23" fillId="0" borderId="14" xfId="42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2" fontId="23" fillId="0" borderId="22" xfId="0" applyNumberFormat="1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23" fillId="30" borderId="12" xfId="0" applyFont="1" applyFill="1" applyBorder="1" applyAlignment="1">
      <alignment horizontal="left" vertical="center" wrapText="1"/>
    </xf>
    <xf numFmtId="0" fontId="23" fillId="30" borderId="24" xfId="0" applyFont="1" applyFill="1" applyBorder="1" applyAlignment="1">
      <alignment horizontal="left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2" fontId="23" fillId="0" borderId="23" xfId="0" applyNumberFormat="1" applyFont="1" applyFill="1" applyBorder="1" applyAlignment="1">
      <alignment horizontal="center" vertical="center" wrapText="1"/>
    </xf>
    <xf numFmtId="0" fontId="23" fillId="30" borderId="30" xfId="0" applyNumberFormat="1" applyFont="1" applyFill="1" applyBorder="1" applyAlignment="1">
      <alignment horizontal="center" vertical="center" wrapText="1"/>
    </xf>
    <xf numFmtId="0" fontId="23" fillId="30" borderId="31" xfId="0" applyNumberFormat="1" applyFont="1" applyFill="1" applyBorder="1" applyAlignment="1">
      <alignment horizontal="center" vertical="center" wrapText="1"/>
    </xf>
    <xf numFmtId="0" fontId="23" fillId="30" borderId="3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58" fillId="0" borderId="22" xfId="0" applyNumberFormat="1" applyFont="1" applyBorder="1" applyAlignment="1">
      <alignment horizontal="center" vertical="center" wrapText="1"/>
    </xf>
    <xf numFmtId="3" fontId="58" fillId="0" borderId="23" xfId="0" applyNumberFormat="1" applyFont="1" applyBorder="1" applyAlignment="1">
      <alignment horizontal="center" vertical="center" wrapText="1"/>
    </xf>
    <xf numFmtId="0" fontId="23" fillId="0" borderId="26" xfId="0" applyNumberFormat="1" applyFont="1" applyFill="1" applyBorder="1" applyAlignment="1">
      <alignment horizontal="center" vertical="center" wrapText="1"/>
    </xf>
    <xf numFmtId="0" fontId="23" fillId="0" borderId="33" xfId="0" applyNumberFormat="1" applyFont="1" applyFill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2" fontId="23" fillId="30" borderId="27" xfId="0" applyNumberFormat="1" applyFont="1" applyFill="1" applyBorder="1" applyAlignment="1">
      <alignment horizontal="center" vertical="center" wrapText="1"/>
    </xf>
    <xf numFmtId="2" fontId="23" fillId="30" borderId="28" xfId="0" applyNumberFormat="1" applyFont="1" applyFill="1" applyBorder="1" applyAlignment="1">
      <alignment horizontal="center" vertical="center" wrapText="1"/>
    </xf>
    <xf numFmtId="2" fontId="23" fillId="30" borderId="0" xfId="0" applyNumberFormat="1" applyFont="1" applyFill="1" applyBorder="1" applyAlignment="1">
      <alignment horizontal="center" vertical="center" wrapText="1"/>
    </xf>
    <xf numFmtId="2" fontId="23" fillId="30" borderId="37" xfId="0" applyNumberFormat="1" applyFont="1" applyFill="1" applyBorder="1" applyAlignment="1">
      <alignment horizontal="center" vertical="center" wrapText="1"/>
    </xf>
    <xf numFmtId="2" fontId="23" fillId="30" borderId="25" xfId="0" applyNumberFormat="1" applyFont="1" applyFill="1" applyBorder="1" applyAlignment="1">
      <alignment horizontal="center" vertical="center" wrapText="1"/>
    </xf>
    <xf numFmtId="2" fontId="23" fillId="30" borderId="29" xfId="0" applyNumberFormat="1" applyFont="1" applyFill="1" applyBorder="1" applyAlignment="1">
      <alignment horizontal="center" vertical="center" wrapText="1"/>
    </xf>
    <xf numFmtId="2" fontId="25" fillId="30" borderId="26" xfId="0" applyNumberFormat="1" applyFont="1" applyFill="1" applyBorder="1" applyAlignment="1">
      <alignment horizontal="center" vertical="center" wrapText="1"/>
    </xf>
    <xf numFmtId="2" fontId="25" fillId="30" borderId="27" xfId="0" applyNumberFormat="1" applyFont="1" applyFill="1" applyBorder="1" applyAlignment="1">
      <alignment horizontal="center" vertical="center" wrapText="1"/>
    </xf>
    <xf numFmtId="2" fontId="25" fillId="30" borderId="28" xfId="0" applyNumberFormat="1" applyFont="1" applyFill="1" applyBorder="1" applyAlignment="1">
      <alignment horizontal="center" vertical="center" wrapText="1"/>
    </xf>
    <xf numFmtId="2" fontId="25" fillId="30" borderId="33" xfId="0" applyNumberFormat="1" applyFont="1" applyFill="1" applyBorder="1" applyAlignment="1">
      <alignment horizontal="center" vertical="center" wrapText="1"/>
    </xf>
    <xf numFmtId="2" fontId="25" fillId="30" borderId="0" xfId="0" applyNumberFormat="1" applyFont="1" applyFill="1" applyBorder="1" applyAlignment="1">
      <alignment horizontal="center" vertical="center" wrapText="1"/>
    </xf>
    <xf numFmtId="2" fontId="25" fillId="30" borderId="37" xfId="0" applyNumberFormat="1" applyFont="1" applyFill="1" applyBorder="1" applyAlignment="1">
      <alignment horizontal="center" vertical="center" wrapText="1"/>
    </xf>
    <xf numFmtId="2" fontId="25" fillId="30" borderId="11" xfId="0" applyNumberFormat="1" applyFont="1" applyFill="1" applyBorder="1" applyAlignment="1">
      <alignment horizontal="center" vertical="center" wrapText="1"/>
    </xf>
    <xf numFmtId="2" fontId="25" fillId="30" borderId="25" xfId="0" applyNumberFormat="1" applyFont="1" applyFill="1" applyBorder="1" applyAlignment="1">
      <alignment horizontal="center" vertical="center" wrapText="1"/>
    </xf>
    <xf numFmtId="2" fontId="25" fillId="30" borderId="29" xfId="0" applyNumberFormat="1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left" vertical="center" wrapText="1"/>
    </xf>
    <xf numFmtId="0" fontId="23" fillId="30" borderId="10" xfId="0" applyNumberFormat="1" applyFont="1" applyFill="1" applyBorder="1" applyAlignment="1">
      <alignment horizontal="center" vertical="center" wrapText="1"/>
    </xf>
    <xf numFmtId="0" fontId="24" fillId="30" borderId="10" xfId="0" applyNumberFormat="1" applyFont="1" applyFill="1" applyBorder="1" applyAlignment="1">
      <alignment horizontal="center" vertical="center" wrapText="1"/>
    </xf>
    <xf numFmtId="0" fontId="15" fillId="30" borderId="10" xfId="0" applyNumberFormat="1" applyFont="1" applyFill="1" applyBorder="1" applyAlignment="1">
      <alignment horizontal="center" vertical="center" wrapText="1"/>
    </xf>
    <xf numFmtId="2" fontId="23" fillId="30" borderId="26" xfId="0" applyNumberFormat="1" applyFont="1" applyFill="1" applyBorder="1" applyAlignment="1">
      <alignment horizontal="center" vertical="center" wrapText="1"/>
    </xf>
    <xf numFmtId="2" fontId="23" fillId="30" borderId="33" xfId="0" applyNumberFormat="1" applyFont="1" applyFill="1" applyBorder="1" applyAlignment="1">
      <alignment horizontal="center" vertical="center" wrapText="1"/>
    </xf>
    <xf numFmtId="2" fontId="23" fillId="30" borderId="11" xfId="0" applyNumberFormat="1" applyFont="1" applyFill="1" applyBorder="1" applyAlignment="1">
      <alignment horizontal="center" vertical="center" wrapText="1"/>
    </xf>
    <xf numFmtId="2" fontId="23" fillId="0" borderId="28" xfId="0" applyNumberFormat="1" applyFont="1" applyFill="1" applyBorder="1" applyAlignment="1">
      <alignment horizontal="center" vertical="center" wrapText="1"/>
    </xf>
    <xf numFmtId="2" fontId="23" fillId="0" borderId="37" xfId="0" applyNumberFormat="1" applyFont="1" applyFill="1" applyBorder="1" applyAlignment="1">
      <alignment horizontal="center" vertical="center" wrapText="1"/>
    </xf>
    <xf numFmtId="2" fontId="23" fillId="0" borderId="29" xfId="0" applyNumberFormat="1" applyFont="1" applyFill="1" applyBorder="1" applyAlignment="1">
      <alignment horizontal="center" vertical="center" wrapText="1"/>
    </xf>
    <xf numFmtId="0" fontId="23" fillId="30" borderId="12" xfId="0" applyNumberFormat="1" applyFont="1" applyFill="1" applyBorder="1" applyAlignment="1">
      <alignment horizontal="center" vertical="center" wrapText="1"/>
    </xf>
    <xf numFmtId="0" fontId="23" fillId="30" borderId="38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wrapText="1"/>
    </xf>
    <xf numFmtId="2" fontId="23" fillId="30" borderId="13" xfId="0" applyNumberFormat="1" applyFont="1" applyFill="1" applyBorder="1" applyAlignment="1">
      <alignment horizontal="center" vertical="center" wrapText="1"/>
    </xf>
    <xf numFmtId="2" fontId="23" fillId="30" borderId="22" xfId="0" applyNumberFormat="1" applyFont="1" applyFill="1" applyBorder="1" applyAlignment="1">
      <alignment horizontal="center" vertical="center" wrapText="1"/>
    </xf>
    <xf numFmtId="2" fontId="23" fillId="30" borderId="23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ack\&#1086;&#1073;&#1084;&#1077;&#1085;_&#1080;&#1085;&#1092;&#1086;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zoomScalePageLayoutView="0" workbookViewId="0" topLeftCell="D1">
      <pane ySplit="1" topLeftCell="A2" activePane="bottomLeft" state="frozen"/>
      <selection pane="topLeft" activeCell="D1" sqref="D1"/>
      <selection pane="bottomLeft" activeCell="B1" sqref="B1:K1"/>
    </sheetView>
  </sheetViews>
  <sheetFormatPr defaultColWidth="9.140625" defaultRowHeight="15"/>
  <cols>
    <col min="1" max="1" width="2.421875" style="83" customWidth="1"/>
    <col min="2" max="2" width="15.421875" style="83" customWidth="1"/>
    <col min="3" max="3" width="16.28125" style="83" customWidth="1"/>
    <col min="4" max="4" width="17.00390625" style="83" customWidth="1"/>
    <col min="5" max="5" width="16.8515625" style="83" customWidth="1"/>
    <col min="6" max="6" width="16.00390625" style="83" customWidth="1"/>
    <col min="7" max="7" width="16.140625" style="83" customWidth="1"/>
    <col min="8" max="8" width="15.57421875" style="83" customWidth="1"/>
    <col min="9" max="10" width="15.28125" style="83" customWidth="1"/>
    <col min="11" max="11" width="16.00390625" style="83" customWidth="1"/>
    <col min="12" max="12" width="16.28125" style="83" hidden="1" customWidth="1"/>
    <col min="13" max="16384" width="9.140625" style="83" customWidth="1"/>
  </cols>
  <sheetData>
    <row r="1" spans="2:11" ht="15.75">
      <c r="B1" s="150" t="s">
        <v>200</v>
      </c>
      <c r="C1" s="151"/>
      <c r="D1" s="151"/>
      <c r="E1" s="151"/>
      <c r="F1" s="151"/>
      <c r="G1" s="151"/>
      <c r="H1" s="151"/>
      <c r="I1" s="151"/>
      <c r="J1" s="151"/>
      <c r="K1" s="151"/>
    </row>
    <row r="3" spans="2:11" ht="36" customHeight="1">
      <c r="B3" s="91"/>
      <c r="C3" s="122" t="s">
        <v>46</v>
      </c>
      <c r="D3" s="124" t="s">
        <v>49</v>
      </c>
      <c r="E3" s="123" t="s">
        <v>10</v>
      </c>
      <c r="F3" s="123" t="s">
        <v>15</v>
      </c>
      <c r="G3" s="123" t="s">
        <v>16</v>
      </c>
      <c r="H3" s="123" t="s">
        <v>17</v>
      </c>
      <c r="I3" s="123" t="s">
        <v>18</v>
      </c>
      <c r="J3" s="123" t="s">
        <v>19</v>
      </c>
      <c r="K3" s="123" t="s">
        <v>20</v>
      </c>
    </row>
    <row r="4" spans="2:12" ht="15.75">
      <c r="B4" s="147" t="s">
        <v>153</v>
      </c>
      <c r="C4" s="88" t="s">
        <v>53</v>
      </c>
      <c r="D4" s="125">
        <f>SUM(E4:K4)</f>
        <v>139084207.15</v>
      </c>
      <c r="E4" s="125">
        <f aca="true" t="shared" si="0" ref="E4:K4">SUM(E6:E9)</f>
        <v>21853386.5</v>
      </c>
      <c r="F4" s="125">
        <f t="shared" si="0"/>
        <v>20370192.719999995</v>
      </c>
      <c r="G4" s="125">
        <f t="shared" si="0"/>
        <v>21141627.93</v>
      </c>
      <c r="H4" s="125">
        <f t="shared" si="0"/>
        <v>18929750</v>
      </c>
      <c r="I4" s="125">
        <f t="shared" si="0"/>
        <v>18929750</v>
      </c>
      <c r="J4" s="125">
        <f t="shared" si="0"/>
        <v>18929750</v>
      </c>
      <c r="K4" s="125">
        <f t="shared" si="0"/>
        <v>18929750</v>
      </c>
      <c r="L4" s="83">
        <f>L6+L7+L9</f>
        <v>139084207.14999998</v>
      </c>
    </row>
    <row r="5" spans="2:11" ht="15.75">
      <c r="B5" s="148"/>
      <c r="C5" s="152" t="s">
        <v>91</v>
      </c>
      <c r="D5" s="153"/>
      <c r="E5" s="153"/>
      <c r="F5" s="153"/>
      <c r="G5" s="153"/>
      <c r="H5" s="153"/>
      <c r="I5" s="153"/>
      <c r="J5" s="153"/>
      <c r="K5" s="154"/>
    </row>
    <row r="6" spans="2:12" ht="15.75">
      <c r="B6" s="148"/>
      <c r="C6" s="88" t="s">
        <v>2</v>
      </c>
      <c r="D6" s="125">
        <f>SUM(E6:K6)</f>
        <v>136372046.07999998</v>
      </c>
      <c r="E6" s="125">
        <f>'таблица 2(1)'!C9+'Таблица № 2 (2)'!C10+'Таблица № 2 (3)'!C10+'Таблица № 2 (4)'!C10</f>
        <v>20378494</v>
      </c>
      <c r="F6" s="125">
        <f>'таблица 2(1)'!D9+'Таблица № 2 (2)'!D10+'Таблица № 2 (3)'!D10+'Таблица № 2 (4)'!D10</f>
        <v>20092404.149999995</v>
      </c>
      <c r="G6" s="125">
        <f>'таблица 2(1)'!E9+'Таблица № 2 (2)'!E10+'Таблица № 2 (3)'!E10+'Таблица № 2 (4)'!E10</f>
        <v>20929227.93</v>
      </c>
      <c r="H6" s="125">
        <f>'таблица 2(1)'!F9+'Таблица № 2 (2)'!K10+'Таблица № 2 (3)'!F10+'Таблица № 2 (4)'!K10</f>
        <v>18742980</v>
      </c>
      <c r="I6" s="125">
        <f>'таблица 2(1)'!G9+'Таблица № 2 (2)'!L10+'Таблица № 2 (3)'!G10+'Таблица № 2 (4)'!L10</f>
        <v>18742980</v>
      </c>
      <c r="J6" s="125">
        <f>'таблица 2(1)'!H9+'Таблица № 2 (2)'!M10+'Таблица № 2 (3)'!H10+'Таблица № 2 (4)'!M10</f>
        <v>18742980</v>
      </c>
      <c r="K6" s="125">
        <f>'таблица 2(1)'!I9+'Таблица № 2 (2)'!N10+'Таблица № 2 (3)'!I10+'Таблица № 2 (4)'!N10</f>
        <v>18742980</v>
      </c>
      <c r="L6" s="83">
        <f>E6+F6+G6+H6+I6+J6+K6</f>
        <v>136372046.07999998</v>
      </c>
    </row>
    <row r="7" spans="2:12" ht="15.75">
      <c r="B7" s="148"/>
      <c r="C7" s="88" t="s">
        <v>0</v>
      </c>
      <c r="D7" s="125">
        <f>SUM(E7:K7)</f>
        <v>1612500</v>
      </c>
      <c r="E7" s="125">
        <f>'таблица 2(1)'!C10+'Таблица № 2 (2)'!C11+'Таблица № 2 (3)'!C11+'Таблица № 2 (4)'!C11</f>
        <v>1322000</v>
      </c>
      <c r="F7" s="125">
        <f>'таблица 2(1)'!D10+'Таблица № 2 (2)'!D11+'Таблица № 2 (3)'!D11+'Таблица № 2 (4)'!D11</f>
        <v>58100</v>
      </c>
      <c r="G7" s="125">
        <f>'таблица 2(1)'!E10+'Таблица № 2 (2)'!E11+'Таблица № 2 (3)'!E11+'Таблица № 2 (4)'!E11</f>
        <v>0</v>
      </c>
      <c r="H7" s="125">
        <f>'таблица 2(1)'!F10+'Таблица № 2 (2)'!K11+'Таблица № 2 (3)'!F11+'Таблица № 2 (4)'!K11</f>
        <v>58100</v>
      </c>
      <c r="I7" s="125">
        <f>'таблица 2(1)'!G10+'Таблица № 2 (2)'!L11+'Таблица № 2 (3)'!G11+'Таблица № 2 (4)'!L11</f>
        <v>58100</v>
      </c>
      <c r="J7" s="125">
        <f>'таблица 2(1)'!H10+'Таблица № 2 (2)'!M11+'Таблица № 2 (3)'!H11+'Таблица № 2 (4)'!M11</f>
        <v>58100</v>
      </c>
      <c r="K7" s="125">
        <f>'таблица 2(1)'!I10+'Таблица № 2 (2)'!N11+'Таблица № 2 (3)'!I11+'Таблица № 2 (4)'!N11</f>
        <v>58100</v>
      </c>
      <c r="L7" s="83">
        <f>E7+F7+G7+H7+I7+J7+K7</f>
        <v>1612500</v>
      </c>
    </row>
    <row r="8" spans="2:12" ht="15.75">
      <c r="B8" s="148"/>
      <c r="C8" s="88" t="s">
        <v>1</v>
      </c>
      <c r="D8" s="125">
        <f>SUM(E8:K8)</f>
        <v>0</v>
      </c>
      <c r="E8" s="125">
        <f>'таблица 2(1)'!C11+'Таблица № 2 (2)'!C12+'Таблица № 2 (3)'!C12+'Таблица № 2 (4)'!C12</f>
        <v>0</v>
      </c>
      <c r="F8" s="125">
        <f>'таблица 2(1)'!D11+'Таблица № 2 (2)'!D12+'Таблица № 2 (3)'!D12+'Таблица № 2 (4)'!D12</f>
        <v>0</v>
      </c>
      <c r="G8" s="125">
        <f>'таблица 2(1)'!E11+'Таблица № 2 (2)'!E12+'Таблица № 2 (3)'!E12+'Таблица № 2 (4)'!E12</f>
        <v>0</v>
      </c>
      <c r="H8" s="125">
        <f>'таблица 2(1)'!F11+'Таблица № 2 (2)'!K12+'Таблица № 2 (3)'!F12+'Таблица № 2 (4)'!K12</f>
        <v>0</v>
      </c>
      <c r="I8" s="125">
        <f>'таблица 2(1)'!G11+'Таблица № 2 (2)'!L12+'Таблица № 2 (3)'!G12+'Таблица № 2 (4)'!L12</f>
        <v>0</v>
      </c>
      <c r="J8" s="125">
        <f>'таблица 2(1)'!H11+'Таблица № 2 (2)'!M12+'Таблица № 2 (3)'!H12+'Таблица № 2 (4)'!M12</f>
        <v>0</v>
      </c>
      <c r="K8" s="125">
        <f>'таблица 2(1)'!I11+'Таблица № 2 (2)'!N12+'Таблица № 2 (3)'!I12+'Таблица № 2 (4)'!N12</f>
        <v>0</v>
      </c>
      <c r="L8" s="83">
        <f>E8+F8+G8+H8+I8+J8+K8</f>
        <v>0</v>
      </c>
    </row>
    <row r="9" spans="2:12" ht="15.75">
      <c r="B9" s="149"/>
      <c r="C9" s="88" t="s">
        <v>3</v>
      </c>
      <c r="D9" s="125">
        <f>SUM(E9:K9)</f>
        <v>1099661.07</v>
      </c>
      <c r="E9" s="125">
        <f>'таблица 2(1)'!C12+'Таблица № 2 (2)'!C13+'Таблица № 2 (3)'!C13+'Таблица № 2 (4)'!C13</f>
        <v>152892.5</v>
      </c>
      <c r="F9" s="125">
        <f>'таблица 2(1)'!D12+'Таблица № 2 (2)'!D13+'Таблица № 2 (3)'!D13+'Таблица № 2 (4)'!D13</f>
        <v>219688.57</v>
      </c>
      <c r="G9" s="125">
        <f>'таблица 2(1)'!E12+'Таблица № 2 (2)'!E13+'Таблица № 2 (3)'!E13+'Таблица № 2 (4)'!E13</f>
        <v>212400</v>
      </c>
      <c r="H9" s="125">
        <f>'таблица 2(1)'!F12+'Таблица № 2 (2)'!K13+'Таблица № 2 (3)'!F13+'Таблица № 2 (4)'!K13</f>
        <v>128670</v>
      </c>
      <c r="I9" s="125">
        <f>'таблица 2(1)'!G12+'Таблица № 2 (2)'!L13+'Таблица № 2 (3)'!G13+'Таблица № 2 (4)'!L13</f>
        <v>128670</v>
      </c>
      <c r="J9" s="125">
        <f>'таблица 2(1)'!H12+'Таблица № 2 (2)'!M13+'Таблица № 2 (3)'!H13+'Таблица № 2 (4)'!M13</f>
        <v>128670</v>
      </c>
      <c r="K9" s="125">
        <f>'таблица 2(1)'!I12+'Таблица № 2 (2)'!N13+'Таблица № 2 (3)'!I13+'Таблица № 2 (4)'!N13</f>
        <v>128670</v>
      </c>
      <c r="L9" s="83">
        <f>E9+F9+G9+H9+I9+J9+K9</f>
        <v>1099661.07</v>
      </c>
    </row>
  </sheetData>
  <sheetProtection/>
  <mergeCells count="3">
    <mergeCell ref="B4:B9"/>
    <mergeCell ref="B1:K1"/>
    <mergeCell ref="C5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9.140625" style="53" customWidth="1"/>
    <col min="2" max="2" width="48.421875" style="53" customWidth="1"/>
    <col min="3" max="3" width="10.8515625" style="53" customWidth="1"/>
    <col min="4" max="4" width="10.00390625" style="53" customWidth="1"/>
    <col min="5" max="5" width="14.421875" style="53" customWidth="1"/>
    <col min="6" max="6" width="14.7109375" style="53" customWidth="1"/>
    <col min="7" max="7" width="15.421875" style="53" customWidth="1"/>
    <col min="8" max="11" width="16.28125" style="53" customWidth="1"/>
    <col min="12" max="12" width="13.8515625" style="53" customWidth="1"/>
    <col min="13" max="13" width="25.421875" style="53" customWidth="1"/>
    <col min="14" max="14" width="9.8515625" style="53" customWidth="1"/>
    <col min="15" max="15" width="11.7109375" style="53" customWidth="1"/>
    <col min="16" max="16" width="11.00390625" style="53" customWidth="1"/>
    <col min="17" max="17" width="10.28125" style="53" customWidth="1"/>
    <col min="18" max="18" width="9.8515625" style="53" customWidth="1"/>
    <col min="19" max="19" width="12.57421875" style="53" customWidth="1"/>
    <col min="20" max="20" width="12.421875" style="53" customWidth="1"/>
    <col min="21" max="21" width="18.7109375" style="53" customWidth="1"/>
    <col min="22" max="16384" width="9.140625" style="53" customWidth="1"/>
  </cols>
  <sheetData>
    <row r="1" s="51" customFormat="1" ht="27" customHeight="1">
      <c r="U1" s="52" t="s">
        <v>123</v>
      </c>
    </row>
    <row r="2" s="51" customFormat="1" ht="12.75"/>
    <row r="3" spans="1:21" s="51" customFormat="1" ht="47.25" customHeight="1">
      <c r="A3" s="160" t="s">
        <v>177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:21" ht="31.5" customHeight="1">
      <c r="A4" s="244" t="s">
        <v>80</v>
      </c>
      <c r="B4" s="204" t="s">
        <v>13</v>
      </c>
      <c r="C4" s="204" t="s">
        <v>14</v>
      </c>
      <c r="D4" s="204" t="s">
        <v>11</v>
      </c>
      <c r="E4" s="204" t="s">
        <v>81</v>
      </c>
      <c r="F4" s="204"/>
      <c r="G4" s="204"/>
      <c r="H4" s="204"/>
      <c r="I4" s="204"/>
      <c r="J4" s="204"/>
      <c r="K4" s="204"/>
      <c r="L4" s="204"/>
      <c r="M4" s="244" t="s">
        <v>183</v>
      </c>
      <c r="N4" s="244"/>
      <c r="O4" s="244"/>
      <c r="P4" s="244"/>
      <c r="Q4" s="244"/>
      <c r="R4" s="244"/>
      <c r="S4" s="244"/>
      <c r="T4" s="244"/>
      <c r="U4" s="156" t="s">
        <v>82</v>
      </c>
    </row>
    <row r="5" spans="1:21" ht="21" customHeight="1">
      <c r="A5" s="244"/>
      <c r="B5" s="204"/>
      <c r="C5" s="204"/>
      <c r="D5" s="204"/>
      <c r="E5" s="54" t="s">
        <v>83</v>
      </c>
      <c r="F5" s="26" t="s">
        <v>10</v>
      </c>
      <c r="G5" s="26" t="s">
        <v>15</v>
      </c>
      <c r="H5" s="26" t="s">
        <v>16</v>
      </c>
      <c r="I5" s="26" t="s">
        <v>17</v>
      </c>
      <c r="J5" s="26" t="s">
        <v>18</v>
      </c>
      <c r="K5" s="26" t="s">
        <v>19</v>
      </c>
      <c r="L5" s="26" t="s">
        <v>20</v>
      </c>
      <c r="M5" s="32" t="s">
        <v>84</v>
      </c>
      <c r="N5" s="32">
        <v>2014</v>
      </c>
      <c r="O5" s="26" t="s">
        <v>15</v>
      </c>
      <c r="P5" s="26" t="s">
        <v>16</v>
      </c>
      <c r="Q5" s="26" t="s">
        <v>17</v>
      </c>
      <c r="R5" s="26" t="s">
        <v>18</v>
      </c>
      <c r="S5" s="26" t="s">
        <v>19</v>
      </c>
      <c r="T5" s="26" t="s">
        <v>20</v>
      </c>
      <c r="U5" s="247"/>
    </row>
    <row r="6" spans="1:21" ht="12.7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  <c r="Q6" s="32">
        <v>17</v>
      </c>
      <c r="R6" s="32">
        <v>18</v>
      </c>
      <c r="S6" s="32">
        <v>19</v>
      </c>
      <c r="T6" s="32">
        <v>20</v>
      </c>
      <c r="U6" s="32">
        <v>21</v>
      </c>
    </row>
    <row r="7" spans="1:21" ht="12.75">
      <c r="A7" s="32"/>
      <c r="B7" s="214" t="s">
        <v>124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6"/>
    </row>
    <row r="8" spans="1:21" ht="12.75">
      <c r="A8" s="55"/>
      <c r="B8" s="214" t="s">
        <v>118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/>
    </row>
    <row r="9" spans="1:21" ht="21" customHeight="1">
      <c r="A9" s="226" t="s">
        <v>87</v>
      </c>
      <c r="B9" s="233" t="s">
        <v>125</v>
      </c>
      <c r="C9" s="223" t="s">
        <v>89</v>
      </c>
      <c r="D9" s="56" t="s">
        <v>83</v>
      </c>
      <c r="E9" s="102">
        <f>SUM(F9:L9)</f>
        <v>119034819.34</v>
      </c>
      <c r="F9" s="102">
        <f aca="true" t="shared" si="0" ref="F9:L9">F11+F12+F13+F14</f>
        <v>16127213.5</v>
      </c>
      <c r="G9" s="102">
        <f t="shared" si="0"/>
        <v>17827494.909999996</v>
      </c>
      <c r="H9" s="102">
        <f>H11+H12+H13+H14</f>
        <v>18437470.93</v>
      </c>
      <c r="I9" s="102">
        <f t="shared" si="0"/>
        <v>16660660</v>
      </c>
      <c r="J9" s="102">
        <f t="shared" si="0"/>
        <v>16660660</v>
      </c>
      <c r="K9" s="102">
        <f t="shared" si="0"/>
        <v>16660660</v>
      </c>
      <c r="L9" s="102">
        <f t="shared" si="0"/>
        <v>16660660</v>
      </c>
      <c r="M9" s="276" t="s">
        <v>185</v>
      </c>
      <c r="N9" s="277">
        <v>240</v>
      </c>
      <c r="O9" s="268">
        <v>4636</v>
      </c>
      <c r="P9" s="268">
        <v>5100</v>
      </c>
      <c r="Q9" s="268">
        <v>5568</v>
      </c>
      <c r="R9" s="268">
        <v>5568</v>
      </c>
      <c r="S9" s="268">
        <v>5568</v>
      </c>
      <c r="T9" s="268">
        <v>5568</v>
      </c>
      <c r="U9" s="208" t="s">
        <v>194</v>
      </c>
    </row>
    <row r="10" spans="1:21" ht="16.5" customHeight="1">
      <c r="A10" s="226"/>
      <c r="B10" s="233"/>
      <c r="C10" s="224"/>
      <c r="D10" s="211" t="s">
        <v>91</v>
      </c>
      <c r="E10" s="212"/>
      <c r="F10" s="212"/>
      <c r="G10" s="212"/>
      <c r="H10" s="212"/>
      <c r="I10" s="212"/>
      <c r="J10" s="212"/>
      <c r="K10" s="212"/>
      <c r="L10" s="213"/>
      <c r="M10" s="276"/>
      <c r="N10" s="277"/>
      <c r="O10" s="268"/>
      <c r="P10" s="268"/>
      <c r="Q10" s="268"/>
      <c r="R10" s="268"/>
      <c r="S10" s="268"/>
      <c r="T10" s="268"/>
      <c r="U10" s="209"/>
    </row>
    <row r="11" spans="1:21" ht="12.75" customHeight="1">
      <c r="A11" s="226"/>
      <c r="B11" s="233"/>
      <c r="C11" s="224"/>
      <c r="D11" s="56" t="s">
        <v>2</v>
      </c>
      <c r="E11" s="102">
        <f>SUM(F11:L11)</f>
        <v>117935158.27</v>
      </c>
      <c r="F11" s="103">
        <v>15974321</v>
      </c>
      <c r="G11" s="101">
        <f>14374932.45+1142482.25+1801686.06+42601+11179.45+234925.13</f>
        <v>17607806.339999996</v>
      </c>
      <c r="H11" s="101">
        <f>15009055+2986768.87+234925.13-5678.07</f>
        <v>18225070.93</v>
      </c>
      <c r="I11" s="101">
        <v>16531990</v>
      </c>
      <c r="J11" s="101">
        <v>16531990</v>
      </c>
      <c r="K11" s="101">
        <v>16531990</v>
      </c>
      <c r="L11" s="101">
        <v>16531990</v>
      </c>
      <c r="M11" s="276"/>
      <c r="N11" s="277"/>
      <c r="O11" s="268"/>
      <c r="P11" s="268"/>
      <c r="Q11" s="268"/>
      <c r="R11" s="268"/>
      <c r="S11" s="268"/>
      <c r="T11" s="268"/>
      <c r="U11" s="209"/>
    </row>
    <row r="12" spans="1:21" ht="12.75" customHeight="1">
      <c r="A12" s="226"/>
      <c r="B12" s="233"/>
      <c r="C12" s="224"/>
      <c r="D12" s="56" t="s">
        <v>0</v>
      </c>
      <c r="E12" s="102">
        <f>SUM(F12:L12)</f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276"/>
      <c r="N12" s="277"/>
      <c r="O12" s="268"/>
      <c r="P12" s="268"/>
      <c r="Q12" s="268"/>
      <c r="R12" s="268"/>
      <c r="S12" s="268"/>
      <c r="T12" s="268"/>
      <c r="U12" s="209"/>
    </row>
    <row r="13" spans="1:21" ht="12.75" customHeight="1">
      <c r="A13" s="226"/>
      <c r="B13" s="233"/>
      <c r="C13" s="224"/>
      <c r="D13" s="56" t="s">
        <v>1</v>
      </c>
      <c r="E13" s="102">
        <f>SUM(F13:L13)</f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276"/>
      <c r="N13" s="277"/>
      <c r="O13" s="268"/>
      <c r="P13" s="268"/>
      <c r="Q13" s="268"/>
      <c r="R13" s="268"/>
      <c r="S13" s="268"/>
      <c r="T13" s="268"/>
      <c r="U13" s="209"/>
    </row>
    <row r="14" spans="1:21" ht="18.75" customHeight="1">
      <c r="A14" s="226"/>
      <c r="B14" s="233"/>
      <c r="C14" s="225"/>
      <c r="D14" s="56" t="s">
        <v>3</v>
      </c>
      <c r="E14" s="102">
        <f>SUM(F14:L14)</f>
        <v>1099661.07</v>
      </c>
      <c r="F14" s="101">
        <v>152892.5</v>
      </c>
      <c r="G14" s="101">
        <f>191056.5+31814.57-3182.5</f>
        <v>219688.57</v>
      </c>
      <c r="H14" s="101">
        <v>212400</v>
      </c>
      <c r="I14" s="101">
        <v>128670</v>
      </c>
      <c r="J14" s="101">
        <v>128670</v>
      </c>
      <c r="K14" s="101">
        <v>128670</v>
      </c>
      <c r="L14" s="101">
        <v>128670</v>
      </c>
      <c r="M14" s="276"/>
      <c r="N14" s="277"/>
      <c r="O14" s="268"/>
      <c r="P14" s="268"/>
      <c r="Q14" s="268"/>
      <c r="R14" s="268"/>
      <c r="S14" s="268"/>
      <c r="T14" s="268"/>
      <c r="U14" s="209"/>
    </row>
    <row r="15" spans="1:21" ht="24" customHeight="1">
      <c r="A15" s="226" t="s">
        <v>92</v>
      </c>
      <c r="B15" s="233" t="s">
        <v>126</v>
      </c>
      <c r="C15" s="223" t="s">
        <v>94</v>
      </c>
      <c r="D15" s="56" t="s">
        <v>83</v>
      </c>
      <c r="E15" s="102">
        <f>SUM(F15:L15)</f>
        <v>496753</v>
      </c>
      <c r="F15" s="102">
        <f>F17+F18+F19+F20</f>
        <v>80623</v>
      </c>
      <c r="G15" s="102">
        <f aca="true" t="shared" si="1" ref="G15:L15">G17+G18+G19+G20</f>
        <v>76600</v>
      </c>
      <c r="H15" s="102">
        <f t="shared" si="1"/>
        <v>72770</v>
      </c>
      <c r="I15" s="102">
        <f t="shared" si="1"/>
        <v>66690</v>
      </c>
      <c r="J15" s="102">
        <f t="shared" si="1"/>
        <v>66690</v>
      </c>
      <c r="K15" s="102">
        <f t="shared" si="1"/>
        <v>66690</v>
      </c>
      <c r="L15" s="104">
        <f t="shared" si="1"/>
        <v>66690</v>
      </c>
      <c r="M15" s="265" t="s">
        <v>201</v>
      </c>
      <c r="N15" s="262">
        <v>140</v>
      </c>
      <c r="O15" s="262">
        <v>140</v>
      </c>
      <c r="P15" s="262">
        <v>140</v>
      </c>
      <c r="Q15" s="262">
        <v>140</v>
      </c>
      <c r="R15" s="262">
        <v>140</v>
      </c>
      <c r="S15" s="262">
        <v>140</v>
      </c>
      <c r="T15" s="262">
        <v>140</v>
      </c>
      <c r="U15" s="209"/>
    </row>
    <row r="16" spans="1:21" ht="12.75" customHeight="1">
      <c r="A16" s="226"/>
      <c r="B16" s="233"/>
      <c r="C16" s="224"/>
      <c r="D16" s="211" t="s">
        <v>91</v>
      </c>
      <c r="E16" s="212"/>
      <c r="F16" s="212"/>
      <c r="G16" s="212"/>
      <c r="H16" s="212"/>
      <c r="I16" s="212"/>
      <c r="J16" s="212"/>
      <c r="K16" s="212"/>
      <c r="L16" s="212"/>
      <c r="M16" s="266"/>
      <c r="N16" s="263"/>
      <c r="O16" s="263"/>
      <c r="P16" s="263"/>
      <c r="Q16" s="263"/>
      <c r="R16" s="263"/>
      <c r="S16" s="263"/>
      <c r="T16" s="263"/>
      <c r="U16" s="209"/>
    </row>
    <row r="17" spans="1:21" ht="18" customHeight="1">
      <c r="A17" s="226"/>
      <c r="B17" s="233"/>
      <c r="C17" s="224"/>
      <c r="D17" s="56" t="s">
        <v>2</v>
      </c>
      <c r="E17" s="102">
        <f>SUM(F17:L17)</f>
        <v>496753</v>
      </c>
      <c r="F17" s="101">
        <v>80623</v>
      </c>
      <c r="G17" s="101">
        <v>76600</v>
      </c>
      <c r="H17" s="101">
        <v>72770</v>
      </c>
      <c r="I17" s="101">
        <v>66690</v>
      </c>
      <c r="J17" s="101">
        <v>66690</v>
      </c>
      <c r="K17" s="101">
        <v>66690</v>
      </c>
      <c r="L17" s="105">
        <v>66690</v>
      </c>
      <c r="M17" s="266"/>
      <c r="N17" s="263"/>
      <c r="O17" s="263"/>
      <c r="P17" s="263"/>
      <c r="Q17" s="263"/>
      <c r="R17" s="263"/>
      <c r="S17" s="263"/>
      <c r="T17" s="263"/>
      <c r="U17" s="209"/>
    </row>
    <row r="18" spans="1:21" ht="12.75" customHeight="1">
      <c r="A18" s="226"/>
      <c r="B18" s="233"/>
      <c r="C18" s="224"/>
      <c r="D18" s="56" t="s">
        <v>0</v>
      </c>
      <c r="E18" s="102">
        <f>SUM(F18:L18)</f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5">
        <v>0</v>
      </c>
      <c r="M18" s="266"/>
      <c r="N18" s="263"/>
      <c r="O18" s="263"/>
      <c r="P18" s="263"/>
      <c r="Q18" s="263"/>
      <c r="R18" s="263"/>
      <c r="S18" s="263"/>
      <c r="T18" s="263"/>
      <c r="U18" s="209"/>
    </row>
    <row r="19" spans="1:21" ht="12.75" customHeight="1">
      <c r="A19" s="226"/>
      <c r="B19" s="233"/>
      <c r="C19" s="224"/>
      <c r="D19" s="56" t="s">
        <v>1</v>
      </c>
      <c r="E19" s="102">
        <f>SUM(F19:L19)</f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5">
        <v>0</v>
      </c>
      <c r="M19" s="266"/>
      <c r="N19" s="263"/>
      <c r="O19" s="263"/>
      <c r="P19" s="263"/>
      <c r="Q19" s="263"/>
      <c r="R19" s="263"/>
      <c r="S19" s="263"/>
      <c r="T19" s="263"/>
      <c r="U19" s="209"/>
    </row>
    <row r="20" spans="1:21" ht="24" customHeight="1">
      <c r="A20" s="226"/>
      <c r="B20" s="233"/>
      <c r="C20" s="225"/>
      <c r="D20" s="56" t="s">
        <v>3</v>
      </c>
      <c r="E20" s="102">
        <f>SUM(F20:L20)</f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5">
        <v>0</v>
      </c>
      <c r="M20" s="267"/>
      <c r="N20" s="264"/>
      <c r="O20" s="264"/>
      <c r="P20" s="264"/>
      <c r="Q20" s="264"/>
      <c r="R20" s="264"/>
      <c r="S20" s="264"/>
      <c r="T20" s="264"/>
      <c r="U20" s="209"/>
    </row>
    <row r="21" spans="1:21" s="141" customFormat="1" ht="25.5" customHeight="1">
      <c r="A21" s="278" t="s">
        <v>95</v>
      </c>
      <c r="B21" s="284" t="s">
        <v>186</v>
      </c>
      <c r="C21" s="279" t="s">
        <v>94</v>
      </c>
      <c r="D21" s="138" t="s">
        <v>83</v>
      </c>
      <c r="E21" s="139">
        <f>SUM(F21:L21)</f>
        <v>182183.24</v>
      </c>
      <c r="F21" s="139">
        <f>F23+F24+F25+F26</f>
        <v>0</v>
      </c>
      <c r="G21" s="139">
        <f aca="true" t="shared" si="2" ref="G21:L21">G23+G24+G25+G26</f>
        <v>182183.24</v>
      </c>
      <c r="H21" s="139">
        <f t="shared" si="2"/>
        <v>0</v>
      </c>
      <c r="I21" s="139">
        <f t="shared" si="2"/>
        <v>0</v>
      </c>
      <c r="J21" s="139">
        <f t="shared" si="2"/>
        <v>0</v>
      </c>
      <c r="K21" s="139">
        <f t="shared" si="2"/>
        <v>0</v>
      </c>
      <c r="L21" s="140">
        <f t="shared" si="2"/>
        <v>0</v>
      </c>
      <c r="M21" s="256" t="s">
        <v>193</v>
      </c>
      <c r="N21" s="259">
        <v>0</v>
      </c>
      <c r="O21" s="259">
        <v>1</v>
      </c>
      <c r="P21" s="259">
        <v>0</v>
      </c>
      <c r="Q21" s="259">
        <v>0</v>
      </c>
      <c r="R21" s="259">
        <v>0</v>
      </c>
      <c r="S21" s="259">
        <v>0</v>
      </c>
      <c r="T21" s="259">
        <v>0</v>
      </c>
      <c r="U21" s="209"/>
    </row>
    <row r="22" spans="1:21" s="141" customFormat="1" ht="12.75" customHeight="1">
      <c r="A22" s="278"/>
      <c r="B22" s="285"/>
      <c r="C22" s="280"/>
      <c r="D22" s="282" t="s">
        <v>91</v>
      </c>
      <c r="E22" s="283"/>
      <c r="F22" s="283"/>
      <c r="G22" s="283"/>
      <c r="H22" s="283"/>
      <c r="I22" s="283"/>
      <c r="J22" s="283"/>
      <c r="K22" s="283"/>
      <c r="L22" s="283"/>
      <c r="M22" s="257"/>
      <c r="N22" s="260"/>
      <c r="O22" s="260"/>
      <c r="P22" s="260"/>
      <c r="Q22" s="260"/>
      <c r="R22" s="260"/>
      <c r="S22" s="260"/>
      <c r="T22" s="260"/>
      <c r="U22" s="209"/>
    </row>
    <row r="23" spans="1:21" s="141" customFormat="1" ht="12.75" customHeight="1">
      <c r="A23" s="278"/>
      <c r="B23" s="285"/>
      <c r="C23" s="280"/>
      <c r="D23" s="138" t="s">
        <v>2</v>
      </c>
      <c r="E23" s="139">
        <f>SUM(F23:L23)</f>
        <v>182183.24</v>
      </c>
      <c r="F23" s="142">
        <v>0</v>
      </c>
      <c r="G23" s="142">
        <f>252150-69966.76</f>
        <v>182183.24</v>
      </c>
      <c r="H23" s="142">
        <v>0</v>
      </c>
      <c r="I23" s="142">
        <v>0</v>
      </c>
      <c r="J23" s="142">
        <v>0</v>
      </c>
      <c r="K23" s="142">
        <v>0</v>
      </c>
      <c r="L23" s="143">
        <v>0</v>
      </c>
      <c r="M23" s="257"/>
      <c r="N23" s="260"/>
      <c r="O23" s="260"/>
      <c r="P23" s="260"/>
      <c r="Q23" s="260"/>
      <c r="R23" s="260"/>
      <c r="S23" s="260"/>
      <c r="T23" s="260"/>
      <c r="U23" s="209"/>
    </row>
    <row r="24" spans="1:21" s="141" customFormat="1" ht="12.75" customHeight="1">
      <c r="A24" s="278"/>
      <c r="B24" s="285"/>
      <c r="C24" s="280"/>
      <c r="D24" s="138" t="s">
        <v>0</v>
      </c>
      <c r="E24" s="139">
        <f>SUM(F24:L24)</f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3">
        <v>0</v>
      </c>
      <c r="M24" s="257"/>
      <c r="N24" s="260"/>
      <c r="O24" s="260"/>
      <c r="P24" s="260"/>
      <c r="Q24" s="260"/>
      <c r="R24" s="260"/>
      <c r="S24" s="260"/>
      <c r="T24" s="260"/>
      <c r="U24" s="209"/>
    </row>
    <row r="25" spans="1:21" s="141" customFormat="1" ht="12.75" customHeight="1">
      <c r="A25" s="278"/>
      <c r="B25" s="285"/>
      <c r="C25" s="280"/>
      <c r="D25" s="138" t="s">
        <v>1</v>
      </c>
      <c r="E25" s="139">
        <f>SUM(F25:L25)</f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3">
        <v>0</v>
      </c>
      <c r="M25" s="257"/>
      <c r="N25" s="260"/>
      <c r="O25" s="260"/>
      <c r="P25" s="260"/>
      <c r="Q25" s="260"/>
      <c r="R25" s="260"/>
      <c r="S25" s="260"/>
      <c r="T25" s="260"/>
      <c r="U25" s="209"/>
    </row>
    <row r="26" spans="1:21" s="141" customFormat="1" ht="12.75" customHeight="1">
      <c r="A26" s="278"/>
      <c r="B26" s="286"/>
      <c r="C26" s="281"/>
      <c r="D26" s="138" t="s">
        <v>3</v>
      </c>
      <c r="E26" s="139">
        <f>SUM(F26:L26)</f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3">
        <v>0</v>
      </c>
      <c r="M26" s="258"/>
      <c r="N26" s="261"/>
      <c r="O26" s="261"/>
      <c r="P26" s="261"/>
      <c r="Q26" s="261"/>
      <c r="R26" s="261"/>
      <c r="S26" s="261"/>
      <c r="T26" s="261"/>
      <c r="U26" s="210"/>
    </row>
    <row r="27" spans="1:21" ht="19.5" customHeight="1">
      <c r="A27" s="226"/>
      <c r="B27" s="233" t="s">
        <v>98</v>
      </c>
      <c r="C27" s="226"/>
      <c r="D27" s="76" t="s">
        <v>83</v>
      </c>
      <c r="E27" s="102">
        <f>SUM(F27:L27)</f>
        <v>119713755.57999998</v>
      </c>
      <c r="F27" s="102">
        <f>F29+F30+F31+F32</f>
        <v>16207836.5</v>
      </c>
      <c r="G27" s="102">
        <f aca="true" t="shared" si="3" ref="G27:L27">G29+G30+G31+G32</f>
        <v>18086278.149999995</v>
      </c>
      <c r="H27" s="102">
        <f t="shared" si="3"/>
        <v>18510240.93</v>
      </c>
      <c r="I27" s="102">
        <f t="shared" si="3"/>
        <v>16727350</v>
      </c>
      <c r="J27" s="102">
        <f t="shared" si="3"/>
        <v>16727350</v>
      </c>
      <c r="K27" s="102">
        <f t="shared" si="3"/>
        <v>16727350</v>
      </c>
      <c r="L27" s="102">
        <f t="shared" si="3"/>
        <v>16727350</v>
      </c>
      <c r="M27" s="270"/>
      <c r="N27" s="206"/>
      <c r="O27" s="206"/>
      <c r="P27" s="206"/>
      <c r="Q27" s="206"/>
      <c r="R27" s="206"/>
      <c r="S27" s="206"/>
      <c r="T27" s="206"/>
      <c r="U27" s="208"/>
    </row>
    <row r="28" spans="1:21" ht="12.75">
      <c r="A28" s="226"/>
      <c r="B28" s="233"/>
      <c r="C28" s="226"/>
      <c r="D28" s="211" t="s">
        <v>91</v>
      </c>
      <c r="E28" s="212"/>
      <c r="F28" s="212"/>
      <c r="G28" s="212"/>
      <c r="H28" s="212"/>
      <c r="I28" s="212"/>
      <c r="J28" s="212"/>
      <c r="K28" s="212"/>
      <c r="L28" s="213"/>
      <c r="M28" s="270"/>
      <c r="N28" s="206"/>
      <c r="O28" s="206"/>
      <c r="P28" s="206"/>
      <c r="Q28" s="206"/>
      <c r="R28" s="206"/>
      <c r="S28" s="206"/>
      <c r="T28" s="206"/>
      <c r="U28" s="209"/>
    </row>
    <row r="29" spans="1:24" ht="12.75">
      <c r="A29" s="226"/>
      <c r="B29" s="233"/>
      <c r="C29" s="226"/>
      <c r="D29" s="56" t="s">
        <v>2</v>
      </c>
      <c r="E29" s="102">
        <f>SUM(F29:L29)</f>
        <v>118614094.50999999</v>
      </c>
      <c r="F29" s="101">
        <f aca="true" t="shared" si="4" ref="F29:L29">F11+F17+F23</f>
        <v>16054944</v>
      </c>
      <c r="G29" s="101">
        <f>G11+G17+G23</f>
        <v>17866589.579999994</v>
      </c>
      <c r="H29" s="101">
        <f>H11+H17+H23</f>
        <v>18297840.93</v>
      </c>
      <c r="I29" s="101">
        <f t="shared" si="4"/>
        <v>16598680</v>
      </c>
      <c r="J29" s="101">
        <f t="shared" si="4"/>
        <v>16598680</v>
      </c>
      <c r="K29" s="101">
        <f t="shared" si="4"/>
        <v>16598680</v>
      </c>
      <c r="L29" s="101">
        <f t="shared" si="4"/>
        <v>16598680</v>
      </c>
      <c r="M29" s="270"/>
      <c r="N29" s="206"/>
      <c r="O29" s="206"/>
      <c r="P29" s="206"/>
      <c r="Q29" s="206"/>
      <c r="R29" s="206"/>
      <c r="S29" s="206"/>
      <c r="T29" s="206"/>
      <c r="U29" s="209"/>
      <c r="X29" s="58"/>
    </row>
    <row r="30" spans="1:21" ht="12.75">
      <c r="A30" s="226"/>
      <c r="B30" s="233"/>
      <c r="C30" s="226"/>
      <c r="D30" s="56" t="s">
        <v>0</v>
      </c>
      <c r="E30" s="102">
        <f>SUM(F30:L30)</f>
        <v>0</v>
      </c>
      <c r="F30" s="101">
        <f aca="true" t="shared" si="5" ref="F30:L32">F12+F18+F24</f>
        <v>0</v>
      </c>
      <c r="G30" s="101">
        <f t="shared" si="5"/>
        <v>0</v>
      </c>
      <c r="H30" s="101">
        <f t="shared" si="5"/>
        <v>0</v>
      </c>
      <c r="I30" s="101">
        <f t="shared" si="5"/>
        <v>0</v>
      </c>
      <c r="J30" s="101">
        <f t="shared" si="5"/>
        <v>0</v>
      </c>
      <c r="K30" s="101">
        <f t="shared" si="5"/>
        <v>0</v>
      </c>
      <c r="L30" s="101">
        <f t="shared" si="5"/>
        <v>0</v>
      </c>
      <c r="M30" s="270"/>
      <c r="N30" s="206"/>
      <c r="O30" s="206"/>
      <c r="P30" s="206"/>
      <c r="Q30" s="206"/>
      <c r="R30" s="206"/>
      <c r="S30" s="206"/>
      <c r="T30" s="206"/>
      <c r="U30" s="209"/>
    </row>
    <row r="31" spans="1:21" ht="12.75">
      <c r="A31" s="226"/>
      <c r="B31" s="233"/>
      <c r="C31" s="226"/>
      <c r="D31" s="56" t="s">
        <v>1</v>
      </c>
      <c r="E31" s="102">
        <f>SUM(F31:L31)</f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01">
        <f t="shared" si="5"/>
        <v>0</v>
      </c>
      <c r="L31" s="101">
        <f t="shared" si="5"/>
        <v>0</v>
      </c>
      <c r="M31" s="270"/>
      <c r="N31" s="206"/>
      <c r="O31" s="206"/>
      <c r="P31" s="206"/>
      <c r="Q31" s="206"/>
      <c r="R31" s="206"/>
      <c r="S31" s="206"/>
      <c r="T31" s="206"/>
      <c r="U31" s="209"/>
    </row>
    <row r="32" spans="1:21" ht="12.75">
      <c r="A32" s="226"/>
      <c r="B32" s="233"/>
      <c r="C32" s="226"/>
      <c r="D32" s="56" t="s">
        <v>3</v>
      </c>
      <c r="E32" s="102">
        <f>SUM(F32:L32)</f>
        <v>1099661.07</v>
      </c>
      <c r="F32" s="101">
        <f t="shared" si="5"/>
        <v>152892.5</v>
      </c>
      <c r="G32" s="101">
        <f t="shared" si="5"/>
        <v>219688.57</v>
      </c>
      <c r="H32" s="101">
        <f t="shared" si="5"/>
        <v>212400</v>
      </c>
      <c r="I32" s="101">
        <f t="shared" si="5"/>
        <v>128670</v>
      </c>
      <c r="J32" s="101">
        <f t="shared" si="5"/>
        <v>128670</v>
      </c>
      <c r="K32" s="101">
        <f t="shared" si="5"/>
        <v>128670</v>
      </c>
      <c r="L32" s="101">
        <f t="shared" si="5"/>
        <v>128670</v>
      </c>
      <c r="M32" s="271"/>
      <c r="N32" s="207"/>
      <c r="O32" s="207"/>
      <c r="P32" s="207"/>
      <c r="Q32" s="207"/>
      <c r="R32" s="207"/>
      <c r="S32" s="207"/>
      <c r="T32" s="207"/>
      <c r="U32" s="210"/>
    </row>
    <row r="33" spans="1:21" ht="12.75">
      <c r="A33" s="55">
        <v>2</v>
      </c>
      <c r="B33" s="214" t="s">
        <v>127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6"/>
    </row>
    <row r="34" spans="1:21" ht="12.75">
      <c r="A34" s="240" t="s">
        <v>100</v>
      </c>
      <c r="B34" s="220" t="s">
        <v>128</v>
      </c>
      <c r="C34" s="223">
        <v>2014</v>
      </c>
      <c r="D34" s="56" t="s">
        <v>83</v>
      </c>
      <c r="E34" s="102">
        <f>SUM(F34:L34)</f>
        <v>50000</v>
      </c>
      <c r="F34" s="102">
        <f>F36+F37+F38+F39</f>
        <v>50000</v>
      </c>
      <c r="G34" s="102">
        <f aca="true" t="shared" si="6" ref="G34:L34">G36+G37+G38+G39</f>
        <v>0</v>
      </c>
      <c r="H34" s="102">
        <f t="shared" si="6"/>
        <v>0</v>
      </c>
      <c r="I34" s="102">
        <f t="shared" si="6"/>
        <v>0</v>
      </c>
      <c r="J34" s="102">
        <f t="shared" si="6"/>
        <v>0</v>
      </c>
      <c r="K34" s="102">
        <f t="shared" si="6"/>
        <v>0</v>
      </c>
      <c r="L34" s="102">
        <f t="shared" si="6"/>
        <v>0</v>
      </c>
      <c r="M34" s="208" t="s">
        <v>122</v>
      </c>
      <c r="N34" s="227">
        <v>39</v>
      </c>
      <c r="O34" s="227">
        <v>0</v>
      </c>
      <c r="P34" s="227">
        <v>0</v>
      </c>
      <c r="Q34" s="227">
        <v>0</v>
      </c>
      <c r="R34" s="227">
        <v>0</v>
      </c>
      <c r="S34" s="227">
        <v>0</v>
      </c>
      <c r="T34" s="227">
        <v>0</v>
      </c>
      <c r="U34" s="208" t="s">
        <v>194</v>
      </c>
    </row>
    <row r="35" spans="1:21" ht="12.75">
      <c r="A35" s="240"/>
      <c r="B35" s="221"/>
      <c r="C35" s="224"/>
      <c r="D35" s="211" t="s">
        <v>91</v>
      </c>
      <c r="E35" s="212"/>
      <c r="F35" s="212"/>
      <c r="G35" s="212"/>
      <c r="H35" s="212"/>
      <c r="I35" s="212"/>
      <c r="J35" s="212"/>
      <c r="K35" s="212"/>
      <c r="L35" s="213"/>
      <c r="M35" s="209"/>
      <c r="N35" s="228"/>
      <c r="O35" s="228"/>
      <c r="P35" s="228"/>
      <c r="Q35" s="228"/>
      <c r="R35" s="228"/>
      <c r="S35" s="228"/>
      <c r="T35" s="228"/>
      <c r="U35" s="209"/>
    </row>
    <row r="36" spans="1:21" ht="12.75">
      <c r="A36" s="226"/>
      <c r="B36" s="221"/>
      <c r="C36" s="224"/>
      <c r="D36" s="56" t="s">
        <v>2</v>
      </c>
      <c r="E36" s="102">
        <f>SUM(F36:L36)</f>
        <v>50000</v>
      </c>
      <c r="F36" s="101">
        <v>50000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209"/>
      <c r="N36" s="228"/>
      <c r="O36" s="228"/>
      <c r="P36" s="228"/>
      <c r="Q36" s="228"/>
      <c r="R36" s="228"/>
      <c r="S36" s="228"/>
      <c r="T36" s="228"/>
      <c r="U36" s="209"/>
    </row>
    <row r="37" spans="1:21" ht="12.75">
      <c r="A37" s="226"/>
      <c r="B37" s="221"/>
      <c r="C37" s="224"/>
      <c r="D37" s="56" t="s">
        <v>0</v>
      </c>
      <c r="E37" s="102">
        <f>SUM(F37:L37)</f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209"/>
      <c r="N37" s="228"/>
      <c r="O37" s="228"/>
      <c r="P37" s="228"/>
      <c r="Q37" s="228"/>
      <c r="R37" s="228"/>
      <c r="S37" s="228"/>
      <c r="T37" s="228"/>
      <c r="U37" s="209"/>
    </row>
    <row r="38" spans="1:21" ht="12.75">
      <c r="A38" s="226"/>
      <c r="B38" s="221"/>
      <c r="C38" s="224"/>
      <c r="D38" s="56" t="s">
        <v>1</v>
      </c>
      <c r="E38" s="102">
        <f>SUM(F38:L38)</f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209"/>
      <c r="N38" s="228"/>
      <c r="O38" s="228"/>
      <c r="P38" s="228"/>
      <c r="Q38" s="228"/>
      <c r="R38" s="228"/>
      <c r="S38" s="228"/>
      <c r="T38" s="228"/>
      <c r="U38" s="209"/>
    </row>
    <row r="39" spans="1:21" ht="12.75">
      <c r="A39" s="226"/>
      <c r="B39" s="222"/>
      <c r="C39" s="225"/>
      <c r="D39" s="56" t="s">
        <v>3</v>
      </c>
      <c r="E39" s="102">
        <f>SUM(F39:L39)</f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210"/>
      <c r="N39" s="229"/>
      <c r="O39" s="229"/>
      <c r="P39" s="229"/>
      <c r="Q39" s="229"/>
      <c r="R39" s="229"/>
      <c r="S39" s="229"/>
      <c r="T39" s="229"/>
      <c r="U39" s="210"/>
    </row>
    <row r="40" spans="1:21" ht="12.75" customHeight="1">
      <c r="A40" s="226"/>
      <c r="B40" s="233" t="s">
        <v>104</v>
      </c>
      <c r="C40" s="226"/>
      <c r="D40" s="76" t="s">
        <v>83</v>
      </c>
      <c r="E40" s="102">
        <f>F40+G40+H40+I40+J40+K40+L40</f>
        <v>50000</v>
      </c>
      <c r="F40" s="102">
        <f>F42+F43+F44+F45</f>
        <v>50000</v>
      </c>
      <c r="G40" s="102">
        <f aca="true" t="shared" si="7" ref="G40:L40">G42+G43+G44+G45</f>
        <v>0</v>
      </c>
      <c r="H40" s="102">
        <f t="shared" si="7"/>
        <v>0</v>
      </c>
      <c r="I40" s="102">
        <f t="shared" si="7"/>
        <v>0</v>
      </c>
      <c r="J40" s="102">
        <f t="shared" si="7"/>
        <v>0</v>
      </c>
      <c r="K40" s="102">
        <f t="shared" si="7"/>
        <v>0</v>
      </c>
      <c r="L40" s="102">
        <f t="shared" si="7"/>
        <v>0</v>
      </c>
      <c r="M40" s="269"/>
      <c r="N40" s="205"/>
      <c r="O40" s="205"/>
      <c r="P40" s="205"/>
      <c r="Q40" s="205"/>
      <c r="R40" s="205"/>
      <c r="S40" s="205"/>
      <c r="T40" s="205"/>
      <c r="U40" s="208"/>
    </row>
    <row r="41" spans="1:21" ht="12.75">
      <c r="A41" s="226"/>
      <c r="B41" s="233"/>
      <c r="C41" s="226"/>
      <c r="D41" s="211" t="s">
        <v>91</v>
      </c>
      <c r="E41" s="212"/>
      <c r="F41" s="212"/>
      <c r="G41" s="212"/>
      <c r="H41" s="212"/>
      <c r="I41" s="212"/>
      <c r="J41" s="212"/>
      <c r="K41" s="212"/>
      <c r="L41" s="213"/>
      <c r="M41" s="270"/>
      <c r="N41" s="206"/>
      <c r="O41" s="206"/>
      <c r="P41" s="206"/>
      <c r="Q41" s="206"/>
      <c r="R41" s="206"/>
      <c r="S41" s="206"/>
      <c r="T41" s="206"/>
      <c r="U41" s="209"/>
    </row>
    <row r="42" spans="1:24" ht="12.75">
      <c r="A42" s="226"/>
      <c r="B42" s="233"/>
      <c r="C42" s="226"/>
      <c r="D42" s="56" t="s">
        <v>2</v>
      </c>
      <c r="E42" s="102">
        <f>SUM(F42:L42)</f>
        <v>50000</v>
      </c>
      <c r="F42" s="101">
        <f>F36</f>
        <v>50000</v>
      </c>
      <c r="G42" s="101">
        <f aca="true" t="shared" si="8" ref="G42:L42">G36</f>
        <v>0</v>
      </c>
      <c r="H42" s="101">
        <f t="shared" si="8"/>
        <v>0</v>
      </c>
      <c r="I42" s="101">
        <f t="shared" si="8"/>
        <v>0</v>
      </c>
      <c r="J42" s="101">
        <f t="shared" si="8"/>
        <v>0</v>
      </c>
      <c r="K42" s="101">
        <f t="shared" si="8"/>
        <v>0</v>
      </c>
      <c r="L42" s="101">
        <f t="shared" si="8"/>
        <v>0</v>
      </c>
      <c r="M42" s="270"/>
      <c r="N42" s="206"/>
      <c r="O42" s="206"/>
      <c r="P42" s="206"/>
      <c r="Q42" s="206"/>
      <c r="R42" s="206"/>
      <c r="S42" s="206"/>
      <c r="T42" s="206"/>
      <c r="U42" s="209"/>
      <c r="X42" s="58"/>
    </row>
    <row r="43" spans="1:21" ht="12.75">
      <c r="A43" s="226"/>
      <c r="B43" s="233"/>
      <c r="C43" s="226"/>
      <c r="D43" s="56" t="s">
        <v>0</v>
      </c>
      <c r="E43" s="102">
        <f>SUM(F43:L43)</f>
        <v>0</v>
      </c>
      <c r="F43" s="101">
        <f aca="true" t="shared" si="9" ref="F43:L45">F37</f>
        <v>0</v>
      </c>
      <c r="G43" s="101">
        <f t="shared" si="9"/>
        <v>0</v>
      </c>
      <c r="H43" s="101">
        <f t="shared" si="9"/>
        <v>0</v>
      </c>
      <c r="I43" s="101">
        <f t="shared" si="9"/>
        <v>0</v>
      </c>
      <c r="J43" s="101">
        <f t="shared" si="9"/>
        <v>0</v>
      </c>
      <c r="K43" s="101">
        <f t="shared" si="9"/>
        <v>0</v>
      </c>
      <c r="L43" s="101">
        <f t="shared" si="9"/>
        <v>0</v>
      </c>
      <c r="M43" s="270"/>
      <c r="N43" s="206"/>
      <c r="O43" s="206"/>
      <c r="P43" s="206"/>
      <c r="Q43" s="206"/>
      <c r="R43" s="206"/>
      <c r="S43" s="206"/>
      <c r="T43" s="206"/>
      <c r="U43" s="209"/>
    </row>
    <row r="44" spans="1:21" ht="12.75">
      <c r="A44" s="226"/>
      <c r="B44" s="233"/>
      <c r="C44" s="226"/>
      <c r="D44" s="56" t="s">
        <v>1</v>
      </c>
      <c r="E44" s="102">
        <f>SUM(F44:L44)</f>
        <v>0</v>
      </c>
      <c r="F44" s="101">
        <f t="shared" si="9"/>
        <v>0</v>
      </c>
      <c r="G44" s="101">
        <f t="shared" si="9"/>
        <v>0</v>
      </c>
      <c r="H44" s="101">
        <f t="shared" si="9"/>
        <v>0</v>
      </c>
      <c r="I44" s="101">
        <f t="shared" si="9"/>
        <v>0</v>
      </c>
      <c r="J44" s="101">
        <f t="shared" si="9"/>
        <v>0</v>
      </c>
      <c r="K44" s="101">
        <f t="shared" si="9"/>
        <v>0</v>
      </c>
      <c r="L44" s="101">
        <f t="shared" si="9"/>
        <v>0</v>
      </c>
      <c r="M44" s="270"/>
      <c r="N44" s="206"/>
      <c r="O44" s="206"/>
      <c r="P44" s="206"/>
      <c r="Q44" s="206"/>
      <c r="R44" s="206"/>
      <c r="S44" s="206"/>
      <c r="T44" s="206"/>
      <c r="U44" s="209"/>
    </row>
    <row r="45" spans="1:21" ht="12.75">
      <c r="A45" s="226"/>
      <c r="B45" s="233"/>
      <c r="C45" s="226"/>
      <c r="D45" s="56" t="s">
        <v>3</v>
      </c>
      <c r="E45" s="102">
        <f>SUM(F45:L45)</f>
        <v>0</v>
      </c>
      <c r="F45" s="101">
        <f t="shared" si="9"/>
        <v>0</v>
      </c>
      <c r="G45" s="101">
        <f t="shared" si="9"/>
        <v>0</v>
      </c>
      <c r="H45" s="101">
        <f t="shared" si="9"/>
        <v>0</v>
      </c>
      <c r="I45" s="101">
        <f t="shared" si="9"/>
        <v>0</v>
      </c>
      <c r="J45" s="101">
        <f t="shared" si="9"/>
        <v>0</v>
      </c>
      <c r="K45" s="101">
        <f t="shared" si="9"/>
        <v>0</v>
      </c>
      <c r="L45" s="101">
        <f t="shared" si="9"/>
        <v>0</v>
      </c>
      <c r="M45" s="271"/>
      <c r="N45" s="207"/>
      <c r="O45" s="207"/>
      <c r="P45" s="207"/>
      <c r="Q45" s="207"/>
      <c r="R45" s="207"/>
      <c r="S45" s="207"/>
      <c r="T45" s="207"/>
      <c r="U45" s="210"/>
    </row>
    <row r="46" spans="1:21" ht="12.75">
      <c r="A46" s="55">
        <v>3</v>
      </c>
      <c r="B46" s="214" t="s">
        <v>202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6"/>
    </row>
    <row r="47" spans="1:21" ht="12.75" customHeight="1">
      <c r="A47" s="217" t="s">
        <v>187</v>
      </c>
      <c r="B47" s="220" t="s">
        <v>191</v>
      </c>
      <c r="C47" s="223" t="s">
        <v>89</v>
      </c>
      <c r="D47" s="46" t="s">
        <v>83</v>
      </c>
      <c r="E47" s="102">
        <f>E49+E50+E51+E52</f>
        <v>385087</v>
      </c>
      <c r="F47" s="102">
        <f>F49+F50+F51+F52</f>
        <v>0</v>
      </c>
      <c r="G47" s="102">
        <f aca="true" t="shared" si="10" ref="G47:L47">G49+G50+G51+G52</f>
        <v>0</v>
      </c>
      <c r="H47" s="102">
        <f t="shared" si="10"/>
        <v>385087</v>
      </c>
      <c r="I47" s="102">
        <f t="shared" si="10"/>
        <v>0</v>
      </c>
      <c r="J47" s="102">
        <f t="shared" si="10"/>
        <v>0</v>
      </c>
      <c r="K47" s="102">
        <f t="shared" si="10"/>
        <v>0</v>
      </c>
      <c r="L47" s="102">
        <f t="shared" si="10"/>
        <v>0</v>
      </c>
      <c r="M47" s="208" t="s">
        <v>139</v>
      </c>
      <c r="N47" s="227">
        <v>0</v>
      </c>
      <c r="O47" s="227">
        <v>0</v>
      </c>
      <c r="P47" s="227">
        <v>2</v>
      </c>
      <c r="Q47" s="227">
        <v>0</v>
      </c>
      <c r="R47" s="227">
        <v>0</v>
      </c>
      <c r="S47" s="227">
        <v>0</v>
      </c>
      <c r="T47" s="227">
        <v>0</v>
      </c>
      <c r="U47" s="208" t="s">
        <v>68</v>
      </c>
    </row>
    <row r="48" spans="1:21" ht="12.75" customHeight="1">
      <c r="A48" s="218"/>
      <c r="B48" s="221"/>
      <c r="C48" s="224"/>
      <c r="D48" s="211" t="s">
        <v>91</v>
      </c>
      <c r="E48" s="212"/>
      <c r="F48" s="212"/>
      <c r="G48" s="212"/>
      <c r="H48" s="212"/>
      <c r="I48" s="212"/>
      <c r="J48" s="212"/>
      <c r="K48" s="212"/>
      <c r="L48" s="213"/>
      <c r="M48" s="209"/>
      <c r="N48" s="228"/>
      <c r="O48" s="228"/>
      <c r="P48" s="228"/>
      <c r="Q48" s="228"/>
      <c r="R48" s="228"/>
      <c r="S48" s="228"/>
      <c r="T48" s="228"/>
      <c r="U48" s="209"/>
    </row>
    <row r="49" spans="1:21" ht="12.75">
      <c r="A49" s="218"/>
      <c r="B49" s="221"/>
      <c r="C49" s="224"/>
      <c r="D49" s="46" t="s">
        <v>2</v>
      </c>
      <c r="E49" s="102">
        <f>F49+G49+H49+I49+J49+K49+L49</f>
        <v>385087</v>
      </c>
      <c r="F49" s="101">
        <v>0</v>
      </c>
      <c r="G49" s="101">
        <v>0</v>
      </c>
      <c r="H49" s="101">
        <f>73087+312000</f>
        <v>385087</v>
      </c>
      <c r="I49" s="101">
        <v>0</v>
      </c>
      <c r="J49" s="101">
        <v>0</v>
      </c>
      <c r="K49" s="101">
        <v>0</v>
      </c>
      <c r="L49" s="101">
        <v>0</v>
      </c>
      <c r="M49" s="209"/>
      <c r="N49" s="228"/>
      <c r="O49" s="228"/>
      <c r="P49" s="228"/>
      <c r="Q49" s="228"/>
      <c r="R49" s="228"/>
      <c r="S49" s="228"/>
      <c r="T49" s="228"/>
      <c r="U49" s="209"/>
    </row>
    <row r="50" spans="1:21" ht="12.75">
      <c r="A50" s="218"/>
      <c r="B50" s="221"/>
      <c r="C50" s="224"/>
      <c r="D50" s="46" t="s">
        <v>0</v>
      </c>
      <c r="E50" s="102">
        <f>F50+G50+H50+I50+J50+K50+L50</f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209"/>
      <c r="N50" s="228"/>
      <c r="O50" s="228"/>
      <c r="P50" s="228"/>
      <c r="Q50" s="228"/>
      <c r="R50" s="228"/>
      <c r="S50" s="228"/>
      <c r="T50" s="228"/>
      <c r="U50" s="209"/>
    </row>
    <row r="51" spans="1:21" ht="12.75">
      <c r="A51" s="218"/>
      <c r="B51" s="221"/>
      <c r="C51" s="224"/>
      <c r="D51" s="46" t="s">
        <v>1</v>
      </c>
      <c r="E51" s="102">
        <f>F51+G51+H51+I51+J51+K51+L51</f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209"/>
      <c r="N51" s="228"/>
      <c r="O51" s="228"/>
      <c r="P51" s="228"/>
      <c r="Q51" s="228"/>
      <c r="R51" s="228"/>
      <c r="S51" s="228"/>
      <c r="T51" s="228"/>
      <c r="U51" s="209"/>
    </row>
    <row r="52" spans="1:21" ht="12.75">
      <c r="A52" s="219"/>
      <c r="B52" s="222"/>
      <c r="C52" s="225"/>
      <c r="D52" s="46" t="s">
        <v>3</v>
      </c>
      <c r="E52" s="102">
        <f>F52+G52+H52+I52+J52+K52+L52</f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209"/>
      <c r="N52" s="228"/>
      <c r="O52" s="228"/>
      <c r="P52" s="228"/>
      <c r="Q52" s="228"/>
      <c r="R52" s="228"/>
      <c r="S52" s="228"/>
      <c r="T52" s="228"/>
      <c r="U52" s="209"/>
    </row>
    <row r="53" spans="1:21" ht="12.75" hidden="1">
      <c r="A53" s="217" t="s">
        <v>189</v>
      </c>
      <c r="B53" s="220"/>
      <c r="C53" s="223" t="s">
        <v>89</v>
      </c>
      <c r="D53" s="46" t="s">
        <v>83</v>
      </c>
      <c r="E53" s="102">
        <f>E55+E56+E57+E58</f>
        <v>0</v>
      </c>
      <c r="F53" s="102">
        <f>F55+F56+F57+F58</f>
        <v>0</v>
      </c>
      <c r="G53" s="102">
        <f aca="true" t="shared" si="11" ref="G53:L53">G55+G56+G57+G58</f>
        <v>0</v>
      </c>
      <c r="H53" s="102">
        <f t="shared" si="11"/>
        <v>0</v>
      </c>
      <c r="I53" s="102">
        <f t="shared" si="11"/>
        <v>0</v>
      </c>
      <c r="J53" s="102">
        <f t="shared" si="11"/>
        <v>0</v>
      </c>
      <c r="K53" s="102">
        <f t="shared" si="11"/>
        <v>0</v>
      </c>
      <c r="L53" s="102">
        <f t="shared" si="11"/>
        <v>0</v>
      </c>
      <c r="M53" s="209"/>
      <c r="N53" s="228"/>
      <c r="O53" s="228"/>
      <c r="P53" s="228"/>
      <c r="Q53" s="228"/>
      <c r="R53" s="228"/>
      <c r="S53" s="228"/>
      <c r="T53" s="228"/>
      <c r="U53" s="209"/>
    </row>
    <row r="54" spans="1:21" ht="12.75" hidden="1">
      <c r="A54" s="218"/>
      <c r="B54" s="221"/>
      <c r="C54" s="224"/>
      <c r="D54" s="253" t="s">
        <v>91</v>
      </c>
      <c r="E54" s="254"/>
      <c r="F54" s="254"/>
      <c r="G54" s="254"/>
      <c r="H54" s="254"/>
      <c r="I54" s="254"/>
      <c r="J54" s="254"/>
      <c r="K54" s="254"/>
      <c r="L54" s="255"/>
      <c r="M54" s="209"/>
      <c r="N54" s="228"/>
      <c r="O54" s="228"/>
      <c r="P54" s="228"/>
      <c r="Q54" s="228"/>
      <c r="R54" s="228"/>
      <c r="S54" s="228"/>
      <c r="T54" s="228"/>
      <c r="U54" s="209"/>
    </row>
    <row r="55" spans="1:21" ht="12.75" hidden="1">
      <c r="A55" s="218"/>
      <c r="B55" s="221"/>
      <c r="C55" s="224"/>
      <c r="D55" s="46" t="s">
        <v>2</v>
      </c>
      <c r="E55" s="102">
        <f>F55+G55+H55+I55+J55+K55+L55</f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209"/>
      <c r="N55" s="228"/>
      <c r="O55" s="228"/>
      <c r="P55" s="228"/>
      <c r="Q55" s="228"/>
      <c r="R55" s="228"/>
      <c r="S55" s="228"/>
      <c r="T55" s="228"/>
      <c r="U55" s="209"/>
    </row>
    <row r="56" spans="1:21" ht="12.75" hidden="1">
      <c r="A56" s="218"/>
      <c r="B56" s="221"/>
      <c r="C56" s="224"/>
      <c r="D56" s="46" t="s">
        <v>0</v>
      </c>
      <c r="E56" s="102">
        <f>F56+G56+H56+I56+J56+K56+L56</f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209"/>
      <c r="N56" s="228"/>
      <c r="O56" s="228"/>
      <c r="P56" s="228"/>
      <c r="Q56" s="228"/>
      <c r="R56" s="228"/>
      <c r="S56" s="228"/>
      <c r="T56" s="228"/>
      <c r="U56" s="209"/>
    </row>
    <row r="57" spans="1:21" ht="12.75" hidden="1">
      <c r="A57" s="218"/>
      <c r="B57" s="221"/>
      <c r="C57" s="224"/>
      <c r="D57" s="46" t="s">
        <v>1</v>
      </c>
      <c r="E57" s="102">
        <f>F57+G57+H57+I57+J57+K57+L57</f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209"/>
      <c r="N57" s="228"/>
      <c r="O57" s="228"/>
      <c r="P57" s="228"/>
      <c r="Q57" s="228"/>
      <c r="R57" s="228"/>
      <c r="S57" s="228"/>
      <c r="T57" s="228"/>
      <c r="U57" s="209"/>
    </row>
    <row r="58" spans="1:21" ht="12.75" hidden="1">
      <c r="A58" s="219"/>
      <c r="B58" s="222"/>
      <c r="C58" s="225"/>
      <c r="D58" s="46" t="s">
        <v>3</v>
      </c>
      <c r="E58" s="102">
        <f>F58+G58+H58+I58+J58+K58+L58</f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210"/>
      <c r="N58" s="229"/>
      <c r="O58" s="229"/>
      <c r="P58" s="229"/>
      <c r="Q58" s="229"/>
      <c r="R58" s="229"/>
      <c r="S58" s="229"/>
      <c r="T58" s="229"/>
      <c r="U58" s="210"/>
    </row>
    <row r="59" spans="1:21" ht="12.75" customHeight="1">
      <c r="A59" s="226"/>
      <c r="B59" s="233" t="s">
        <v>190</v>
      </c>
      <c r="C59" s="226"/>
      <c r="D59" s="144" t="s">
        <v>83</v>
      </c>
      <c r="E59" s="102">
        <f>E61+E62+E63+E64</f>
        <v>385087</v>
      </c>
      <c r="F59" s="102">
        <f>F61+F62+F63+F64</f>
        <v>0</v>
      </c>
      <c r="G59" s="102">
        <f aca="true" t="shared" si="12" ref="G59:L59">G61+G62+G63+G64</f>
        <v>0</v>
      </c>
      <c r="H59" s="102">
        <f t="shared" si="12"/>
        <v>385087</v>
      </c>
      <c r="I59" s="102">
        <f t="shared" si="12"/>
        <v>0</v>
      </c>
      <c r="J59" s="102">
        <f t="shared" si="12"/>
        <v>0</v>
      </c>
      <c r="K59" s="102">
        <f t="shared" si="12"/>
        <v>0</v>
      </c>
      <c r="L59" s="102">
        <f t="shared" si="12"/>
        <v>0</v>
      </c>
      <c r="M59" s="208"/>
      <c r="N59" s="205"/>
      <c r="O59" s="205"/>
      <c r="P59" s="205"/>
      <c r="Q59" s="205"/>
      <c r="R59" s="205"/>
      <c r="S59" s="205"/>
      <c r="T59" s="205"/>
      <c r="U59" s="208"/>
    </row>
    <row r="60" spans="1:21" ht="12.75">
      <c r="A60" s="226"/>
      <c r="B60" s="233"/>
      <c r="C60" s="226"/>
      <c r="D60" s="211" t="s">
        <v>91</v>
      </c>
      <c r="E60" s="212"/>
      <c r="F60" s="212"/>
      <c r="G60" s="212"/>
      <c r="H60" s="212"/>
      <c r="I60" s="212"/>
      <c r="J60" s="212"/>
      <c r="K60" s="212"/>
      <c r="L60" s="213"/>
      <c r="M60" s="209"/>
      <c r="N60" s="206"/>
      <c r="O60" s="206"/>
      <c r="P60" s="206"/>
      <c r="Q60" s="206"/>
      <c r="R60" s="206"/>
      <c r="S60" s="206"/>
      <c r="T60" s="206"/>
      <c r="U60" s="209"/>
    </row>
    <row r="61" spans="1:24" ht="12.75">
      <c r="A61" s="226"/>
      <c r="B61" s="233"/>
      <c r="C61" s="226"/>
      <c r="D61" s="46" t="s">
        <v>2</v>
      </c>
      <c r="E61" s="102">
        <f>F61+G61+H61+I61+J61+K61+L61</f>
        <v>385087</v>
      </c>
      <c r="F61" s="101">
        <f aca="true" t="shared" si="13" ref="F61:L64">F49+F55</f>
        <v>0</v>
      </c>
      <c r="G61" s="101">
        <f t="shared" si="13"/>
        <v>0</v>
      </c>
      <c r="H61" s="101">
        <f t="shared" si="13"/>
        <v>385087</v>
      </c>
      <c r="I61" s="101">
        <f t="shared" si="13"/>
        <v>0</v>
      </c>
      <c r="J61" s="101">
        <f t="shared" si="13"/>
        <v>0</v>
      </c>
      <c r="K61" s="101">
        <f t="shared" si="13"/>
        <v>0</v>
      </c>
      <c r="L61" s="101">
        <f t="shared" si="13"/>
        <v>0</v>
      </c>
      <c r="M61" s="209"/>
      <c r="N61" s="206"/>
      <c r="O61" s="206"/>
      <c r="P61" s="206"/>
      <c r="Q61" s="206"/>
      <c r="R61" s="206"/>
      <c r="S61" s="206"/>
      <c r="T61" s="206"/>
      <c r="U61" s="209"/>
      <c r="X61" s="58"/>
    </row>
    <row r="62" spans="1:21" ht="12.75">
      <c r="A62" s="226"/>
      <c r="B62" s="233"/>
      <c r="C62" s="226"/>
      <c r="D62" s="46" t="s">
        <v>0</v>
      </c>
      <c r="E62" s="102">
        <f>F62+G62+H62+I62+J62+K62+L62</f>
        <v>0</v>
      </c>
      <c r="F62" s="101">
        <f t="shared" si="13"/>
        <v>0</v>
      </c>
      <c r="G62" s="101">
        <f t="shared" si="13"/>
        <v>0</v>
      </c>
      <c r="H62" s="101">
        <f t="shared" si="13"/>
        <v>0</v>
      </c>
      <c r="I62" s="101">
        <f t="shared" si="13"/>
        <v>0</v>
      </c>
      <c r="J62" s="101">
        <f t="shared" si="13"/>
        <v>0</v>
      </c>
      <c r="K62" s="101">
        <f t="shared" si="13"/>
        <v>0</v>
      </c>
      <c r="L62" s="101">
        <f t="shared" si="13"/>
        <v>0</v>
      </c>
      <c r="M62" s="209"/>
      <c r="N62" s="206"/>
      <c r="O62" s="206"/>
      <c r="P62" s="206"/>
      <c r="Q62" s="206"/>
      <c r="R62" s="206"/>
      <c r="S62" s="206"/>
      <c r="T62" s="206"/>
      <c r="U62" s="209"/>
    </row>
    <row r="63" spans="1:21" ht="12.75">
      <c r="A63" s="226"/>
      <c r="B63" s="233"/>
      <c r="C63" s="226"/>
      <c r="D63" s="46" t="s">
        <v>1</v>
      </c>
      <c r="E63" s="102">
        <f>F63+G63+H63+I63+J63+K63+L63</f>
        <v>0</v>
      </c>
      <c r="F63" s="101">
        <f t="shared" si="13"/>
        <v>0</v>
      </c>
      <c r="G63" s="101">
        <f t="shared" si="13"/>
        <v>0</v>
      </c>
      <c r="H63" s="101">
        <f t="shared" si="13"/>
        <v>0</v>
      </c>
      <c r="I63" s="101">
        <f t="shared" si="13"/>
        <v>0</v>
      </c>
      <c r="J63" s="101">
        <f t="shared" si="13"/>
        <v>0</v>
      </c>
      <c r="K63" s="101">
        <f t="shared" si="13"/>
        <v>0</v>
      </c>
      <c r="L63" s="101">
        <f t="shared" si="13"/>
        <v>0</v>
      </c>
      <c r="M63" s="209"/>
      <c r="N63" s="206"/>
      <c r="O63" s="206"/>
      <c r="P63" s="206"/>
      <c r="Q63" s="206"/>
      <c r="R63" s="206"/>
      <c r="S63" s="206"/>
      <c r="T63" s="206"/>
      <c r="U63" s="209"/>
    </row>
    <row r="64" spans="1:21" ht="12.75">
      <c r="A64" s="226"/>
      <c r="B64" s="233"/>
      <c r="C64" s="226"/>
      <c r="D64" s="46" t="s">
        <v>3</v>
      </c>
      <c r="E64" s="102">
        <f>F64+G64+H64+I64+J64+K64+L64</f>
        <v>0</v>
      </c>
      <c r="F64" s="101">
        <f t="shared" si="13"/>
        <v>0</v>
      </c>
      <c r="G64" s="101">
        <f t="shared" si="13"/>
        <v>0</v>
      </c>
      <c r="H64" s="101">
        <f t="shared" si="13"/>
        <v>0</v>
      </c>
      <c r="I64" s="101">
        <f t="shared" si="13"/>
        <v>0</v>
      </c>
      <c r="J64" s="101">
        <f t="shared" si="13"/>
        <v>0</v>
      </c>
      <c r="K64" s="101">
        <f t="shared" si="13"/>
        <v>0</v>
      </c>
      <c r="L64" s="101">
        <f t="shared" si="13"/>
        <v>0</v>
      </c>
      <c r="M64" s="210"/>
      <c r="N64" s="207"/>
      <c r="O64" s="207"/>
      <c r="P64" s="207"/>
      <c r="Q64" s="207"/>
      <c r="R64" s="207"/>
      <c r="S64" s="207"/>
      <c r="T64" s="207"/>
      <c r="U64" s="210"/>
    </row>
    <row r="65" spans="1:21" ht="13.5" customHeight="1">
      <c r="A65" s="226"/>
      <c r="B65" s="275" t="s">
        <v>105</v>
      </c>
      <c r="C65" s="226"/>
      <c r="D65" s="145" t="s">
        <v>83</v>
      </c>
      <c r="E65" s="102">
        <f>SUM(F65:L65)</f>
        <v>120148842.57999998</v>
      </c>
      <c r="F65" s="102">
        <f>F67+F68+F69+F70</f>
        <v>16257836.5</v>
      </c>
      <c r="G65" s="102">
        <f aca="true" t="shared" si="14" ref="G65:L65">G67+G68+G69+G70</f>
        <v>18086278.149999995</v>
      </c>
      <c r="H65" s="102">
        <f t="shared" si="14"/>
        <v>18895327.93</v>
      </c>
      <c r="I65" s="102">
        <f t="shared" si="14"/>
        <v>16727350</v>
      </c>
      <c r="J65" s="102">
        <f t="shared" si="14"/>
        <v>16727350</v>
      </c>
      <c r="K65" s="102">
        <f t="shared" si="14"/>
        <v>16727350</v>
      </c>
      <c r="L65" s="102">
        <f t="shared" si="14"/>
        <v>16727350</v>
      </c>
      <c r="M65" s="272"/>
      <c r="N65" s="205"/>
      <c r="O65" s="205"/>
      <c r="P65" s="205"/>
      <c r="Q65" s="205"/>
      <c r="R65" s="205"/>
      <c r="S65" s="205"/>
      <c r="T65" s="205"/>
      <c r="U65" s="208"/>
    </row>
    <row r="66" spans="1:21" ht="12.75">
      <c r="A66" s="226"/>
      <c r="B66" s="275"/>
      <c r="C66" s="226"/>
      <c r="D66" s="211" t="s">
        <v>91</v>
      </c>
      <c r="E66" s="212"/>
      <c r="F66" s="212"/>
      <c r="G66" s="212"/>
      <c r="H66" s="212"/>
      <c r="I66" s="212"/>
      <c r="J66" s="212"/>
      <c r="K66" s="212"/>
      <c r="L66" s="213"/>
      <c r="M66" s="273"/>
      <c r="N66" s="206"/>
      <c r="O66" s="206"/>
      <c r="P66" s="206"/>
      <c r="Q66" s="206"/>
      <c r="R66" s="206"/>
      <c r="S66" s="206"/>
      <c r="T66" s="206"/>
      <c r="U66" s="209"/>
    </row>
    <row r="67" spans="1:21" ht="12.75">
      <c r="A67" s="226"/>
      <c r="B67" s="275"/>
      <c r="C67" s="226"/>
      <c r="D67" s="146" t="s">
        <v>2</v>
      </c>
      <c r="E67" s="102">
        <f>SUM(F67:L67)</f>
        <v>119049181.50999999</v>
      </c>
      <c r="F67" s="101">
        <f>F29+F42+F49</f>
        <v>16104944</v>
      </c>
      <c r="G67" s="101">
        <f aca="true" t="shared" si="15" ref="G67:L67">G29+G42+G49</f>
        <v>17866589.579999994</v>
      </c>
      <c r="H67" s="101">
        <f>H29+H42+H49</f>
        <v>18682927.93</v>
      </c>
      <c r="I67" s="101">
        <f t="shared" si="15"/>
        <v>16598680</v>
      </c>
      <c r="J67" s="101">
        <f t="shared" si="15"/>
        <v>16598680</v>
      </c>
      <c r="K67" s="101">
        <f t="shared" si="15"/>
        <v>16598680</v>
      </c>
      <c r="L67" s="101">
        <f t="shared" si="15"/>
        <v>16598680</v>
      </c>
      <c r="M67" s="273"/>
      <c r="N67" s="206"/>
      <c r="O67" s="206"/>
      <c r="P67" s="206"/>
      <c r="Q67" s="206"/>
      <c r="R67" s="206"/>
      <c r="S67" s="206"/>
      <c r="T67" s="206"/>
      <c r="U67" s="209"/>
    </row>
    <row r="68" spans="1:21" ht="12.75">
      <c r="A68" s="226"/>
      <c r="B68" s="275"/>
      <c r="C68" s="226"/>
      <c r="D68" s="146" t="s">
        <v>0</v>
      </c>
      <c r="E68" s="102">
        <f>SUM(F68:L68)</f>
        <v>0</v>
      </c>
      <c r="F68" s="101">
        <f aca="true" t="shared" si="16" ref="F68:L70">F30+F43+F50</f>
        <v>0</v>
      </c>
      <c r="G68" s="101">
        <f t="shared" si="16"/>
        <v>0</v>
      </c>
      <c r="H68" s="101">
        <f t="shared" si="16"/>
        <v>0</v>
      </c>
      <c r="I68" s="101">
        <f t="shared" si="16"/>
        <v>0</v>
      </c>
      <c r="J68" s="101">
        <f t="shared" si="16"/>
        <v>0</v>
      </c>
      <c r="K68" s="101">
        <f t="shared" si="16"/>
        <v>0</v>
      </c>
      <c r="L68" s="101">
        <f t="shared" si="16"/>
        <v>0</v>
      </c>
      <c r="M68" s="273"/>
      <c r="N68" s="206"/>
      <c r="O68" s="206"/>
      <c r="P68" s="206"/>
      <c r="Q68" s="206"/>
      <c r="R68" s="206"/>
      <c r="S68" s="206"/>
      <c r="T68" s="206"/>
      <c r="U68" s="209"/>
    </row>
    <row r="69" spans="1:21" ht="12.75">
      <c r="A69" s="226"/>
      <c r="B69" s="275"/>
      <c r="C69" s="226"/>
      <c r="D69" s="146" t="s">
        <v>1</v>
      </c>
      <c r="E69" s="102">
        <f>SUM(F69:L69)</f>
        <v>0</v>
      </c>
      <c r="F69" s="101">
        <f t="shared" si="16"/>
        <v>0</v>
      </c>
      <c r="G69" s="101">
        <f t="shared" si="16"/>
        <v>0</v>
      </c>
      <c r="H69" s="101">
        <f t="shared" si="16"/>
        <v>0</v>
      </c>
      <c r="I69" s="101">
        <f t="shared" si="16"/>
        <v>0</v>
      </c>
      <c r="J69" s="101">
        <f t="shared" si="16"/>
        <v>0</v>
      </c>
      <c r="K69" s="101">
        <f t="shared" si="16"/>
        <v>0</v>
      </c>
      <c r="L69" s="101">
        <f t="shared" si="16"/>
        <v>0</v>
      </c>
      <c r="M69" s="273"/>
      <c r="N69" s="206"/>
      <c r="O69" s="206"/>
      <c r="P69" s="206"/>
      <c r="Q69" s="206"/>
      <c r="R69" s="206"/>
      <c r="S69" s="206"/>
      <c r="T69" s="206"/>
      <c r="U69" s="209"/>
    </row>
    <row r="70" spans="1:21" ht="12.75">
      <c r="A70" s="226"/>
      <c r="B70" s="275"/>
      <c r="C70" s="226"/>
      <c r="D70" s="146" t="s">
        <v>3</v>
      </c>
      <c r="E70" s="102">
        <f>SUM(F70:L70)</f>
        <v>1099661.07</v>
      </c>
      <c r="F70" s="101">
        <f t="shared" si="16"/>
        <v>152892.5</v>
      </c>
      <c r="G70" s="101">
        <f t="shared" si="16"/>
        <v>219688.57</v>
      </c>
      <c r="H70" s="101">
        <f t="shared" si="16"/>
        <v>212400</v>
      </c>
      <c r="I70" s="101">
        <f t="shared" si="16"/>
        <v>128670</v>
      </c>
      <c r="J70" s="101">
        <f t="shared" si="16"/>
        <v>128670</v>
      </c>
      <c r="K70" s="101">
        <f t="shared" si="16"/>
        <v>128670</v>
      </c>
      <c r="L70" s="101">
        <f t="shared" si="16"/>
        <v>128670</v>
      </c>
      <c r="M70" s="274"/>
      <c r="N70" s="207"/>
      <c r="O70" s="207"/>
      <c r="P70" s="207"/>
      <c r="Q70" s="207"/>
      <c r="R70" s="207"/>
      <c r="S70" s="207"/>
      <c r="T70" s="207"/>
      <c r="U70" s="210"/>
    </row>
    <row r="81" ht="12.75">
      <c r="H81" s="59"/>
    </row>
    <row r="82" ht="12.75">
      <c r="H82" s="59"/>
    </row>
  </sheetData>
  <sheetProtection/>
  <mergeCells count="131">
    <mergeCell ref="A21:A26"/>
    <mergeCell ref="C21:C26"/>
    <mergeCell ref="D22:L22"/>
    <mergeCell ref="B21:B26"/>
    <mergeCell ref="U4:U5"/>
    <mergeCell ref="A4:A5"/>
    <mergeCell ref="B4:B5"/>
    <mergeCell ref="C4:C5"/>
    <mergeCell ref="M4:T4"/>
    <mergeCell ref="B7:U7"/>
    <mergeCell ref="N9:N14"/>
    <mergeCell ref="A27:A32"/>
    <mergeCell ref="D28:L28"/>
    <mergeCell ref="C27:C32"/>
    <mergeCell ref="D10:L10"/>
    <mergeCell ref="P27:P32"/>
    <mergeCell ref="A9:A14"/>
    <mergeCell ref="B9:B14"/>
    <mergeCell ref="B27:B32"/>
    <mergeCell ref="M27:M32"/>
    <mergeCell ref="B33:U33"/>
    <mergeCell ref="S27:S32"/>
    <mergeCell ref="T27:T32"/>
    <mergeCell ref="C34:C39"/>
    <mergeCell ref="O27:O32"/>
    <mergeCell ref="U34:U39"/>
    <mergeCell ref="U27:U32"/>
    <mergeCell ref="R34:R39"/>
    <mergeCell ref="Q27:Q32"/>
    <mergeCell ref="R27:R32"/>
    <mergeCell ref="A3:U3"/>
    <mergeCell ref="D4:D5"/>
    <mergeCell ref="E4:L4"/>
    <mergeCell ref="C9:C14"/>
    <mergeCell ref="A15:A20"/>
    <mergeCell ref="B15:B20"/>
    <mergeCell ref="D16:L16"/>
    <mergeCell ref="C15:C20"/>
    <mergeCell ref="B8:U8"/>
    <mergeCell ref="M9:M14"/>
    <mergeCell ref="T34:T39"/>
    <mergeCell ref="O34:O39"/>
    <mergeCell ref="P34:P39"/>
    <mergeCell ref="S34:S39"/>
    <mergeCell ref="N27:N32"/>
    <mergeCell ref="A40:A45"/>
    <mergeCell ref="B40:B45"/>
    <mergeCell ref="C40:C45"/>
    <mergeCell ref="Q34:Q39"/>
    <mergeCell ref="R40:R45"/>
    <mergeCell ref="A65:A70"/>
    <mergeCell ref="B65:B70"/>
    <mergeCell ref="A34:A39"/>
    <mergeCell ref="B34:B39"/>
    <mergeCell ref="M34:M39"/>
    <mergeCell ref="N34:N39"/>
    <mergeCell ref="D35:L35"/>
    <mergeCell ref="A47:A52"/>
    <mergeCell ref="N47:N58"/>
    <mergeCell ref="A59:A64"/>
    <mergeCell ref="R65:R70"/>
    <mergeCell ref="C65:C70"/>
    <mergeCell ref="M65:M70"/>
    <mergeCell ref="D66:L66"/>
    <mergeCell ref="N65:N70"/>
    <mergeCell ref="O65:O70"/>
    <mergeCell ref="P65:P70"/>
    <mergeCell ref="Q65:Q70"/>
    <mergeCell ref="Q40:Q45"/>
    <mergeCell ref="M40:M45"/>
    <mergeCell ref="D41:L41"/>
    <mergeCell ref="N40:N45"/>
    <mergeCell ref="O40:O45"/>
    <mergeCell ref="P40:P45"/>
    <mergeCell ref="T65:T70"/>
    <mergeCell ref="U65:U70"/>
    <mergeCell ref="S65:S70"/>
    <mergeCell ref="U40:U45"/>
    <mergeCell ref="S40:S45"/>
    <mergeCell ref="T40:T45"/>
    <mergeCell ref="B46:U46"/>
    <mergeCell ref="B47:B52"/>
    <mergeCell ref="C47:C52"/>
    <mergeCell ref="M47:M58"/>
    <mergeCell ref="T9:T14"/>
    <mergeCell ref="S9:S14"/>
    <mergeCell ref="R9:R14"/>
    <mergeCell ref="Q9:Q14"/>
    <mergeCell ref="P9:P14"/>
    <mergeCell ref="O9:O14"/>
    <mergeCell ref="T21:T26"/>
    <mergeCell ref="N15:N20"/>
    <mergeCell ref="M15:M20"/>
    <mergeCell ref="T15:T20"/>
    <mergeCell ref="S15:S20"/>
    <mergeCell ref="R15:R20"/>
    <mergeCell ref="Q15:Q20"/>
    <mergeCell ref="P15:P20"/>
    <mergeCell ref="O15:O20"/>
    <mergeCell ref="S47:S58"/>
    <mergeCell ref="T47:T58"/>
    <mergeCell ref="M21:M26"/>
    <mergeCell ref="U9:U26"/>
    <mergeCell ref="N21:N26"/>
    <mergeCell ref="O21:O26"/>
    <mergeCell ref="P21:P26"/>
    <mergeCell ref="Q21:Q26"/>
    <mergeCell ref="R21:R26"/>
    <mergeCell ref="S21:S26"/>
    <mergeCell ref="U47:U58"/>
    <mergeCell ref="D48:L48"/>
    <mergeCell ref="A53:A58"/>
    <mergeCell ref="B53:B58"/>
    <mergeCell ref="C53:C58"/>
    <mergeCell ref="D54:L54"/>
    <mergeCell ref="O47:O58"/>
    <mergeCell ref="P47:P58"/>
    <mergeCell ref="Q47:Q58"/>
    <mergeCell ref="R47:R58"/>
    <mergeCell ref="B59:B64"/>
    <mergeCell ref="C59:C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D60:L6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.57421875" style="74" customWidth="1"/>
    <col min="2" max="2" width="36.8515625" style="65" customWidth="1"/>
    <col min="3" max="3" width="7.421875" style="65" customWidth="1"/>
    <col min="4" max="4" width="11.28125" style="65" customWidth="1"/>
    <col min="5" max="5" width="9.57421875" style="65" customWidth="1"/>
    <col min="6" max="7" width="9.140625" style="65" customWidth="1"/>
    <col min="8" max="8" width="10.421875" style="65" bestFit="1" customWidth="1"/>
    <col min="9" max="11" width="9.140625" style="65" customWidth="1"/>
    <col min="12" max="12" width="10.421875" style="65" bestFit="1" customWidth="1"/>
    <col min="13" max="16384" width="9.140625" style="65" customWidth="1"/>
  </cols>
  <sheetData>
    <row r="1" spans="1:12" ht="33.75" customHeight="1">
      <c r="A1" s="64"/>
      <c r="B1" s="24"/>
      <c r="C1" s="24"/>
      <c r="D1" s="24"/>
      <c r="E1" s="24"/>
      <c r="F1" s="24"/>
      <c r="G1" s="24"/>
      <c r="H1" s="24"/>
      <c r="I1" s="289" t="s">
        <v>129</v>
      </c>
      <c r="J1" s="289"/>
      <c r="K1" s="289"/>
      <c r="L1" s="289"/>
    </row>
    <row r="2" spans="1:12" ht="41.25" customHeight="1">
      <c r="A2" s="288" t="s">
        <v>164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4" spans="1:12" ht="21" customHeight="1">
      <c r="A4" s="290" t="s">
        <v>111</v>
      </c>
      <c r="B4" s="290" t="s">
        <v>9</v>
      </c>
      <c r="C4" s="290" t="s">
        <v>4</v>
      </c>
      <c r="D4" s="295" t="s">
        <v>8</v>
      </c>
      <c r="E4" s="296"/>
      <c r="F4" s="296"/>
      <c r="G4" s="296"/>
      <c r="H4" s="296"/>
      <c r="I4" s="296"/>
      <c r="J4" s="296"/>
      <c r="K4" s="296"/>
      <c r="L4" s="297"/>
    </row>
    <row r="5" spans="1:12" ht="32.25" customHeight="1">
      <c r="A5" s="290"/>
      <c r="B5" s="290"/>
      <c r="C5" s="290"/>
      <c r="D5" s="66" t="s">
        <v>6</v>
      </c>
      <c r="E5" s="67" t="s">
        <v>7</v>
      </c>
      <c r="F5" s="292" t="s">
        <v>181</v>
      </c>
      <c r="G5" s="293"/>
      <c r="H5" s="293"/>
      <c r="I5" s="293"/>
      <c r="J5" s="293"/>
      <c r="K5" s="293"/>
      <c r="L5" s="294"/>
    </row>
    <row r="6" spans="1:12" ht="19.5" customHeight="1">
      <c r="A6" s="291"/>
      <c r="B6" s="290"/>
      <c r="C6" s="291"/>
      <c r="D6" s="68">
        <v>2012</v>
      </c>
      <c r="E6" s="68">
        <v>2013</v>
      </c>
      <c r="F6" s="68">
        <v>2014</v>
      </c>
      <c r="G6" s="68">
        <v>2015</v>
      </c>
      <c r="H6" s="68">
        <v>2016</v>
      </c>
      <c r="I6" s="68">
        <v>2017</v>
      </c>
      <c r="J6" s="68">
        <v>2018</v>
      </c>
      <c r="K6" s="68">
        <v>2019</v>
      </c>
      <c r="L6" s="68">
        <v>2020</v>
      </c>
    </row>
    <row r="7" spans="1:12" ht="19.5" customHeight="1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6">
        <v>12</v>
      </c>
    </row>
    <row r="8" spans="1:12" ht="15.75">
      <c r="A8" s="66"/>
      <c r="B8" s="287" t="s">
        <v>130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1:12" ht="36.75" customHeight="1">
      <c r="A9" s="66" t="s">
        <v>112</v>
      </c>
      <c r="B9" s="287" t="s">
        <v>86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</row>
    <row r="10" spans="1:12" s="72" customFormat="1" ht="47.25">
      <c r="A10" s="69" t="s">
        <v>87</v>
      </c>
      <c r="B10" s="70" t="s">
        <v>131</v>
      </c>
      <c r="C10" s="69" t="s">
        <v>32</v>
      </c>
      <c r="D10" s="71">
        <v>13</v>
      </c>
      <c r="E10" s="71">
        <v>13</v>
      </c>
      <c r="F10" s="71" t="s">
        <v>132</v>
      </c>
      <c r="G10" s="71" t="s">
        <v>132</v>
      </c>
      <c r="H10" s="71" t="s">
        <v>132</v>
      </c>
      <c r="I10" s="71" t="s">
        <v>132</v>
      </c>
      <c r="J10" s="71" t="s">
        <v>132</v>
      </c>
      <c r="K10" s="71" t="s">
        <v>132</v>
      </c>
      <c r="L10" s="71" t="s">
        <v>132</v>
      </c>
    </row>
    <row r="11" spans="1:12" ht="36.75" customHeight="1">
      <c r="A11" s="66" t="s">
        <v>22</v>
      </c>
      <c r="B11" s="287" t="s">
        <v>179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</row>
    <row r="12" spans="1:12" s="72" customFormat="1" ht="47.25">
      <c r="A12" s="69" t="s">
        <v>100</v>
      </c>
      <c r="B12" s="70" t="s">
        <v>133</v>
      </c>
      <c r="C12" s="69" t="s">
        <v>23</v>
      </c>
      <c r="D12" s="71">
        <v>4000</v>
      </c>
      <c r="E12" s="71">
        <v>5000</v>
      </c>
      <c r="F12" s="71">
        <v>1400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</row>
  </sheetData>
  <sheetProtection/>
  <mergeCells count="10">
    <mergeCell ref="B11:L11"/>
    <mergeCell ref="A2:L2"/>
    <mergeCell ref="I1:L1"/>
    <mergeCell ref="B8:L8"/>
    <mergeCell ref="B9:L9"/>
    <mergeCell ref="A4:A6"/>
    <mergeCell ref="B4:B6"/>
    <mergeCell ref="C4:C6"/>
    <mergeCell ref="F5:L5"/>
    <mergeCell ref="D4:L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SheetLayoutView="115" zoomScalePageLayoutView="0" workbookViewId="0" topLeftCell="A1">
      <selection activeCell="S12" sqref="S12"/>
    </sheetView>
  </sheetViews>
  <sheetFormatPr defaultColWidth="9.140625" defaultRowHeight="15"/>
  <cols>
    <col min="1" max="1" width="35.421875" style="0" customWidth="1"/>
    <col min="2" max="2" width="18.28125" style="0" customWidth="1"/>
    <col min="3" max="3" width="13.8515625" style="0" customWidth="1"/>
    <col min="4" max="5" width="11.00390625" style="0" bestFit="1" customWidth="1"/>
    <col min="6" max="10" width="7.8515625" style="0" hidden="1" customWidth="1"/>
    <col min="11" max="14" width="12.28125" style="0" bestFit="1" customWidth="1"/>
  </cols>
  <sheetData>
    <row r="1" spans="5:15" ht="39" customHeight="1">
      <c r="E1" s="27"/>
      <c r="F1" s="28"/>
      <c r="G1" s="29" t="s">
        <v>106</v>
      </c>
      <c r="L1" s="161" t="s">
        <v>170</v>
      </c>
      <c r="M1" s="161"/>
      <c r="N1" s="161"/>
      <c r="O1" s="30"/>
    </row>
    <row r="2" ht="15.75">
      <c r="F2" s="29"/>
    </row>
    <row r="3" spans="1:14" ht="36.75" customHeight="1">
      <c r="A3" s="160" t="s">
        <v>178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5" spans="1:14" ht="30" customHeight="1">
      <c r="A5" s="156" t="s">
        <v>11</v>
      </c>
      <c r="B5" s="202" t="s">
        <v>12</v>
      </c>
      <c r="C5" s="204" t="s">
        <v>108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6.5" customHeight="1">
      <c r="A6" s="201"/>
      <c r="B6" s="203"/>
      <c r="C6" s="31">
        <v>2014</v>
      </c>
      <c r="D6" s="31">
        <v>2015</v>
      </c>
      <c r="E6" s="31">
        <v>2016</v>
      </c>
      <c r="F6" s="31">
        <v>2017</v>
      </c>
      <c r="G6" s="31">
        <v>2018</v>
      </c>
      <c r="H6" s="31">
        <v>2019</v>
      </c>
      <c r="I6" s="31">
        <v>2020</v>
      </c>
      <c r="J6" s="26" t="s">
        <v>109</v>
      </c>
      <c r="K6" s="31">
        <v>2017</v>
      </c>
      <c r="L6" s="31">
        <v>2018</v>
      </c>
      <c r="M6" s="31">
        <v>2019</v>
      </c>
      <c r="N6" s="32">
        <v>2020</v>
      </c>
    </row>
    <row r="7" spans="1:14" ht="16.5" customHeight="1">
      <c r="A7" s="26">
        <v>1</v>
      </c>
      <c r="B7" s="25">
        <v>2</v>
      </c>
      <c r="C7" s="31">
        <v>3</v>
      </c>
      <c r="D7" s="31">
        <v>4</v>
      </c>
      <c r="E7" s="31">
        <v>5</v>
      </c>
      <c r="F7" s="31"/>
      <c r="G7" s="31"/>
      <c r="H7" s="31"/>
      <c r="I7" s="31"/>
      <c r="J7" s="26"/>
      <c r="K7" s="31">
        <v>6</v>
      </c>
      <c r="L7" s="31">
        <v>7</v>
      </c>
      <c r="M7" s="31">
        <v>8</v>
      </c>
      <c r="N7" s="32">
        <v>9</v>
      </c>
    </row>
    <row r="8" spans="1:14" ht="19.5" customHeight="1">
      <c r="A8" s="33" t="s">
        <v>110</v>
      </c>
      <c r="B8" s="35">
        <f>B14+B20+B26</f>
        <v>251750</v>
      </c>
      <c r="C8" s="35">
        <f>C10</f>
        <v>246750</v>
      </c>
      <c r="D8" s="35">
        <f>D10</f>
        <v>5000</v>
      </c>
      <c r="E8" s="35">
        <f aca="true" t="shared" si="0" ref="E8:N8">E10</f>
        <v>0</v>
      </c>
      <c r="F8" s="35" t="e">
        <f t="shared" si="0"/>
        <v>#REF!</v>
      </c>
      <c r="G8" s="35" t="e">
        <f t="shared" si="0"/>
        <v>#REF!</v>
      </c>
      <c r="H8" s="35" t="e">
        <f t="shared" si="0"/>
        <v>#REF!</v>
      </c>
      <c r="I8" s="35" t="e">
        <f t="shared" si="0"/>
        <v>#REF!</v>
      </c>
      <c r="J8" s="35" t="e">
        <f t="shared" si="0"/>
        <v>#VALUE!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</row>
    <row r="9" spans="1:14" ht="16.5" customHeight="1">
      <c r="A9" s="198" t="s">
        <v>91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0"/>
    </row>
    <row r="10" spans="1:14" ht="16.5" customHeight="1">
      <c r="A10" s="36" t="s">
        <v>2</v>
      </c>
      <c r="B10" s="35">
        <f>C10+D10+E10+K10+L10+M10+N10</f>
        <v>251750</v>
      </c>
      <c r="C10" s="34">
        <f>C16+C22+C28</f>
        <v>246750</v>
      </c>
      <c r="D10" s="34">
        <f aca="true" t="shared" si="1" ref="D10:N10">D16+D22+D28</f>
        <v>5000</v>
      </c>
      <c r="E10" s="34">
        <f t="shared" si="1"/>
        <v>0</v>
      </c>
      <c r="F10" s="34" t="e">
        <f t="shared" si="1"/>
        <v>#REF!</v>
      </c>
      <c r="G10" s="34" t="e">
        <f t="shared" si="1"/>
        <v>#REF!</v>
      </c>
      <c r="H10" s="34" t="e">
        <f t="shared" si="1"/>
        <v>#REF!</v>
      </c>
      <c r="I10" s="34" t="e">
        <f t="shared" si="1"/>
        <v>#REF!</v>
      </c>
      <c r="J10" s="34" t="e">
        <f t="shared" si="1"/>
        <v>#VALUE!</v>
      </c>
      <c r="K10" s="34">
        <f t="shared" si="1"/>
        <v>0</v>
      </c>
      <c r="L10" s="34">
        <f>L16+L22+L28</f>
        <v>0</v>
      </c>
      <c r="M10" s="34">
        <f t="shared" si="1"/>
        <v>0</v>
      </c>
      <c r="N10" s="34">
        <f t="shared" si="1"/>
        <v>0</v>
      </c>
    </row>
    <row r="11" spans="1:14" ht="16.5" customHeight="1">
      <c r="A11" s="36" t="s">
        <v>0</v>
      </c>
      <c r="B11" s="35">
        <v>0</v>
      </c>
      <c r="C11" s="34">
        <f aca="true" t="shared" si="2" ref="C11:N13">C17+C23+C29</f>
        <v>0</v>
      </c>
      <c r="D11" s="34">
        <f t="shared" si="2"/>
        <v>0</v>
      </c>
      <c r="E11" s="34">
        <f t="shared" si="2"/>
        <v>0</v>
      </c>
      <c r="F11" s="34" t="e">
        <f t="shared" si="2"/>
        <v>#REF!</v>
      </c>
      <c r="G11" s="34" t="e">
        <f t="shared" si="2"/>
        <v>#REF!</v>
      </c>
      <c r="H11" s="34" t="e">
        <f t="shared" si="2"/>
        <v>#REF!</v>
      </c>
      <c r="I11" s="34" t="e">
        <f t="shared" si="2"/>
        <v>#REF!</v>
      </c>
      <c r="J11" s="34" t="e">
        <f t="shared" si="2"/>
        <v>#REF!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4">
        <f t="shared" si="2"/>
        <v>0</v>
      </c>
    </row>
    <row r="12" spans="1:14" ht="16.5" customHeight="1">
      <c r="A12" s="36" t="s">
        <v>1</v>
      </c>
      <c r="B12" s="35">
        <v>0</v>
      </c>
      <c r="C12" s="34">
        <f t="shared" si="2"/>
        <v>0</v>
      </c>
      <c r="D12" s="34">
        <f t="shared" si="2"/>
        <v>0</v>
      </c>
      <c r="E12" s="34">
        <f t="shared" si="2"/>
        <v>0</v>
      </c>
      <c r="F12" s="34" t="e">
        <f t="shared" si="2"/>
        <v>#REF!</v>
      </c>
      <c r="G12" s="34" t="e">
        <f t="shared" si="2"/>
        <v>#REF!</v>
      </c>
      <c r="H12" s="34" t="e">
        <f t="shared" si="2"/>
        <v>#REF!</v>
      </c>
      <c r="I12" s="34" t="e">
        <f t="shared" si="2"/>
        <v>#REF!</v>
      </c>
      <c r="J12" s="34" t="e">
        <f t="shared" si="2"/>
        <v>#REF!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</row>
    <row r="13" spans="1:14" ht="16.5" customHeight="1">
      <c r="A13" s="36" t="s">
        <v>3</v>
      </c>
      <c r="B13" s="35">
        <v>0</v>
      </c>
      <c r="C13" s="34">
        <f t="shared" si="2"/>
        <v>0</v>
      </c>
      <c r="D13" s="34">
        <f t="shared" si="2"/>
        <v>0</v>
      </c>
      <c r="E13" s="34">
        <f t="shared" si="2"/>
        <v>0</v>
      </c>
      <c r="F13" s="34" t="e">
        <f t="shared" si="2"/>
        <v>#REF!</v>
      </c>
      <c r="G13" s="34" t="e">
        <f t="shared" si="2"/>
        <v>#REF!</v>
      </c>
      <c r="H13" s="34" t="e">
        <f t="shared" si="2"/>
        <v>#REF!</v>
      </c>
      <c r="I13" s="34" t="e">
        <f t="shared" si="2"/>
        <v>#REF!</v>
      </c>
      <c r="J13" s="34" t="e">
        <f t="shared" si="2"/>
        <v>#REF!</v>
      </c>
      <c r="K13" s="34">
        <f t="shared" si="2"/>
        <v>0</v>
      </c>
      <c r="L13" s="34">
        <f t="shared" si="2"/>
        <v>0</v>
      </c>
      <c r="M13" s="34">
        <f t="shared" si="2"/>
        <v>0</v>
      </c>
      <c r="N13" s="34">
        <f t="shared" si="2"/>
        <v>0</v>
      </c>
    </row>
    <row r="14" spans="1:14" ht="39.75" customHeight="1">
      <c r="A14" s="38" t="s">
        <v>134</v>
      </c>
      <c r="B14" s="40">
        <f>C14+D14+E14+K14+L14+M14+N14</f>
        <v>10000</v>
      </c>
      <c r="C14" s="40">
        <f>C16</f>
        <v>5000</v>
      </c>
      <c r="D14" s="79">
        <v>5000</v>
      </c>
      <c r="E14" s="40">
        <v>0</v>
      </c>
      <c r="F14" s="77" t="e">
        <f>#REF!+#REF!+F26</f>
        <v>#REF!</v>
      </c>
      <c r="G14" s="77" t="e">
        <f>#REF!+#REF!+G26</f>
        <v>#REF!</v>
      </c>
      <c r="H14" s="77" t="e">
        <f>#REF!+#REF!+H26</f>
        <v>#REF!</v>
      </c>
      <c r="I14" s="77" t="e">
        <f>#REF!+#REF!+I26</f>
        <v>#REF!</v>
      </c>
      <c r="J14" s="77" t="e">
        <f>#REF!+#REF!+J26</f>
        <v>#REF!</v>
      </c>
      <c r="K14" s="77">
        <v>0</v>
      </c>
      <c r="L14" s="77">
        <v>0</v>
      </c>
      <c r="M14" s="77">
        <v>0</v>
      </c>
      <c r="N14" s="77">
        <v>0</v>
      </c>
    </row>
    <row r="15" spans="1:14" ht="16.5" customHeight="1">
      <c r="A15" s="198" t="s">
        <v>91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</row>
    <row r="16" spans="1:14" ht="16.5" customHeight="1">
      <c r="A16" s="36" t="s">
        <v>2</v>
      </c>
      <c r="B16" s="40">
        <f>C16+D16+E16+K16+L16+M16+N16</f>
        <v>10000</v>
      </c>
      <c r="C16" s="39">
        <f>'Таблица № 3 (4)'!F9</f>
        <v>5000</v>
      </c>
      <c r="D16" s="39">
        <f>'Таблица № 3 (4)'!G9</f>
        <v>5000</v>
      </c>
      <c r="E16" s="39">
        <f>'Таблица № 3 (4)'!H9</f>
        <v>0</v>
      </c>
      <c r="F16" s="39">
        <f>'Таблица № 3 (4)'!I9</f>
        <v>0</v>
      </c>
      <c r="G16" s="39">
        <f>'Таблица № 3 (4)'!J9</f>
        <v>0</v>
      </c>
      <c r="H16" s="39">
        <f>'Таблица № 3 (4)'!K9</f>
        <v>0</v>
      </c>
      <c r="I16" s="39">
        <f>'Таблица № 3 (4)'!L9</f>
        <v>0</v>
      </c>
      <c r="J16" s="39" t="str">
        <f>'Таблица № 3 (4)'!M9</f>
        <v>Количество проведенных мероприятий в рамках подпрограммы, ед.</v>
      </c>
      <c r="K16" s="39">
        <v>0</v>
      </c>
      <c r="L16" s="39">
        <v>0</v>
      </c>
      <c r="M16" s="39">
        <v>0</v>
      </c>
      <c r="N16" s="39">
        <v>0</v>
      </c>
    </row>
    <row r="17" spans="1:14" ht="16.5" customHeight="1">
      <c r="A17" s="36" t="s">
        <v>0</v>
      </c>
      <c r="B17" s="78">
        <v>0</v>
      </c>
      <c r="C17" s="37">
        <v>0</v>
      </c>
      <c r="D17" s="37">
        <v>0</v>
      </c>
      <c r="E17" s="37">
        <v>0</v>
      </c>
      <c r="F17" s="37" t="e">
        <f>'[1]Пр.3'!I52</f>
        <v>#REF!</v>
      </c>
      <c r="G17" s="37" t="e">
        <f>'[1]Пр.3'!J52</f>
        <v>#REF!</v>
      </c>
      <c r="H17" s="37" t="e">
        <f>'[1]Пр.3'!K52</f>
        <v>#REF!</v>
      </c>
      <c r="I17" s="37" t="e">
        <f>'[1]Пр.3'!L52</f>
        <v>#REF!</v>
      </c>
      <c r="J17" s="37" t="e">
        <f>'[1]Пр.3'!M52</f>
        <v>#REF!</v>
      </c>
      <c r="K17" s="37">
        <v>0</v>
      </c>
      <c r="L17" s="37">
        <v>0</v>
      </c>
      <c r="M17" s="37">
        <v>0</v>
      </c>
      <c r="N17" s="37">
        <v>0</v>
      </c>
    </row>
    <row r="18" spans="1:14" ht="16.5" customHeight="1">
      <c r="A18" s="36" t="s">
        <v>1</v>
      </c>
      <c r="B18" s="78">
        <v>0</v>
      </c>
      <c r="C18" s="37">
        <v>0</v>
      </c>
      <c r="D18" s="37">
        <v>0</v>
      </c>
      <c r="E18" s="37">
        <v>0</v>
      </c>
      <c r="F18" s="37" t="e">
        <f>'[1]Пр.3'!I53</f>
        <v>#REF!</v>
      </c>
      <c r="G18" s="37" t="e">
        <f>'[1]Пр.3'!J53</f>
        <v>#REF!</v>
      </c>
      <c r="H18" s="37" t="e">
        <f>'[1]Пр.3'!K53</f>
        <v>#REF!</v>
      </c>
      <c r="I18" s="37" t="e">
        <f>'[1]Пр.3'!L53</f>
        <v>#REF!</v>
      </c>
      <c r="J18" s="37" t="e">
        <f>'[1]Пр.3'!M53</f>
        <v>#REF!</v>
      </c>
      <c r="K18" s="37">
        <v>0</v>
      </c>
      <c r="L18" s="37">
        <v>0</v>
      </c>
      <c r="M18" s="37">
        <v>0</v>
      </c>
      <c r="N18" s="37">
        <v>0</v>
      </c>
    </row>
    <row r="19" spans="1:14" ht="16.5" customHeight="1">
      <c r="A19" s="36" t="s">
        <v>3</v>
      </c>
      <c r="B19" s="78">
        <v>0</v>
      </c>
      <c r="C19" s="37">
        <v>0</v>
      </c>
      <c r="D19" s="37">
        <v>0</v>
      </c>
      <c r="E19" s="37">
        <v>0</v>
      </c>
      <c r="F19" s="37" t="e">
        <f>'[1]Пр.3'!I54</f>
        <v>#REF!</v>
      </c>
      <c r="G19" s="37" t="e">
        <f>'[1]Пр.3'!J54</f>
        <v>#REF!</v>
      </c>
      <c r="H19" s="37" t="e">
        <f>'[1]Пр.3'!K54</f>
        <v>#REF!</v>
      </c>
      <c r="I19" s="37" t="e">
        <f>'[1]Пр.3'!L54</f>
        <v>#REF!</v>
      </c>
      <c r="J19" s="37" t="e">
        <f>'[1]Пр.3'!M54</f>
        <v>#REF!</v>
      </c>
      <c r="K19" s="37">
        <v>0</v>
      </c>
      <c r="L19" s="37">
        <v>0</v>
      </c>
      <c r="M19" s="37">
        <v>0</v>
      </c>
      <c r="N19" s="37">
        <v>0</v>
      </c>
    </row>
    <row r="20" spans="1:14" ht="39.75" customHeight="1">
      <c r="A20" s="38" t="s">
        <v>135</v>
      </c>
      <c r="B20" s="40">
        <f>C20+D20+E20+K20+L20+M20+N20</f>
        <v>61750</v>
      </c>
      <c r="C20" s="40">
        <f>C22</f>
        <v>61750</v>
      </c>
      <c r="D20" s="80">
        <v>0</v>
      </c>
      <c r="E20" s="39">
        <v>0</v>
      </c>
      <c r="F20" s="41" t="e">
        <f>#REF!+#REF!+F32</f>
        <v>#REF!</v>
      </c>
      <c r="G20" s="41" t="e">
        <f>#REF!+#REF!+G32</f>
        <v>#REF!</v>
      </c>
      <c r="H20" s="41" t="e">
        <f>#REF!+#REF!+H32</f>
        <v>#REF!</v>
      </c>
      <c r="I20" s="41" t="e">
        <f>#REF!+#REF!+I32</f>
        <v>#REF!</v>
      </c>
      <c r="J20" s="41" t="e">
        <f>#REF!+#REF!+J32</f>
        <v>#REF!</v>
      </c>
      <c r="K20" s="41">
        <v>0</v>
      </c>
      <c r="L20" s="41">
        <v>0</v>
      </c>
      <c r="M20" s="41">
        <v>0</v>
      </c>
      <c r="N20" s="41">
        <v>0</v>
      </c>
    </row>
    <row r="21" spans="1:14" ht="16.5" customHeight="1">
      <c r="A21" s="198" t="s">
        <v>91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0"/>
    </row>
    <row r="22" spans="1:14" ht="16.5" customHeight="1">
      <c r="A22" s="36" t="s">
        <v>2</v>
      </c>
      <c r="B22" s="40">
        <f>C22+D22+E22+K22+L22+M22+N22</f>
        <v>61750</v>
      </c>
      <c r="C22" s="39">
        <f>'Таблица № 3 (4)'!F17+'Таблица № 3 (4)'!F23+'Таблица № 3 (4)'!F44+'Таблица № 3 (4)'!F49</f>
        <v>61750</v>
      </c>
      <c r="D22" s="39">
        <f>'Таблица № 3 (4)'!G17+'Таблица № 3 (4)'!G23</f>
        <v>0</v>
      </c>
      <c r="E22" s="39">
        <v>0</v>
      </c>
      <c r="F22" s="41" t="e">
        <f>#REF!+#REF!+F34</f>
        <v>#REF!</v>
      </c>
      <c r="G22" s="41" t="e">
        <f>#REF!+#REF!+G34</f>
        <v>#REF!</v>
      </c>
      <c r="H22" s="41" t="e">
        <f>#REF!+#REF!+H34</f>
        <v>#REF!</v>
      </c>
      <c r="I22" s="41" t="e">
        <f>#REF!+#REF!+I34</f>
        <v>#REF!</v>
      </c>
      <c r="J22" s="41" t="e">
        <f>#REF!+#REF!+J34</f>
        <v>#REF!</v>
      </c>
      <c r="K22" s="41">
        <v>0</v>
      </c>
      <c r="L22" s="41">
        <v>0</v>
      </c>
      <c r="M22" s="41">
        <v>0</v>
      </c>
      <c r="N22" s="41">
        <v>0</v>
      </c>
    </row>
    <row r="23" spans="1:14" ht="16.5" customHeight="1">
      <c r="A23" s="36" t="s">
        <v>0</v>
      </c>
      <c r="B23" s="78">
        <v>0</v>
      </c>
      <c r="C23" s="37">
        <v>0</v>
      </c>
      <c r="D23" s="37">
        <v>0</v>
      </c>
      <c r="E23" s="37">
        <v>0</v>
      </c>
      <c r="F23" s="37" t="e">
        <f>'[1]Пр.3'!I58</f>
        <v>#REF!</v>
      </c>
      <c r="G23" s="37" t="e">
        <f>'[1]Пр.3'!J58</f>
        <v>#REF!</v>
      </c>
      <c r="H23" s="37" t="e">
        <f>'[1]Пр.3'!K58</f>
        <v>#REF!</v>
      </c>
      <c r="I23" s="37" t="e">
        <f>'[1]Пр.3'!L58</f>
        <v>#REF!</v>
      </c>
      <c r="J23" s="37" t="e">
        <f>'[1]Пр.3'!M58</f>
        <v>#REF!</v>
      </c>
      <c r="K23" s="37">
        <v>0</v>
      </c>
      <c r="L23" s="37">
        <v>0</v>
      </c>
      <c r="M23" s="37">
        <v>0</v>
      </c>
      <c r="N23" s="37">
        <v>0</v>
      </c>
    </row>
    <row r="24" spans="1:14" ht="16.5" customHeight="1">
      <c r="A24" s="36" t="s">
        <v>1</v>
      </c>
      <c r="B24" s="78">
        <v>0</v>
      </c>
      <c r="C24" s="37">
        <v>0</v>
      </c>
      <c r="D24" s="37">
        <v>0</v>
      </c>
      <c r="E24" s="37">
        <v>0</v>
      </c>
      <c r="F24" s="37" t="e">
        <f>'[1]Пр.3'!I59</f>
        <v>#REF!</v>
      </c>
      <c r="G24" s="37" t="e">
        <f>'[1]Пр.3'!J59</f>
        <v>#REF!</v>
      </c>
      <c r="H24" s="37" t="e">
        <f>'[1]Пр.3'!K59</f>
        <v>#REF!</v>
      </c>
      <c r="I24" s="37" t="e">
        <f>'[1]Пр.3'!L59</f>
        <v>#REF!</v>
      </c>
      <c r="J24" s="37" t="e">
        <f>'[1]Пр.3'!M59</f>
        <v>#REF!</v>
      </c>
      <c r="K24" s="37">
        <v>0</v>
      </c>
      <c r="L24" s="37">
        <v>0</v>
      </c>
      <c r="M24" s="37">
        <v>0</v>
      </c>
      <c r="N24" s="37">
        <v>0</v>
      </c>
    </row>
    <row r="25" spans="1:14" ht="16.5" customHeight="1">
      <c r="A25" s="36" t="s">
        <v>3</v>
      </c>
      <c r="B25" s="78">
        <v>0</v>
      </c>
      <c r="C25" s="37">
        <v>0</v>
      </c>
      <c r="D25" s="106">
        <v>0</v>
      </c>
      <c r="E25" s="37">
        <v>0</v>
      </c>
      <c r="F25" s="37" t="e">
        <f>'[1]Пр.3'!I60</f>
        <v>#REF!</v>
      </c>
      <c r="G25" s="37" t="e">
        <f>'[1]Пр.3'!J60</f>
        <v>#REF!</v>
      </c>
      <c r="H25" s="37" t="e">
        <f>'[1]Пр.3'!K60</f>
        <v>#REF!</v>
      </c>
      <c r="I25" s="37" t="e">
        <f>'[1]Пр.3'!L60</f>
        <v>#REF!</v>
      </c>
      <c r="J25" s="37" t="e">
        <f>'[1]Пр.3'!M60</f>
        <v>#REF!</v>
      </c>
      <c r="K25" s="37">
        <v>0</v>
      </c>
      <c r="L25" s="37">
        <v>0</v>
      </c>
      <c r="M25" s="37">
        <v>0</v>
      </c>
      <c r="N25" s="37">
        <v>0</v>
      </c>
    </row>
    <row r="26" spans="1:14" ht="39.75" customHeight="1">
      <c r="A26" s="38" t="s">
        <v>21</v>
      </c>
      <c r="B26" s="40">
        <f>C26+D26+E26+K26+L26+M26+N26</f>
        <v>180000</v>
      </c>
      <c r="C26" s="40">
        <f>C28</f>
        <v>180000</v>
      </c>
      <c r="D26" s="79">
        <v>0</v>
      </c>
      <c r="E26" s="40">
        <v>0</v>
      </c>
      <c r="F26" s="77" t="e">
        <f>#REF!+#REF!+F32</f>
        <v>#REF!</v>
      </c>
      <c r="G26" s="77" t="e">
        <f>#REF!+#REF!+G32</f>
        <v>#REF!</v>
      </c>
      <c r="H26" s="77" t="e">
        <f>#REF!+#REF!+H32</f>
        <v>#REF!</v>
      </c>
      <c r="I26" s="77" t="e">
        <f>#REF!+#REF!+I32</f>
        <v>#REF!</v>
      </c>
      <c r="J26" s="77" t="e">
        <f>#REF!+#REF!+J32</f>
        <v>#REF!</v>
      </c>
      <c r="K26" s="77">
        <v>0</v>
      </c>
      <c r="L26" s="77">
        <v>0</v>
      </c>
      <c r="M26" s="77">
        <v>0</v>
      </c>
      <c r="N26" s="77">
        <v>0</v>
      </c>
    </row>
    <row r="27" spans="1:14" ht="16.5" customHeight="1">
      <c r="A27" s="198" t="s">
        <v>91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200"/>
    </row>
    <row r="28" spans="1:14" ht="16.5" customHeight="1">
      <c r="A28" s="36" t="s">
        <v>2</v>
      </c>
      <c r="B28" s="40">
        <f>C28+D28+E28+K28+L28+M28+N28</f>
        <v>180000</v>
      </c>
      <c r="C28" s="39">
        <f>'Таблица № 3 (4)'!F34+'Таблица № 3 (4)'!F39+'Таблица № 3 (4)'!F54</f>
        <v>180000</v>
      </c>
      <c r="D28" s="39">
        <f>'Таблица № 3 (4)'!G34+'Таблица № 3 (4)'!G39+'Таблица № 3 (4)'!G44+'Таблица № 3 (4)'!G49+'Таблица № 3 (4)'!G54</f>
        <v>0</v>
      </c>
      <c r="E28" s="39">
        <v>0</v>
      </c>
      <c r="F28" s="41" t="e">
        <f>#REF!+#REF!+F34</f>
        <v>#REF!</v>
      </c>
      <c r="G28" s="41" t="e">
        <f>#REF!+#REF!+G34</f>
        <v>#REF!</v>
      </c>
      <c r="H28" s="41" t="e">
        <f>#REF!+#REF!+H34</f>
        <v>#REF!</v>
      </c>
      <c r="I28" s="41" t="e">
        <f>#REF!+#REF!+I34</f>
        <v>#REF!</v>
      </c>
      <c r="J28" s="41" t="e">
        <f>#REF!+#REF!+J34</f>
        <v>#REF!</v>
      </c>
      <c r="K28" s="41">
        <v>0</v>
      </c>
      <c r="L28" s="41">
        <v>0</v>
      </c>
      <c r="M28" s="41">
        <v>0</v>
      </c>
      <c r="N28" s="41">
        <v>0</v>
      </c>
    </row>
    <row r="29" spans="1:14" ht="16.5" customHeight="1">
      <c r="A29" s="36" t="s">
        <v>0</v>
      </c>
      <c r="B29" s="78">
        <v>0</v>
      </c>
      <c r="C29" s="37">
        <v>0</v>
      </c>
      <c r="D29" s="37">
        <v>0</v>
      </c>
      <c r="E29" s="37">
        <v>0</v>
      </c>
      <c r="F29" s="37" t="e">
        <f>'[1]Пр.3'!I58</f>
        <v>#REF!</v>
      </c>
      <c r="G29" s="37" t="e">
        <f>'[1]Пр.3'!J58</f>
        <v>#REF!</v>
      </c>
      <c r="H29" s="37" t="e">
        <f>'[1]Пр.3'!K58</f>
        <v>#REF!</v>
      </c>
      <c r="I29" s="37" t="e">
        <f>'[1]Пр.3'!L58</f>
        <v>#REF!</v>
      </c>
      <c r="J29" s="37" t="e">
        <f>'[1]Пр.3'!M58</f>
        <v>#REF!</v>
      </c>
      <c r="K29" s="37">
        <v>0</v>
      </c>
      <c r="L29" s="37">
        <v>0</v>
      </c>
      <c r="M29" s="37">
        <v>0</v>
      </c>
      <c r="N29" s="37">
        <v>0</v>
      </c>
    </row>
    <row r="30" spans="1:14" ht="16.5" customHeight="1">
      <c r="A30" s="36" t="s">
        <v>1</v>
      </c>
      <c r="B30" s="78">
        <v>0</v>
      </c>
      <c r="C30" s="37">
        <v>0</v>
      </c>
      <c r="D30" s="37">
        <v>0</v>
      </c>
      <c r="E30" s="37">
        <v>0</v>
      </c>
      <c r="F30" s="37" t="e">
        <f>'[1]Пр.3'!I59</f>
        <v>#REF!</v>
      </c>
      <c r="G30" s="37" t="e">
        <f>'[1]Пр.3'!J59</f>
        <v>#REF!</v>
      </c>
      <c r="H30" s="37" t="e">
        <f>'[1]Пр.3'!K59</f>
        <v>#REF!</v>
      </c>
      <c r="I30" s="37" t="e">
        <f>'[1]Пр.3'!L59</f>
        <v>#REF!</v>
      </c>
      <c r="J30" s="37" t="e">
        <f>'[1]Пр.3'!M59</f>
        <v>#REF!</v>
      </c>
      <c r="K30" s="37">
        <v>0</v>
      </c>
      <c r="L30" s="37">
        <v>0</v>
      </c>
      <c r="M30" s="37">
        <v>0</v>
      </c>
      <c r="N30" s="37">
        <v>0</v>
      </c>
    </row>
    <row r="31" spans="1:14" ht="16.5" customHeight="1">
      <c r="A31" s="36" t="s">
        <v>3</v>
      </c>
      <c r="B31" s="78">
        <v>0</v>
      </c>
      <c r="C31" s="37">
        <v>0</v>
      </c>
      <c r="D31" s="37">
        <v>0</v>
      </c>
      <c r="E31" s="37">
        <v>0</v>
      </c>
      <c r="F31" s="37" t="e">
        <f>'[1]Пр.3'!I60</f>
        <v>#REF!</v>
      </c>
      <c r="G31" s="37" t="e">
        <f>'[1]Пр.3'!J60</f>
        <v>#REF!</v>
      </c>
      <c r="H31" s="37" t="e">
        <f>'[1]Пр.3'!K60</f>
        <v>#REF!</v>
      </c>
      <c r="I31" s="37" t="e">
        <f>'[1]Пр.3'!L60</f>
        <v>#REF!</v>
      </c>
      <c r="J31" s="37" t="e">
        <f>'[1]Пр.3'!M60</f>
        <v>#REF!</v>
      </c>
      <c r="K31" s="37">
        <v>0</v>
      </c>
      <c r="L31" s="37">
        <v>0</v>
      </c>
      <c r="M31" s="37">
        <v>0</v>
      </c>
      <c r="N31" s="37">
        <v>0</v>
      </c>
    </row>
  </sheetData>
  <sheetProtection/>
  <mergeCells count="9">
    <mergeCell ref="A27:N27"/>
    <mergeCell ref="A9:N9"/>
    <mergeCell ref="L1:N1"/>
    <mergeCell ref="A3:N3"/>
    <mergeCell ref="A5:A6"/>
    <mergeCell ref="B5:B6"/>
    <mergeCell ref="C5:N5"/>
    <mergeCell ref="A15:N15"/>
    <mergeCell ref="A21:N21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zoomScale="66" zoomScaleNormal="66" zoomScaleSheetLayoutView="115" zoomScalePageLayoutView="0" workbookViewId="0" topLeftCell="A10">
      <selection activeCell="M9" sqref="M9:M26"/>
    </sheetView>
  </sheetViews>
  <sheetFormatPr defaultColWidth="9.140625" defaultRowHeight="15"/>
  <cols>
    <col min="1" max="1" width="9.140625" style="111" customWidth="1"/>
    <col min="2" max="2" width="48.421875" style="111" customWidth="1"/>
    <col min="3" max="3" width="12.8515625" style="111" customWidth="1"/>
    <col min="4" max="4" width="12.421875" style="111" customWidth="1"/>
    <col min="5" max="5" width="14.421875" style="111" customWidth="1"/>
    <col min="6" max="6" width="14.7109375" style="111" customWidth="1"/>
    <col min="7" max="7" width="15.421875" style="111" customWidth="1"/>
    <col min="8" max="11" width="16.28125" style="111" customWidth="1"/>
    <col min="12" max="12" width="13.8515625" style="111" customWidth="1"/>
    <col min="13" max="13" width="25.421875" style="111" customWidth="1"/>
    <col min="14" max="14" width="11.421875" style="111" customWidth="1"/>
    <col min="15" max="15" width="11.7109375" style="111" customWidth="1"/>
    <col min="16" max="16" width="11.00390625" style="111" customWidth="1"/>
    <col min="17" max="18" width="10.28125" style="111" customWidth="1"/>
    <col min="19" max="19" width="11.8515625" style="111" customWidth="1"/>
    <col min="20" max="20" width="11.7109375" style="111" customWidth="1"/>
    <col min="21" max="21" width="25.421875" style="111" customWidth="1"/>
    <col min="22" max="16384" width="9.140625" style="111" customWidth="1"/>
  </cols>
  <sheetData>
    <row r="1" s="107" customFormat="1" ht="27" customHeight="1">
      <c r="U1" s="108" t="s">
        <v>165</v>
      </c>
    </row>
    <row r="2" spans="1:21" s="107" customFormat="1" ht="15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s="107" customFormat="1" ht="47.25" customHeight="1">
      <c r="A3" s="288" t="s">
        <v>180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</row>
    <row r="4" spans="1:21" ht="31.5" customHeight="1">
      <c r="A4" s="319" t="s">
        <v>80</v>
      </c>
      <c r="B4" s="320" t="s">
        <v>13</v>
      </c>
      <c r="C4" s="320" t="s">
        <v>14</v>
      </c>
      <c r="D4" s="320" t="s">
        <v>11</v>
      </c>
      <c r="E4" s="320" t="s">
        <v>81</v>
      </c>
      <c r="F4" s="320"/>
      <c r="G4" s="320"/>
      <c r="H4" s="320"/>
      <c r="I4" s="320"/>
      <c r="J4" s="320"/>
      <c r="K4" s="320"/>
      <c r="L4" s="320"/>
      <c r="M4" s="319" t="s">
        <v>183</v>
      </c>
      <c r="N4" s="319"/>
      <c r="O4" s="319"/>
      <c r="P4" s="319"/>
      <c r="Q4" s="319"/>
      <c r="R4" s="319"/>
      <c r="S4" s="319"/>
      <c r="T4" s="319"/>
      <c r="U4" s="363" t="s">
        <v>82</v>
      </c>
    </row>
    <row r="5" spans="1:21" ht="37.5" customHeight="1">
      <c r="A5" s="319"/>
      <c r="B5" s="320"/>
      <c r="C5" s="320"/>
      <c r="D5" s="320"/>
      <c r="E5" s="112" t="s">
        <v>83</v>
      </c>
      <c r="F5" s="73" t="s">
        <v>10</v>
      </c>
      <c r="G5" s="73" t="s">
        <v>15</v>
      </c>
      <c r="H5" s="73" t="s">
        <v>16</v>
      </c>
      <c r="I5" s="73" t="s">
        <v>17</v>
      </c>
      <c r="J5" s="73" t="s">
        <v>18</v>
      </c>
      <c r="K5" s="73" t="s">
        <v>19</v>
      </c>
      <c r="L5" s="73" t="s">
        <v>20</v>
      </c>
      <c r="M5" s="110" t="s">
        <v>84</v>
      </c>
      <c r="N5" s="110">
        <v>2014</v>
      </c>
      <c r="O5" s="73" t="s">
        <v>15</v>
      </c>
      <c r="P5" s="73" t="s">
        <v>16</v>
      </c>
      <c r="Q5" s="73" t="s">
        <v>17</v>
      </c>
      <c r="R5" s="73" t="s">
        <v>18</v>
      </c>
      <c r="S5" s="73" t="s">
        <v>19</v>
      </c>
      <c r="T5" s="73" t="s">
        <v>20</v>
      </c>
      <c r="U5" s="364"/>
    </row>
    <row r="6" spans="1:21" ht="15.75">
      <c r="A6" s="11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  <c r="S6" s="110">
        <v>19</v>
      </c>
      <c r="T6" s="110">
        <v>20</v>
      </c>
      <c r="U6" s="110">
        <v>21</v>
      </c>
    </row>
    <row r="7" spans="1:21" ht="21" customHeight="1">
      <c r="A7" s="110"/>
      <c r="B7" s="332" t="s">
        <v>136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5"/>
    </row>
    <row r="8" spans="1:21" ht="23.25" customHeight="1" thickBot="1">
      <c r="A8" s="110">
        <v>1</v>
      </c>
      <c r="B8" s="332" t="s">
        <v>137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34"/>
      <c r="N8" s="334"/>
      <c r="O8" s="334"/>
      <c r="P8" s="334"/>
      <c r="Q8" s="334"/>
      <c r="R8" s="334"/>
      <c r="S8" s="334"/>
      <c r="T8" s="334"/>
      <c r="U8" s="335"/>
    </row>
    <row r="9" spans="1:21" ht="16.5" customHeight="1">
      <c r="A9" s="299" t="s">
        <v>87</v>
      </c>
      <c r="B9" s="369" t="s">
        <v>138</v>
      </c>
      <c r="C9" s="329" t="s">
        <v>89</v>
      </c>
      <c r="D9" s="126" t="s">
        <v>83</v>
      </c>
      <c r="E9" s="127">
        <f>F9+G9+H9+I9+J9+K9+L9</f>
        <v>10000</v>
      </c>
      <c r="F9" s="127">
        <f>F11+F12+F13+F14</f>
        <v>5000</v>
      </c>
      <c r="G9" s="127">
        <f aca="true" t="shared" si="0" ref="G9:L9">G11+G12+G13+G14</f>
        <v>5000</v>
      </c>
      <c r="H9" s="127">
        <f t="shared" si="0"/>
        <v>0</v>
      </c>
      <c r="I9" s="127">
        <f t="shared" si="0"/>
        <v>0</v>
      </c>
      <c r="J9" s="127">
        <f t="shared" si="0"/>
        <v>0</v>
      </c>
      <c r="K9" s="127">
        <f t="shared" si="0"/>
        <v>0</v>
      </c>
      <c r="L9" s="135">
        <f t="shared" si="0"/>
        <v>0</v>
      </c>
      <c r="M9" s="366" t="s">
        <v>139</v>
      </c>
      <c r="N9" s="312" t="s">
        <v>132</v>
      </c>
      <c r="O9" s="312" t="s">
        <v>132</v>
      </c>
      <c r="P9" s="312" t="s">
        <v>132</v>
      </c>
      <c r="Q9" s="312" t="s">
        <v>132</v>
      </c>
      <c r="R9" s="312" t="s">
        <v>132</v>
      </c>
      <c r="S9" s="312" t="s">
        <v>132</v>
      </c>
      <c r="T9" s="312" t="s">
        <v>132</v>
      </c>
      <c r="U9" s="306" t="s">
        <v>166</v>
      </c>
    </row>
    <row r="10" spans="1:21" ht="16.5" customHeight="1">
      <c r="A10" s="299"/>
      <c r="B10" s="369"/>
      <c r="C10" s="330"/>
      <c r="D10" s="310" t="s">
        <v>91</v>
      </c>
      <c r="E10" s="311"/>
      <c r="F10" s="311"/>
      <c r="G10" s="311"/>
      <c r="H10" s="311"/>
      <c r="I10" s="311"/>
      <c r="J10" s="311"/>
      <c r="K10" s="311"/>
      <c r="L10" s="311"/>
      <c r="M10" s="367"/>
      <c r="N10" s="313"/>
      <c r="O10" s="313"/>
      <c r="P10" s="313"/>
      <c r="Q10" s="313"/>
      <c r="R10" s="313"/>
      <c r="S10" s="313"/>
      <c r="T10" s="313"/>
      <c r="U10" s="307"/>
    </row>
    <row r="11" spans="1:21" ht="15.75">
      <c r="A11" s="299"/>
      <c r="B11" s="369"/>
      <c r="C11" s="330"/>
      <c r="D11" s="115" t="s">
        <v>2</v>
      </c>
      <c r="E11" s="114">
        <v>5000</v>
      </c>
      <c r="F11" s="116">
        <v>5000</v>
      </c>
      <c r="G11" s="116">
        <v>5000</v>
      </c>
      <c r="H11" s="116">
        <v>0</v>
      </c>
      <c r="I11" s="116">
        <v>0</v>
      </c>
      <c r="J11" s="116">
        <v>0</v>
      </c>
      <c r="K11" s="116">
        <v>0</v>
      </c>
      <c r="L11" s="136">
        <v>0</v>
      </c>
      <c r="M11" s="367"/>
      <c r="N11" s="313"/>
      <c r="O11" s="313"/>
      <c r="P11" s="313"/>
      <c r="Q11" s="313"/>
      <c r="R11" s="313"/>
      <c r="S11" s="313"/>
      <c r="T11" s="313"/>
      <c r="U11" s="307"/>
    </row>
    <row r="12" spans="1:21" ht="15.75">
      <c r="A12" s="299"/>
      <c r="B12" s="369"/>
      <c r="C12" s="330"/>
      <c r="D12" s="115" t="s">
        <v>0</v>
      </c>
      <c r="E12" s="114">
        <f>F12+G12+H12+I12+J12+K12+L12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36">
        <v>0</v>
      </c>
      <c r="M12" s="367"/>
      <c r="N12" s="313"/>
      <c r="O12" s="313"/>
      <c r="P12" s="313"/>
      <c r="Q12" s="313"/>
      <c r="R12" s="313"/>
      <c r="S12" s="313"/>
      <c r="T12" s="313"/>
      <c r="U12" s="307"/>
    </row>
    <row r="13" spans="1:21" ht="15.75">
      <c r="A13" s="299"/>
      <c r="B13" s="369"/>
      <c r="C13" s="330"/>
      <c r="D13" s="115" t="s">
        <v>1</v>
      </c>
      <c r="E13" s="114">
        <f>F13+G13+H13+I13+J13+K13+L13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36">
        <v>0</v>
      </c>
      <c r="M13" s="367"/>
      <c r="N13" s="313"/>
      <c r="O13" s="313"/>
      <c r="P13" s="313"/>
      <c r="Q13" s="313"/>
      <c r="R13" s="313"/>
      <c r="S13" s="313"/>
      <c r="T13" s="313"/>
      <c r="U13" s="307"/>
    </row>
    <row r="14" spans="1:21" ht="18.75" customHeight="1" thickBot="1">
      <c r="A14" s="299"/>
      <c r="B14" s="369"/>
      <c r="C14" s="331"/>
      <c r="D14" s="130" t="s">
        <v>3</v>
      </c>
      <c r="E14" s="131">
        <f>F14+G14+H14+I14+J14+K14+L14</f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7">
        <v>0</v>
      </c>
      <c r="M14" s="367"/>
      <c r="N14" s="313"/>
      <c r="O14" s="313"/>
      <c r="P14" s="313"/>
      <c r="Q14" s="313"/>
      <c r="R14" s="313"/>
      <c r="S14" s="313"/>
      <c r="T14" s="313"/>
      <c r="U14" s="315"/>
    </row>
    <row r="15" spans="1:21" ht="24" customHeight="1">
      <c r="A15" s="299" t="s">
        <v>92</v>
      </c>
      <c r="B15" s="369" t="s">
        <v>140</v>
      </c>
      <c r="C15" s="329">
        <v>2014</v>
      </c>
      <c r="D15" s="126" t="s">
        <v>83</v>
      </c>
      <c r="E15" s="127">
        <f>E17+E18+E19+E20</f>
        <v>5875</v>
      </c>
      <c r="F15" s="127">
        <f>F17+F18+F19+F20</f>
        <v>5875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35">
        <v>0</v>
      </c>
      <c r="M15" s="367"/>
      <c r="N15" s="313"/>
      <c r="O15" s="313"/>
      <c r="P15" s="313"/>
      <c r="Q15" s="313"/>
      <c r="R15" s="313"/>
      <c r="S15" s="313"/>
      <c r="T15" s="313"/>
      <c r="U15" s="358" t="s">
        <v>167</v>
      </c>
    </row>
    <row r="16" spans="1:21" ht="16.5" customHeight="1">
      <c r="A16" s="299"/>
      <c r="B16" s="369"/>
      <c r="C16" s="330"/>
      <c r="D16" s="310" t="s">
        <v>91</v>
      </c>
      <c r="E16" s="311"/>
      <c r="F16" s="311"/>
      <c r="G16" s="311"/>
      <c r="H16" s="311"/>
      <c r="I16" s="311"/>
      <c r="J16" s="311"/>
      <c r="K16" s="311"/>
      <c r="L16" s="311"/>
      <c r="M16" s="367"/>
      <c r="N16" s="313"/>
      <c r="O16" s="313"/>
      <c r="P16" s="313"/>
      <c r="Q16" s="313"/>
      <c r="R16" s="313"/>
      <c r="S16" s="313"/>
      <c r="T16" s="313"/>
      <c r="U16" s="359"/>
    </row>
    <row r="17" spans="1:21" ht="18" customHeight="1">
      <c r="A17" s="299"/>
      <c r="B17" s="369"/>
      <c r="C17" s="330"/>
      <c r="D17" s="115" t="s">
        <v>2</v>
      </c>
      <c r="E17" s="114">
        <f aca="true" t="shared" si="1" ref="E17:E27">F17+G17+H17+I17+J17+K17+L17</f>
        <v>5875</v>
      </c>
      <c r="F17" s="134">
        <v>5875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36">
        <v>0</v>
      </c>
      <c r="M17" s="367"/>
      <c r="N17" s="313"/>
      <c r="O17" s="313"/>
      <c r="P17" s="313"/>
      <c r="Q17" s="313"/>
      <c r="R17" s="313"/>
      <c r="S17" s="313"/>
      <c r="T17" s="313"/>
      <c r="U17" s="359"/>
    </row>
    <row r="18" spans="1:21" ht="15.75">
      <c r="A18" s="299"/>
      <c r="B18" s="369"/>
      <c r="C18" s="330"/>
      <c r="D18" s="115" t="s">
        <v>0</v>
      </c>
      <c r="E18" s="114">
        <f t="shared" si="1"/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36">
        <v>0</v>
      </c>
      <c r="M18" s="367"/>
      <c r="N18" s="313"/>
      <c r="O18" s="313"/>
      <c r="P18" s="313"/>
      <c r="Q18" s="313"/>
      <c r="R18" s="313"/>
      <c r="S18" s="313"/>
      <c r="T18" s="313"/>
      <c r="U18" s="359"/>
    </row>
    <row r="19" spans="1:21" ht="15.75">
      <c r="A19" s="299"/>
      <c r="B19" s="369"/>
      <c r="C19" s="330"/>
      <c r="D19" s="115" t="s">
        <v>1</v>
      </c>
      <c r="E19" s="114">
        <f t="shared" si="1"/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36">
        <v>0</v>
      </c>
      <c r="M19" s="367"/>
      <c r="N19" s="313"/>
      <c r="O19" s="313"/>
      <c r="P19" s="313"/>
      <c r="Q19" s="313"/>
      <c r="R19" s="313"/>
      <c r="S19" s="313"/>
      <c r="T19" s="313"/>
      <c r="U19" s="359"/>
    </row>
    <row r="20" spans="1:21" ht="24" customHeight="1" thickBot="1">
      <c r="A20" s="299"/>
      <c r="B20" s="369"/>
      <c r="C20" s="331"/>
      <c r="D20" s="130" t="s">
        <v>3</v>
      </c>
      <c r="E20" s="131">
        <f t="shared" si="1"/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7">
        <v>0</v>
      </c>
      <c r="M20" s="367"/>
      <c r="N20" s="313"/>
      <c r="O20" s="313"/>
      <c r="P20" s="313"/>
      <c r="Q20" s="313"/>
      <c r="R20" s="313"/>
      <c r="S20" s="313"/>
      <c r="T20" s="313"/>
      <c r="U20" s="359"/>
    </row>
    <row r="21" spans="1:21" ht="24" customHeight="1">
      <c r="A21" s="300" t="s">
        <v>95</v>
      </c>
      <c r="B21" s="325" t="s">
        <v>141</v>
      </c>
      <c r="C21" s="329">
        <v>2014</v>
      </c>
      <c r="D21" s="127" t="s">
        <v>83</v>
      </c>
      <c r="E21" s="127">
        <f t="shared" si="1"/>
        <v>5875</v>
      </c>
      <c r="F21" s="127">
        <f>F23+F24+F25+F26</f>
        <v>5875</v>
      </c>
      <c r="G21" s="127">
        <v>0</v>
      </c>
      <c r="H21" s="127">
        <v>0</v>
      </c>
      <c r="I21" s="127">
        <v>0</v>
      </c>
      <c r="J21" s="127">
        <v>0</v>
      </c>
      <c r="K21" s="127">
        <f>K23+K24+K25+K26</f>
        <v>0</v>
      </c>
      <c r="L21" s="135">
        <v>0</v>
      </c>
      <c r="M21" s="367"/>
      <c r="N21" s="313"/>
      <c r="O21" s="313"/>
      <c r="P21" s="313"/>
      <c r="Q21" s="313"/>
      <c r="R21" s="313"/>
      <c r="S21" s="313"/>
      <c r="T21" s="313"/>
      <c r="U21" s="359"/>
    </row>
    <row r="22" spans="1:21" ht="15.75">
      <c r="A22" s="301"/>
      <c r="B22" s="326"/>
      <c r="C22" s="330"/>
      <c r="D22" s="310" t="s">
        <v>91</v>
      </c>
      <c r="E22" s="311"/>
      <c r="F22" s="311"/>
      <c r="G22" s="311"/>
      <c r="H22" s="311"/>
      <c r="I22" s="311"/>
      <c r="J22" s="311"/>
      <c r="K22" s="311"/>
      <c r="L22" s="311"/>
      <c r="M22" s="367"/>
      <c r="N22" s="313"/>
      <c r="O22" s="313"/>
      <c r="P22" s="313"/>
      <c r="Q22" s="313"/>
      <c r="R22" s="313"/>
      <c r="S22" s="313"/>
      <c r="T22" s="313"/>
      <c r="U22" s="359"/>
    </row>
    <row r="23" spans="1:21" ht="15.75">
      <c r="A23" s="308"/>
      <c r="B23" s="327"/>
      <c r="C23" s="330"/>
      <c r="D23" s="115" t="s">
        <v>2</v>
      </c>
      <c r="E23" s="114">
        <f t="shared" si="1"/>
        <v>5875</v>
      </c>
      <c r="F23" s="116">
        <v>5875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36">
        <v>0</v>
      </c>
      <c r="M23" s="367"/>
      <c r="N23" s="313"/>
      <c r="O23" s="313"/>
      <c r="P23" s="313"/>
      <c r="Q23" s="313"/>
      <c r="R23" s="313"/>
      <c r="S23" s="313"/>
      <c r="T23" s="313"/>
      <c r="U23" s="359"/>
    </row>
    <row r="24" spans="1:21" ht="15.75">
      <c r="A24" s="308"/>
      <c r="B24" s="327"/>
      <c r="C24" s="330"/>
      <c r="D24" s="115" t="s">
        <v>0</v>
      </c>
      <c r="E24" s="114">
        <f t="shared" si="1"/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36">
        <v>0</v>
      </c>
      <c r="M24" s="367"/>
      <c r="N24" s="313"/>
      <c r="O24" s="313"/>
      <c r="P24" s="313"/>
      <c r="Q24" s="313"/>
      <c r="R24" s="313"/>
      <c r="S24" s="313"/>
      <c r="T24" s="313"/>
      <c r="U24" s="359"/>
    </row>
    <row r="25" spans="1:21" ht="15.75">
      <c r="A25" s="308"/>
      <c r="B25" s="327"/>
      <c r="C25" s="330"/>
      <c r="D25" s="115" t="s">
        <v>1</v>
      </c>
      <c r="E25" s="114">
        <f t="shared" si="1"/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36">
        <v>0</v>
      </c>
      <c r="M25" s="367"/>
      <c r="N25" s="313"/>
      <c r="O25" s="313"/>
      <c r="P25" s="313"/>
      <c r="Q25" s="313"/>
      <c r="R25" s="313"/>
      <c r="S25" s="313"/>
      <c r="T25" s="313"/>
      <c r="U25" s="359"/>
    </row>
    <row r="26" spans="1:21" ht="16.5" thickBot="1">
      <c r="A26" s="309"/>
      <c r="B26" s="328"/>
      <c r="C26" s="331"/>
      <c r="D26" s="130" t="s">
        <v>3</v>
      </c>
      <c r="E26" s="131">
        <f t="shared" si="1"/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7">
        <v>0</v>
      </c>
      <c r="M26" s="368"/>
      <c r="N26" s="314"/>
      <c r="O26" s="314"/>
      <c r="P26" s="314"/>
      <c r="Q26" s="314"/>
      <c r="R26" s="314"/>
      <c r="S26" s="314"/>
      <c r="T26" s="314"/>
      <c r="U26" s="360"/>
    </row>
    <row r="27" spans="1:21" s="117" customFormat="1" ht="15.75">
      <c r="A27" s="352"/>
      <c r="B27" s="361" t="s">
        <v>98</v>
      </c>
      <c r="C27" s="316"/>
      <c r="D27" s="126" t="s">
        <v>83</v>
      </c>
      <c r="E27" s="127">
        <f t="shared" si="1"/>
        <v>21750</v>
      </c>
      <c r="F27" s="127">
        <f>F21+F15+F9</f>
        <v>16750</v>
      </c>
      <c r="G27" s="127">
        <v>5000</v>
      </c>
      <c r="H27" s="127">
        <v>0</v>
      </c>
      <c r="I27" s="127">
        <v>0</v>
      </c>
      <c r="J27" s="127">
        <v>0</v>
      </c>
      <c r="K27" s="127">
        <v>0</v>
      </c>
      <c r="L27" s="128">
        <v>0</v>
      </c>
      <c r="M27" s="336"/>
      <c r="N27" s="336"/>
      <c r="O27" s="336"/>
      <c r="P27" s="336"/>
      <c r="Q27" s="336"/>
      <c r="R27" s="336"/>
      <c r="S27" s="336"/>
      <c r="T27" s="336"/>
      <c r="U27" s="337"/>
    </row>
    <row r="28" spans="1:21" s="117" customFormat="1" ht="15.75">
      <c r="A28" s="352"/>
      <c r="B28" s="361"/>
      <c r="C28" s="317"/>
      <c r="D28" s="310" t="s">
        <v>91</v>
      </c>
      <c r="E28" s="311"/>
      <c r="F28" s="311"/>
      <c r="G28" s="311"/>
      <c r="H28" s="311"/>
      <c r="I28" s="311"/>
      <c r="J28" s="311"/>
      <c r="K28" s="311"/>
      <c r="L28" s="362"/>
      <c r="M28" s="338"/>
      <c r="N28" s="338"/>
      <c r="O28" s="338"/>
      <c r="P28" s="338"/>
      <c r="Q28" s="338"/>
      <c r="R28" s="338"/>
      <c r="S28" s="338"/>
      <c r="T28" s="338"/>
      <c r="U28" s="339"/>
    </row>
    <row r="29" spans="1:24" s="117" customFormat="1" ht="15.75">
      <c r="A29" s="352"/>
      <c r="B29" s="361"/>
      <c r="C29" s="317"/>
      <c r="D29" s="115" t="s">
        <v>2</v>
      </c>
      <c r="E29" s="114">
        <f>F29+G29+H29+I29+J29+K29+L29</f>
        <v>21750</v>
      </c>
      <c r="F29" s="116">
        <f>F11+F17+F23</f>
        <v>16750</v>
      </c>
      <c r="G29" s="116">
        <f aca="true" t="shared" si="2" ref="G29:L29">G11+G17+G23</f>
        <v>5000</v>
      </c>
      <c r="H29" s="116">
        <f t="shared" si="2"/>
        <v>0</v>
      </c>
      <c r="I29" s="116">
        <f t="shared" si="2"/>
        <v>0</v>
      </c>
      <c r="J29" s="116">
        <f t="shared" si="2"/>
        <v>0</v>
      </c>
      <c r="K29" s="116">
        <f t="shared" si="2"/>
        <v>0</v>
      </c>
      <c r="L29" s="129">
        <f t="shared" si="2"/>
        <v>0</v>
      </c>
      <c r="M29" s="338"/>
      <c r="N29" s="338"/>
      <c r="O29" s="338"/>
      <c r="P29" s="338"/>
      <c r="Q29" s="338"/>
      <c r="R29" s="338"/>
      <c r="S29" s="338"/>
      <c r="T29" s="338"/>
      <c r="U29" s="339"/>
      <c r="X29" s="118"/>
    </row>
    <row r="30" spans="1:21" s="117" customFormat="1" ht="15.75">
      <c r="A30" s="352"/>
      <c r="B30" s="361"/>
      <c r="C30" s="317"/>
      <c r="D30" s="115" t="s">
        <v>0</v>
      </c>
      <c r="E30" s="114">
        <f>F30+G30+H30+I30+J30+K30+L30</f>
        <v>0</v>
      </c>
      <c r="F30" s="116">
        <f aca="true" t="shared" si="3" ref="F30:L32">F12+F18+F24</f>
        <v>0</v>
      </c>
      <c r="G30" s="116">
        <f t="shared" si="3"/>
        <v>0</v>
      </c>
      <c r="H30" s="116">
        <f t="shared" si="3"/>
        <v>0</v>
      </c>
      <c r="I30" s="116">
        <f t="shared" si="3"/>
        <v>0</v>
      </c>
      <c r="J30" s="116">
        <f t="shared" si="3"/>
        <v>0</v>
      </c>
      <c r="K30" s="116">
        <f t="shared" si="3"/>
        <v>0</v>
      </c>
      <c r="L30" s="129">
        <f t="shared" si="3"/>
        <v>0</v>
      </c>
      <c r="M30" s="338"/>
      <c r="N30" s="338"/>
      <c r="O30" s="338"/>
      <c r="P30" s="338"/>
      <c r="Q30" s="338"/>
      <c r="R30" s="338"/>
      <c r="S30" s="338"/>
      <c r="T30" s="338"/>
      <c r="U30" s="339"/>
    </row>
    <row r="31" spans="1:21" s="117" customFormat="1" ht="15.75">
      <c r="A31" s="352"/>
      <c r="B31" s="361"/>
      <c r="C31" s="317"/>
      <c r="D31" s="115" t="s">
        <v>1</v>
      </c>
      <c r="E31" s="114">
        <f>F31+G31+H31+I31+J31+K31+L31</f>
        <v>0</v>
      </c>
      <c r="F31" s="116">
        <f t="shared" si="3"/>
        <v>0</v>
      </c>
      <c r="G31" s="116">
        <f t="shared" si="3"/>
        <v>0</v>
      </c>
      <c r="H31" s="116">
        <f t="shared" si="3"/>
        <v>0</v>
      </c>
      <c r="I31" s="116">
        <f t="shared" si="3"/>
        <v>0</v>
      </c>
      <c r="J31" s="116">
        <f t="shared" si="3"/>
        <v>0</v>
      </c>
      <c r="K31" s="116">
        <f t="shared" si="3"/>
        <v>0</v>
      </c>
      <c r="L31" s="129">
        <f t="shared" si="3"/>
        <v>0</v>
      </c>
      <c r="M31" s="338"/>
      <c r="N31" s="338"/>
      <c r="O31" s="338"/>
      <c r="P31" s="338"/>
      <c r="Q31" s="338"/>
      <c r="R31" s="338"/>
      <c r="S31" s="338"/>
      <c r="T31" s="338"/>
      <c r="U31" s="339"/>
    </row>
    <row r="32" spans="1:21" s="117" customFormat="1" ht="16.5" thickBot="1">
      <c r="A32" s="352"/>
      <c r="B32" s="361"/>
      <c r="C32" s="318"/>
      <c r="D32" s="130" t="s">
        <v>3</v>
      </c>
      <c r="E32" s="131">
        <f>F32+G32+H32+I32+J32+K32+L32</f>
        <v>0</v>
      </c>
      <c r="F32" s="132">
        <f t="shared" si="3"/>
        <v>0</v>
      </c>
      <c r="G32" s="132">
        <f t="shared" si="3"/>
        <v>0</v>
      </c>
      <c r="H32" s="132">
        <f t="shared" si="3"/>
        <v>0</v>
      </c>
      <c r="I32" s="132">
        <f t="shared" si="3"/>
        <v>0</v>
      </c>
      <c r="J32" s="132">
        <f t="shared" si="3"/>
        <v>0</v>
      </c>
      <c r="K32" s="132">
        <f t="shared" si="3"/>
        <v>0</v>
      </c>
      <c r="L32" s="133">
        <f t="shared" si="3"/>
        <v>0</v>
      </c>
      <c r="M32" s="340"/>
      <c r="N32" s="340"/>
      <c r="O32" s="340"/>
      <c r="P32" s="340"/>
      <c r="Q32" s="340"/>
      <c r="R32" s="340"/>
      <c r="S32" s="340"/>
      <c r="T32" s="340"/>
      <c r="U32" s="341"/>
    </row>
    <row r="33" spans="1:21" ht="15.75">
      <c r="A33" s="110">
        <v>2</v>
      </c>
      <c r="B33" s="332" t="s">
        <v>142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4"/>
      <c r="N33" s="334"/>
      <c r="O33" s="334"/>
      <c r="P33" s="334"/>
      <c r="Q33" s="334"/>
      <c r="R33" s="334"/>
      <c r="S33" s="334"/>
      <c r="T33" s="334"/>
      <c r="U33" s="335"/>
    </row>
    <row r="34" spans="1:21" ht="15.75">
      <c r="A34" s="298" t="s">
        <v>100</v>
      </c>
      <c r="B34" s="300" t="s">
        <v>143</v>
      </c>
      <c r="C34" s="303">
        <v>2014</v>
      </c>
      <c r="D34" s="69" t="s">
        <v>83</v>
      </c>
      <c r="E34" s="119">
        <f>F34+G34+H34+I34+J34+K34+L34</f>
        <v>40000</v>
      </c>
      <c r="F34" s="119">
        <f>F35+F36+F37+F38</f>
        <v>40000</v>
      </c>
      <c r="G34" s="119">
        <f aca="true" t="shared" si="4" ref="G34:L34">G35+G36+G37+G38</f>
        <v>0</v>
      </c>
      <c r="H34" s="119">
        <f t="shared" si="4"/>
        <v>0</v>
      </c>
      <c r="I34" s="119">
        <f t="shared" si="4"/>
        <v>0</v>
      </c>
      <c r="J34" s="119">
        <f t="shared" si="4"/>
        <v>0</v>
      </c>
      <c r="K34" s="119">
        <f t="shared" si="4"/>
        <v>0</v>
      </c>
      <c r="L34" s="119">
        <f t="shared" si="4"/>
        <v>0</v>
      </c>
      <c r="M34" s="306" t="s">
        <v>144</v>
      </c>
      <c r="N34" s="321">
        <v>1400</v>
      </c>
      <c r="O34" s="321">
        <v>1400</v>
      </c>
      <c r="P34" s="321">
        <v>0</v>
      </c>
      <c r="Q34" s="321">
        <v>0</v>
      </c>
      <c r="R34" s="321">
        <v>0</v>
      </c>
      <c r="S34" s="321">
        <v>0</v>
      </c>
      <c r="T34" s="321">
        <v>0</v>
      </c>
      <c r="U34" s="306" t="s">
        <v>194</v>
      </c>
    </row>
    <row r="35" spans="1:21" ht="15.75">
      <c r="A35" s="299"/>
      <c r="B35" s="301"/>
      <c r="C35" s="304"/>
      <c r="D35" s="69" t="s">
        <v>2</v>
      </c>
      <c r="E35" s="119">
        <f aca="true" t="shared" si="5" ref="E35:E43">F35+G35+H35+I35+J35+K35+L35</f>
        <v>40000</v>
      </c>
      <c r="F35" s="120">
        <v>40000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307"/>
      <c r="N35" s="322"/>
      <c r="O35" s="322"/>
      <c r="P35" s="322"/>
      <c r="Q35" s="323"/>
      <c r="R35" s="322"/>
      <c r="S35" s="322"/>
      <c r="T35" s="322"/>
      <c r="U35" s="307"/>
    </row>
    <row r="36" spans="1:21" ht="15.75">
      <c r="A36" s="299"/>
      <c r="B36" s="301"/>
      <c r="C36" s="304"/>
      <c r="D36" s="69" t="s">
        <v>0</v>
      </c>
      <c r="E36" s="119">
        <f t="shared" si="5"/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307"/>
      <c r="N36" s="322"/>
      <c r="O36" s="322"/>
      <c r="P36" s="322"/>
      <c r="Q36" s="323"/>
      <c r="R36" s="322"/>
      <c r="S36" s="322"/>
      <c r="T36" s="322"/>
      <c r="U36" s="307"/>
    </row>
    <row r="37" spans="1:21" ht="15.75">
      <c r="A37" s="299"/>
      <c r="B37" s="301"/>
      <c r="C37" s="304"/>
      <c r="D37" s="69" t="s">
        <v>1</v>
      </c>
      <c r="E37" s="119">
        <f t="shared" si="5"/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307"/>
      <c r="N37" s="322"/>
      <c r="O37" s="322"/>
      <c r="P37" s="322"/>
      <c r="Q37" s="323"/>
      <c r="R37" s="322"/>
      <c r="S37" s="322"/>
      <c r="T37" s="322"/>
      <c r="U37" s="307"/>
    </row>
    <row r="38" spans="1:21" ht="15.75">
      <c r="A38" s="299"/>
      <c r="B38" s="302"/>
      <c r="C38" s="305"/>
      <c r="D38" s="69" t="s">
        <v>3</v>
      </c>
      <c r="E38" s="119">
        <f t="shared" si="5"/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307"/>
      <c r="N38" s="322"/>
      <c r="O38" s="322"/>
      <c r="P38" s="322"/>
      <c r="Q38" s="323"/>
      <c r="R38" s="322"/>
      <c r="S38" s="322"/>
      <c r="T38" s="322"/>
      <c r="U38" s="315"/>
    </row>
    <row r="39" spans="1:21" ht="18" customHeight="1">
      <c r="A39" s="298" t="s">
        <v>145</v>
      </c>
      <c r="B39" s="300" t="s">
        <v>146</v>
      </c>
      <c r="C39" s="303">
        <v>2014</v>
      </c>
      <c r="D39" s="69" t="s">
        <v>83</v>
      </c>
      <c r="E39" s="119">
        <f t="shared" si="5"/>
        <v>30000</v>
      </c>
      <c r="F39" s="119">
        <f>F40+F41+F42+F43</f>
        <v>30000</v>
      </c>
      <c r="G39" s="119">
        <f aca="true" t="shared" si="6" ref="G39:L39">G40+G41+G42+G43</f>
        <v>0</v>
      </c>
      <c r="H39" s="119">
        <f t="shared" si="6"/>
        <v>0</v>
      </c>
      <c r="I39" s="119">
        <f t="shared" si="6"/>
        <v>0</v>
      </c>
      <c r="J39" s="119">
        <f t="shared" si="6"/>
        <v>0</v>
      </c>
      <c r="K39" s="119">
        <f t="shared" si="6"/>
        <v>0</v>
      </c>
      <c r="L39" s="119">
        <f t="shared" si="6"/>
        <v>0</v>
      </c>
      <c r="M39" s="308"/>
      <c r="N39" s="323"/>
      <c r="O39" s="323"/>
      <c r="P39" s="323"/>
      <c r="Q39" s="323"/>
      <c r="R39" s="323"/>
      <c r="S39" s="323"/>
      <c r="T39" s="323"/>
      <c r="U39" s="306" t="s">
        <v>195</v>
      </c>
    </row>
    <row r="40" spans="1:21" ht="16.5" customHeight="1">
      <c r="A40" s="299"/>
      <c r="B40" s="301"/>
      <c r="C40" s="304"/>
      <c r="D40" s="69" t="s">
        <v>2</v>
      </c>
      <c r="E40" s="119">
        <f t="shared" si="5"/>
        <v>30000</v>
      </c>
      <c r="F40" s="120">
        <v>30000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308"/>
      <c r="N40" s="323"/>
      <c r="O40" s="323"/>
      <c r="P40" s="323"/>
      <c r="Q40" s="323"/>
      <c r="R40" s="323"/>
      <c r="S40" s="323"/>
      <c r="T40" s="323"/>
      <c r="U40" s="307"/>
    </row>
    <row r="41" spans="1:21" ht="15.75">
      <c r="A41" s="299"/>
      <c r="B41" s="301"/>
      <c r="C41" s="304"/>
      <c r="D41" s="69" t="s">
        <v>0</v>
      </c>
      <c r="E41" s="119">
        <f t="shared" si="5"/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308"/>
      <c r="N41" s="323"/>
      <c r="O41" s="323"/>
      <c r="P41" s="323"/>
      <c r="Q41" s="323"/>
      <c r="R41" s="323"/>
      <c r="S41" s="323"/>
      <c r="T41" s="323"/>
      <c r="U41" s="307"/>
    </row>
    <row r="42" spans="1:21" ht="15.75">
      <c r="A42" s="299"/>
      <c r="B42" s="301"/>
      <c r="C42" s="304"/>
      <c r="D42" s="69" t="s">
        <v>1</v>
      </c>
      <c r="E42" s="119">
        <f t="shared" si="5"/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308"/>
      <c r="N42" s="323"/>
      <c r="O42" s="323"/>
      <c r="P42" s="323"/>
      <c r="Q42" s="323"/>
      <c r="R42" s="323"/>
      <c r="S42" s="323"/>
      <c r="T42" s="323"/>
      <c r="U42" s="307"/>
    </row>
    <row r="43" spans="1:21" ht="15.75">
      <c r="A43" s="299"/>
      <c r="B43" s="302"/>
      <c r="C43" s="305"/>
      <c r="D43" s="69" t="s">
        <v>3</v>
      </c>
      <c r="E43" s="119">
        <f t="shared" si="5"/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308"/>
      <c r="N43" s="323"/>
      <c r="O43" s="323"/>
      <c r="P43" s="323"/>
      <c r="Q43" s="323"/>
      <c r="R43" s="323"/>
      <c r="S43" s="323"/>
      <c r="T43" s="323"/>
      <c r="U43" s="315"/>
    </row>
    <row r="44" spans="1:21" ht="15.75" customHeight="1">
      <c r="A44" s="298" t="s">
        <v>147</v>
      </c>
      <c r="B44" s="300" t="s">
        <v>148</v>
      </c>
      <c r="C44" s="303">
        <v>2014</v>
      </c>
      <c r="D44" s="69" t="s">
        <v>83</v>
      </c>
      <c r="E44" s="119">
        <f aca="true" t="shared" si="7" ref="E44:E49">F44+G44+H44+I44+J44+K44+L44</f>
        <v>25000</v>
      </c>
      <c r="F44" s="119">
        <f>F45+F46+F47+F48</f>
        <v>25000</v>
      </c>
      <c r="G44" s="119">
        <v>0</v>
      </c>
      <c r="H44" s="119">
        <f>H45+H46+H47+H48</f>
        <v>0</v>
      </c>
      <c r="I44" s="119">
        <v>0</v>
      </c>
      <c r="J44" s="119">
        <f>J45+J46+J47+J48</f>
        <v>0</v>
      </c>
      <c r="K44" s="119">
        <f>K45+K46+K47+K48</f>
        <v>0</v>
      </c>
      <c r="L44" s="119">
        <v>0</v>
      </c>
      <c r="M44" s="308"/>
      <c r="N44" s="323"/>
      <c r="O44" s="323"/>
      <c r="P44" s="323"/>
      <c r="Q44" s="323"/>
      <c r="R44" s="323"/>
      <c r="S44" s="323"/>
      <c r="T44" s="323"/>
      <c r="U44" s="306" t="s">
        <v>167</v>
      </c>
    </row>
    <row r="45" spans="1:21" ht="15.75">
      <c r="A45" s="299"/>
      <c r="B45" s="301"/>
      <c r="C45" s="304"/>
      <c r="D45" s="69" t="s">
        <v>2</v>
      </c>
      <c r="E45" s="119">
        <f t="shared" si="7"/>
        <v>25000</v>
      </c>
      <c r="F45" s="120">
        <v>25000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308"/>
      <c r="N45" s="323"/>
      <c r="O45" s="323"/>
      <c r="P45" s="323"/>
      <c r="Q45" s="323"/>
      <c r="R45" s="323"/>
      <c r="S45" s="323"/>
      <c r="T45" s="323"/>
      <c r="U45" s="307"/>
    </row>
    <row r="46" spans="1:21" ht="15.75">
      <c r="A46" s="299"/>
      <c r="B46" s="301"/>
      <c r="C46" s="304"/>
      <c r="D46" s="69" t="s">
        <v>0</v>
      </c>
      <c r="E46" s="119">
        <f t="shared" si="7"/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308"/>
      <c r="N46" s="323"/>
      <c r="O46" s="323"/>
      <c r="P46" s="323"/>
      <c r="Q46" s="323"/>
      <c r="R46" s="323"/>
      <c r="S46" s="323"/>
      <c r="T46" s="323"/>
      <c r="U46" s="307"/>
    </row>
    <row r="47" spans="1:21" ht="15.75">
      <c r="A47" s="299"/>
      <c r="B47" s="301"/>
      <c r="C47" s="304"/>
      <c r="D47" s="69" t="s">
        <v>1</v>
      </c>
      <c r="E47" s="119">
        <f t="shared" si="7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308"/>
      <c r="N47" s="323"/>
      <c r="O47" s="323"/>
      <c r="P47" s="323"/>
      <c r="Q47" s="323"/>
      <c r="R47" s="323"/>
      <c r="S47" s="323"/>
      <c r="T47" s="323"/>
      <c r="U47" s="307"/>
    </row>
    <row r="48" spans="1:21" ht="15.75">
      <c r="A48" s="299"/>
      <c r="B48" s="302"/>
      <c r="C48" s="305"/>
      <c r="D48" s="69" t="s">
        <v>3</v>
      </c>
      <c r="E48" s="119">
        <f t="shared" si="7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308"/>
      <c r="N48" s="323"/>
      <c r="O48" s="323"/>
      <c r="P48" s="323"/>
      <c r="Q48" s="323"/>
      <c r="R48" s="323"/>
      <c r="S48" s="323"/>
      <c r="T48" s="323"/>
      <c r="U48" s="307"/>
    </row>
    <row r="49" spans="1:21" ht="15.75">
      <c r="A49" s="298" t="s">
        <v>149</v>
      </c>
      <c r="B49" s="300" t="s">
        <v>150</v>
      </c>
      <c r="C49" s="303">
        <v>2014</v>
      </c>
      <c r="D49" s="69" t="s">
        <v>83</v>
      </c>
      <c r="E49" s="119">
        <f t="shared" si="7"/>
        <v>25000</v>
      </c>
      <c r="F49" s="119">
        <f>F50+F51+F52+F53</f>
        <v>25000</v>
      </c>
      <c r="G49" s="119">
        <f aca="true" t="shared" si="8" ref="G49:L49">G50+G51+G52+G53</f>
        <v>0</v>
      </c>
      <c r="H49" s="119">
        <f t="shared" si="8"/>
        <v>0</v>
      </c>
      <c r="I49" s="119">
        <f t="shared" si="8"/>
        <v>0</v>
      </c>
      <c r="J49" s="119">
        <f t="shared" si="8"/>
        <v>0</v>
      </c>
      <c r="K49" s="119">
        <f t="shared" si="8"/>
        <v>0</v>
      </c>
      <c r="L49" s="119">
        <f t="shared" si="8"/>
        <v>0</v>
      </c>
      <c r="M49" s="308"/>
      <c r="N49" s="323"/>
      <c r="O49" s="323"/>
      <c r="P49" s="323"/>
      <c r="Q49" s="323"/>
      <c r="R49" s="323"/>
      <c r="S49" s="323"/>
      <c r="T49" s="323"/>
      <c r="U49" s="307"/>
    </row>
    <row r="50" spans="1:21" ht="15.75">
      <c r="A50" s="299"/>
      <c r="B50" s="301"/>
      <c r="C50" s="304"/>
      <c r="D50" s="69" t="s">
        <v>2</v>
      </c>
      <c r="E50" s="119">
        <v>25000</v>
      </c>
      <c r="F50" s="120">
        <v>25000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308"/>
      <c r="N50" s="323"/>
      <c r="O50" s="323"/>
      <c r="P50" s="323"/>
      <c r="Q50" s="323"/>
      <c r="R50" s="323"/>
      <c r="S50" s="323"/>
      <c r="T50" s="323"/>
      <c r="U50" s="307"/>
    </row>
    <row r="51" spans="1:21" ht="15.75">
      <c r="A51" s="299"/>
      <c r="B51" s="301"/>
      <c r="C51" s="304"/>
      <c r="D51" s="69" t="s">
        <v>0</v>
      </c>
      <c r="E51" s="119">
        <f>F51+G51+H51+I51+J51+K51+L51</f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308"/>
      <c r="N51" s="323"/>
      <c r="O51" s="323"/>
      <c r="P51" s="323"/>
      <c r="Q51" s="323"/>
      <c r="R51" s="323"/>
      <c r="S51" s="323"/>
      <c r="T51" s="323"/>
      <c r="U51" s="307"/>
    </row>
    <row r="52" spans="1:21" ht="15.75">
      <c r="A52" s="299"/>
      <c r="B52" s="301"/>
      <c r="C52" s="304"/>
      <c r="D52" s="69" t="s">
        <v>1</v>
      </c>
      <c r="E52" s="119">
        <f>F52+G52+H52+I52+J52+K52+L52</f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308"/>
      <c r="N52" s="323"/>
      <c r="O52" s="323"/>
      <c r="P52" s="323"/>
      <c r="Q52" s="323"/>
      <c r="R52" s="323"/>
      <c r="S52" s="323"/>
      <c r="T52" s="323"/>
      <c r="U52" s="307"/>
    </row>
    <row r="53" spans="1:21" ht="15.75">
      <c r="A53" s="299"/>
      <c r="B53" s="302"/>
      <c r="C53" s="305"/>
      <c r="D53" s="69" t="s">
        <v>3</v>
      </c>
      <c r="E53" s="119">
        <f>F53+G53+H53+I53+J53+K53+L53</f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308"/>
      <c r="N53" s="323"/>
      <c r="O53" s="323"/>
      <c r="P53" s="323"/>
      <c r="Q53" s="323"/>
      <c r="R53" s="323"/>
      <c r="S53" s="323"/>
      <c r="T53" s="323"/>
      <c r="U53" s="315"/>
    </row>
    <row r="54" spans="1:21" ht="15.75">
      <c r="A54" s="298" t="s">
        <v>151</v>
      </c>
      <c r="B54" s="300" t="s">
        <v>152</v>
      </c>
      <c r="C54" s="303">
        <v>2014</v>
      </c>
      <c r="D54" s="69" t="s">
        <v>83</v>
      </c>
      <c r="E54" s="119">
        <f>F54+G54+H54+I54+J54+K54+L54</f>
        <v>110000</v>
      </c>
      <c r="F54" s="119">
        <f>F55+F56+F57+F58</f>
        <v>110000</v>
      </c>
      <c r="G54" s="119">
        <f aca="true" t="shared" si="9" ref="G54:L54">G55+G56+G57+G58</f>
        <v>0</v>
      </c>
      <c r="H54" s="119">
        <f t="shared" si="9"/>
        <v>0</v>
      </c>
      <c r="I54" s="119">
        <f t="shared" si="9"/>
        <v>0</v>
      </c>
      <c r="J54" s="119">
        <f t="shared" si="9"/>
        <v>0</v>
      </c>
      <c r="K54" s="119">
        <f t="shared" si="9"/>
        <v>0</v>
      </c>
      <c r="L54" s="119">
        <f t="shared" si="9"/>
        <v>0</v>
      </c>
      <c r="M54" s="308"/>
      <c r="N54" s="323"/>
      <c r="O54" s="323"/>
      <c r="P54" s="323"/>
      <c r="Q54" s="323"/>
      <c r="R54" s="323"/>
      <c r="S54" s="323"/>
      <c r="T54" s="323"/>
      <c r="U54" s="306" t="s">
        <v>194</v>
      </c>
    </row>
    <row r="55" spans="1:21" ht="15.75">
      <c r="A55" s="299"/>
      <c r="B55" s="301"/>
      <c r="C55" s="304"/>
      <c r="D55" s="69" t="s">
        <v>2</v>
      </c>
      <c r="E55" s="119">
        <v>11000</v>
      </c>
      <c r="F55" s="120">
        <v>110000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308"/>
      <c r="N55" s="323"/>
      <c r="O55" s="323"/>
      <c r="P55" s="323"/>
      <c r="Q55" s="323"/>
      <c r="R55" s="323"/>
      <c r="S55" s="323"/>
      <c r="T55" s="323"/>
      <c r="U55" s="307"/>
    </row>
    <row r="56" spans="1:21" ht="15.75">
      <c r="A56" s="299"/>
      <c r="B56" s="301"/>
      <c r="C56" s="304"/>
      <c r="D56" s="69" t="s">
        <v>0</v>
      </c>
      <c r="E56" s="119">
        <f>F56+G56+H56+I56+J56+K56+L56</f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308"/>
      <c r="N56" s="323"/>
      <c r="O56" s="323"/>
      <c r="P56" s="323"/>
      <c r="Q56" s="323"/>
      <c r="R56" s="323"/>
      <c r="S56" s="323"/>
      <c r="T56" s="323"/>
      <c r="U56" s="307"/>
    </row>
    <row r="57" spans="1:21" ht="15.75">
      <c r="A57" s="299"/>
      <c r="B57" s="301"/>
      <c r="C57" s="304"/>
      <c r="D57" s="69" t="s">
        <v>1</v>
      </c>
      <c r="E57" s="119">
        <f>F57+G57+H57+I57+J57+K57+L57</f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308"/>
      <c r="N57" s="323"/>
      <c r="O57" s="323"/>
      <c r="P57" s="323"/>
      <c r="Q57" s="323"/>
      <c r="R57" s="323"/>
      <c r="S57" s="323"/>
      <c r="T57" s="323"/>
      <c r="U57" s="307"/>
    </row>
    <row r="58" spans="1:21" ht="15.75">
      <c r="A58" s="299"/>
      <c r="B58" s="302"/>
      <c r="C58" s="305"/>
      <c r="D58" s="69" t="s">
        <v>3</v>
      </c>
      <c r="E58" s="119">
        <f>F58+G58+H58+I58+J58+K58+L58</f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309"/>
      <c r="N58" s="324"/>
      <c r="O58" s="324"/>
      <c r="P58" s="324"/>
      <c r="Q58" s="324"/>
      <c r="R58" s="324"/>
      <c r="S58" s="324"/>
      <c r="T58" s="324"/>
      <c r="U58" s="315"/>
    </row>
    <row r="59" spans="1:21" s="117" customFormat="1" ht="15.75">
      <c r="A59" s="352"/>
      <c r="B59" s="354" t="s">
        <v>104</v>
      </c>
      <c r="C59" s="352"/>
      <c r="D59" s="113" t="s">
        <v>83</v>
      </c>
      <c r="E59" s="114">
        <f>E61+E62+E63+E64</f>
        <v>230000</v>
      </c>
      <c r="F59" s="114">
        <f>F61+F62+F63+F64</f>
        <v>230000</v>
      </c>
      <c r="G59" s="114">
        <f aca="true" t="shared" si="10" ref="G59:L59">G61+G62+G63+G64</f>
        <v>0</v>
      </c>
      <c r="H59" s="114">
        <f t="shared" si="10"/>
        <v>0</v>
      </c>
      <c r="I59" s="114">
        <f t="shared" si="10"/>
        <v>0</v>
      </c>
      <c r="J59" s="114">
        <f t="shared" si="10"/>
        <v>0</v>
      </c>
      <c r="K59" s="114">
        <f t="shared" si="10"/>
        <v>0</v>
      </c>
      <c r="L59" s="114">
        <f t="shared" si="10"/>
        <v>0</v>
      </c>
      <c r="M59" s="355"/>
      <c r="N59" s="336"/>
      <c r="O59" s="336"/>
      <c r="P59" s="336"/>
      <c r="Q59" s="336"/>
      <c r="R59" s="336"/>
      <c r="S59" s="336"/>
      <c r="T59" s="336"/>
      <c r="U59" s="337"/>
    </row>
    <row r="60" spans="1:21" s="117" customFormat="1" ht="15.75">
      <c r="A60" s="352"/>
      <c r="B60" s="354"/>
      <c r="C60" s="352"/>
      <c r="D60" s="310" t="s">
        <v>91</v>
      </c>
      <c r="E60" s="311"/>
      <c r="F60" s="311"/>
      <c r="G60" s="311"/>
      <c r="H60" s="311"/>
      <c r="I60" s="311"/>
      <c r="J60" s="311"/>
      <c r="K60" s="311"/>
      <c r="L60" s="351"/>
      <c r="M60" s="356"/>
      <c r="N60" s="338"/>
      <c r="O60" s="338"/>
      <c r="P60" s="338"/>
      <c r="Q60" s="338"/>
      <c r="R60" s="338"/>
      <c r="S60" s="338"/>
      <c r="T60" s="338"/>
      <c r="U60" s="339"/>
    </row>
    <row r="61" spans="1:24" s="117" customFormat="1" ht="15.75">
      <c r="A61" s="352"/>
      <c r="B61" s="354"/>
      <c r="C61" s="352"/>
      <c r="D61" s="115" t="s">
        <v>2</v>
      </c>
      <c r="E61" s="114">
        <f>F61+G61+H61+I61+J61+K61+L61</f>
        <v>230000</v>
      </c>
      <c r="F61" s="116">
        <f>F35+F40+F45+F50+F55</f>
        <v>230000</v>
      </c>
      <c r="G61" s="116">
        <f aca="true" t="shared" si="11" ref="G61:L61">G35+G40+G45+G50+G55</f>
        <v>0</v>
      </c>
      <c r="H61" s="116">
        <f t="shared" si="11"/>
        <v>0</v>
      </c>
      <c r="I61" s="116">
        <f t="shared" si="11"/>
        <v>0</v>
      </c>
      <c r="J61" s="116">
        <f t="shared" si="11"/>
        <v>0</v>
      </c>
      <c r="K61" s="116">
        <f t="shared" si="11"/>
        <v>0</v>
      </c>
      <c r="L61" s="116">
        <f t="shared" si="11"/>
        <v>0</v>
      </c>
      <c r="M61" s="356"/>
      <c r="N61" s="338"/>
      <c r="O61" s="338"/>
      <c r="P61" s="338"/>
      <c r="Q61" s="338"/>
      <c r="R61" s="338"/>
      <c r="S61" s="338"/>
      <c r="T61" s="338"/>
      <c r="U61" s="339"/>
      <c r="X61" s="118"/>
    </row>
    <row r="62" spans="1:21" s="117" customFormat="1" ht="15.75">
      <c r="A62" s="352"/>
      <c r="B62" s="354"/>
      <c r="C62" s="352"/>
      <c r="D62" s="115" t="s">
        <v>0</v>
      </c>
      <c r="E62" s="114">
        <f>F62+G62+H62+I62+J62+K62+L62</f>
        <v>0</v>
      </c>
      <c r="F62" s="116">
        <f aca="true" t="shared" si="12" ref="F62:L64">F36+F41+F46+F51+F56</f>
        <v>0</v>
      </c>
      <c r="G62" s="116">
        <f t="shared" si="12"/>
        <v>0</v>
      </c>
      <c r="H62" s="116">
        <f t="shared" si="12"/>
        <v>0</v>
      </c>
      <c r="I62" s="116">
        <f t="shared" si="12"/>
        <v>0</v>
      </c>
      <c r="J62" s="116">
        <f t="shared" si="12"/>
        <v>0</v>
      </c>
      <c r="K62" s="116">
        <f t="shared" si="12"/>
        <v>0</v>
      </c>
      <c r="L62" s="116">
        <f t="shared" si="12"/>
        <v>0</v>
      </c>
      <c r="M62" s="356"/>
      <c r="N62" s="338"/>
      <c r="O62" s="338"/>
      <c r="P62" s="338"/>
      <c r="Q62" s="338"/>
      <c r="R62" s="338"/>
      <c r="S62" s="338"/>
      <c r="T62" s="338"/>
      <c r="U62" s="339"/>
    </row>
    <row r="63" spans="1:21" s="117" customFormat="1" ht="15.75">
      <c r="A63" s="352"/>
      <c r="B63" s="354"/>
      <c r="C63" s="352"/>
      <c r="D63" s="115" t="s">
        <v>1</v>
      </c>
      <c r="E63" s="114">
        <f>F63+G63+H63+I63+J63+K63+L63</f>
        <v>0</v>
      </c>
      <c r="F63" s="116">
        <f t="shared" si="12"/>
        <v>0</v>
      </c>
      <c r="G63" s="116">
        <f t="shared" si="12"/>
        <v>0</v>
      </c>
      <c r="H63" s="116">
        <f t="shared" si="12"/>
        <v>0</v>
      </c>
      <c r="I63" s="116">
        <f t="shared" si="12"/>
        <v>0</v>
      </c>
      <c r="J63" s="116">
        <f t="shared" si="12"/>
        <v>0</v>
      </c>
      <c r="K63" s="116">
        <f t="shared" si="12"/>
        <v>0</v>
      </c>
      <c r="L63" s="116">
        <f t="shared" si="12"/>
        <v>0</v>
      </c>
      <c r="M63" s="356"/>
      <c r="N63" s="338"/>
      <c r="O63" s="338"/>
      <c r="P63" s="338"/>
      <c r="Q63" s="338"/>
      <c r="R63" s="338"/>
      <c r="S63" s="338"/>
      <c r="T63" s="338"/>
      <c r="U63" s="339"/>
    </row>
    <row r="64" spans="1:21" s="117" customFormat="1" ht="15.75">
      <c r="A64" s="352"/>
      <c r="B64" s="354"/>
      <c r="C64" s="352"/>
      <c r="D64" s="115" t="s">
        <v>3</v>
      </c>
      <c r="E64" s="114">
        <f>F64+G64+H64+I64+J64+K64+L64</f>
        <v>0</v>
      </c>
      <c r="F64" s="116">
        <f t="shared" si="12"/>
        <v>0</v>
      </c>
      <c r="G64" s="116">
        <f t="shared" si="12"/>
        <v>0</v>
      </c>
      <c r="H64" s="116">
        <f t="shared" si="12"/>
        <v>0</v>
      </c>
      <c r="I64" s="116">
        <f t="shared" si="12"/>
        <v>0</v>
      </c>
      <c r="J64" s="116">
        <f t="shared" si="12"/>
        <v>0</v>
      </c>
      <c r="K64" s="116">
        <f t="shared" si="12"/>
        <v>0</v>
      </c>
      <c r="L64" s="116">
        <f t="shared" si="12"/>
        <v>0</v>
      </c>
      <c r="M64" s="357"/>
      <c r="N64" s="340"/>
      <c r="O64" s="340"/>
      <c r="P64" s="340"/>
      <c r="Q64" s="340"/>
      <c r="R64" s="340"/>
      <c r="S64" s="340"/>
      <c r="T64" s="340"/>
      <c r="U64" s="341"/>
    </row>
    <row r="65" spans="1:21" s="117" customFormat="1" ht="15.75">
      <c r="A65" s="352"/>
      <c r="B65" s="353" t="s">
        <v>105</v>
      </c>
      <c r="C65" s="352"/>
      <c r="D65" s="113" t="s">
        <v>83</v>
      </c>
      <c r="E65" s="114">
        <f>F65+G65+H65+I65+J65+K65+L65</f>
        <v>251750</v>
      </c>
      <c r="F65" s="114">
        <f>F67+F68+F69+F70</f>
        <v>246750</v>
      </c>
      <c r="G65" s="114">
        <f aca="true" t="shared" si="13" ref="G65:L65">G67+G68+G69+G70</f>
        <v>5000</v>
      </c>
      <c r="H65" s="114">
        <f t="shared" si="13"/>
        <v>0</v>
      </c>
      <c r="I65" s="114">
        <f t="shared" si="13"/>
        <v>0</v>
      </c>
      <c r="J65" s="114">
        <f t="shared" si="13"/>
        <v>0</v>
      </c>
      <c r="K65" s="114">
        <f t="shared" si="13"/>
        <v>0</v>
      </c>
      <c r="L65" s="114">
        <f t="shared" si="13"/>
        <v>0</v>
      </c>
      <c r="M65" s="342"/>
      <c r="N65" s="343"/>
      <c r="O65" s="343"/>
      <c r="P65" s="343"/>
      <c r="Q65" s="343"/>
      <c r="R65" s="343"/>
      <c r="S65" s="343"/>
      <c r="T65" s="343"/>
      <c r="U65" s="344"/>
    </row>
    <row r="66" spans="1:21" s="117" customFormat="1" ht="15.75">
      <c r="A66" s="352"/>
      <c r="B66" s="353"/>
      <c r="C66" s="352"/>
      <c r="D66" s="310" t="s">
        <v>91</v>
      </c>
      <c r="E66" s="311"/>
      <c r="F66" s="311"/>
      <c r="G66" s="311"/>
      <c r="H66" s="311"/>
      <c r="I66" s="311"/>
      <c r="J66" s="311"/>
      <c r="K66" s="311"/>
      <c r="L66" s="351"/>
      <c r="M66" s="345"/>
      <c r="N66" s="346"/>
      <c r="O66" s="346"/>
      <c r="P66" s="346"/>
      <c r="Q66" s="346"/>
      <c r="R66" s="346"/>
      <c r="S66" s="346"/>
      <c r="T66" s="346"/>
      <c r="U66" s="347"/>
    </row>
    <row r="67" spans="1:21" s="117" customFormat="1" ht="15.75">
      <c r="A67" s="352"/>
      <c r="B67" s="353"/>
      <c r="C67" s="352"/>
      <c r="D67" s="115" t="s">
        <v>2</v>
      </c>
      <c r="E67" s="114">
        <f>F67+G67+H67+I67+J67+K67+L67</f>
        <v>251750</v>
      </c>
      <c r="F67" s="116">
        <f>F61+F29</f>
        <v>246750</v>
      </c>
      <c r="G67" s="116">
        <f aca="true" t="shared" si="14" ref="G67:L67">G61+G29</f>
        <v>5000</v>
      </c>
      <c r="H67" s="116">
        <f t="shared" si="14"/>
        <v>0</v>
      </c>
      <c r="I67" s="116">
        <f t="shared" si="14"/>
        <v>0</v>
      </c>
      <c r="J67" s="116">
        <f t="shared" si="14"/>
        <v>0</v>
      </c>
      <c r="K67" s="116">
        <f t="shared" si="14"/>
        <v>0</v>
      </c>
      <c r="L67" s="116">
        <f t="shared" si="14"/>
        <v>0</v>
      </c>
      <c r="M67" s="345"/>
      <c r="N67" s="346"/>
      <c r="O67" s="346"/>
      <c r="P67" s="346"/>
      <c r="Q67" s="346"/>
      <c r="R67" s="346"/>
      <c r="S67" s="346"/>
      <c r="T67" s="346"/>
      <c r="U67" s="347"/>
    </row>
    <row r="68" spans="1:21" s="117" customFormat="1" ht="15.75">
      <c r="A68" s="352"/>
      <c r="B68" s="353"/>
      <c r="C68" s="352"/>
      <c r="D68" s="115" t="s">
        <v>0</v>
      </c>
      <c r="E68" s="114">
        <f>F68+G68+H68+I68+J68+K68+L68</f>
        <v>0</v>
      </c>
      <c r="F68" s="116">
        <f aca="true" t="shared" si="15" ref="F68:L70">F62+F30</f>
        <v>0</v>
      </c>
      <c r="G68" s="116">
        <f t="shared" si="15"/>
        <v>0</v>
      </c>
      <c r="H68" s="116">
        <f t="shared" si="15"/>
        <v>0</v>
      </c>
      <c r="I68" s="116">
        <f t="shared" si="15"/>
        <v>0</v>
      </c>
      <c r="J68" s="116">
        <f t="shared" si="15"/>
        <v>0</v>
      </c>
      <c r="K68" s="116">
        <f t="shared" si="15"/>
        <v>0</v>
      </c>
      <c r="L68" s="116">
        <f t="shared" si="15"/>
        <v>0</v>
      </c>
      <c r="M68" s="345"/>
      <c r="N68" s="346"/>
      <c r="O68" s="346"/>
      <c r="P68" s="346"/>
      <c r="Q68" s="346"/>
      <c r="R68" s="346"/>
      <c r="S68" s="346"/>
      <c r="T68" s="346"/>
      <c r="U68" s="347"/>
    </row>
    <row r="69" spans="1:21" s="117" customFormat="1" ht="15.75">
      <c r="A69" s="352"/>
      <c r="B69" s="353"/>
      <c r="C69" s="352"/>
      <c r="D69" s="115" t="s">
        <v>1</v>
      </c>
      <c r="E69" s="114">
        <f>F69+G69+H69+I69+J69+K69+L69</f>
        <v>0</v>
      </c>
      <c r="F69" s="116">
        <f t="shared" si="15"/>
        <v>0</v>
      </c>
      <c r="G69" s="116">
        <f t="shared" si="15"/>
        <v>0</v>
      </c>
      <c r="H69" s="116">
        <f t="shared" si="15"/>
        <v>0</v>
      </c>
      <c r="I69" s="116">
        <f t="shared" si="15"/>
        <v>0</v>
      </c>
      <c r="J69" s="116">
        <f t="shared" si="15"/>
        <v>0</v>
      </c>
      <c r="K69" s="116">
        <f t="shared" si="15"/>
        <v>0</v>
      </c>
      <c r="L69" s="116">
        <f t="shared" si="15"/>
        <v>0</v>
      </c>
      <c r="M69" s="345"/>
      <c r="N69" s="346"/>
      <c r="O69" s="346"/>
      <c r="P69" s="346"/>
      <c r="Q69" s="346"/>
      <c r="R69" s="346"/>
      <c r="S69" s="346"/>
      <c r="T69" s="346"/>
      <c r="U69" s="347"/>
    </row>
    <row r="70" spans="1:21" s="117" customFormat="1" ht="15.75">
      <c r="A70" s="352"/>
      <c r="B70" s="353"/>
      <c r="C70" s="352"/>
      <c r="D70" s="115" t="s">
        <v>3</v>
      </c>
      <c r="E70" s="114">
        <f>F70+G70+H70+I70+J70+K70+L70</f>
        <v>0</v>
      </c>
      <c r="F70" s="116">
        <f t="shared" si="15"/>
        <v>0</v>
      </c>
      <c r="G70" s="116">
        <f t="shared" si="15"/>
        <v>0</v>
      </c>
      <c r="H70" s="116">
        <f t="shared" si="15"/>
        <v>0</v>
      </c>
      <c r="I70" s="116">
        <f t="shared" si="15"/>
        <v>0</v>
      </c>
      <c r="J70" s="116">
        <f t="shared" si="15"/>
        <v>0</v>
      </c>
      <c r="K70" s="116">
        <f t="shared" si="15"/>
        <v>0</v>
      </c>
      <c r="L70" s="116">
        <f t="shared" si="15"/>
        <v>0</v>
      </c>
      <c r="M70" s="348"/>
      <c r="N70" s="349"/>
      <c r="O70" s="349"/>
      <c r="P70" s="349"/>
      <c r="Q70" s="349"/>
      <c r="R70" s="349"/>
      <c r="S70" s="349"/>
      <c r="T70" s="349"/>
      <c r="U70" s="350"/>
    </row>
    <row r="71" s="117" customFormat="1" ht="15.75"/>
    <row r="72" s="117" customFormat="1" ht="15.75"/>
    <row r="73" s="117" customFormat="1" ht="15.75"/>
    <row r="81" ht="15.75">
      <c r="H81" s="121"/>
    </row>
    <row r="82" ht="15.75">
      <c r="H82" s="121"/>
    </row>
  </sheetData>
  <sheetProtection/>
  <mergeCells count="75">
    <mergeCell ref="B7:U7"/>
    <mergeCell ref="B8:U8"/>
    <mergeCell ref="Q9:Q26"/>
    <mergeCell ref="A15:A20"/>
    <mergeCell ref="O9:O26"/>
    <mergeCell ref="S9:S26"/>
    <mergeCell ref="T9:T26"/>
    <mergeCell ref="M9:M26"/>
    <mergeCell ref="B15:B20"/>
    <mergeCell ref="B9:B14"/>
    <mergeCell ref="C59:C64"/>
    <mergeCell ref="D28:L28"/>
    <mergeCell ref="A3:U3"/>
    <mergeCell ref="D4:D5"/>
    <mergeCell ref="E4:L4"/>
    <mergeCell ref="D16:L16"/>
    <mergeCell ref="A21:A26"/>
    <mergeCell ref="T34:T58"/>
    <mergeCell ref="U4:U5"/>
    <mergeCell ref="A59:A64"/>
    <mergeCell ref="B59:B64"/>
    <mergeCell ref="A27:A32"/>
    <mergeCell ref="A34:A38"/>
    <mergeCell ref="M59:U64"/>
    <mergeCell ref="U15:U26"/>
    <mergeCell ref="P9:P26"/>
    <mergeCell ref="D10:L10"/>
    <mergeCell ref="C9:C14"/>
    <mergeCell ref="B27:B32"/>
    <mergeCell ref="A9:A14"/>
    <mergeCell ref="M65:U70"/>
    <mergeCell ref="D66:L66"/>
    <mergeCell ref="A65:A70"/>
    <mergeCell ref="B65:B70"/>
    <mergeCell ref="A54:A58"/>
    <mergeCell ref="B54:B58"/>
    <mergeCell ref="D60:L60"/>
    <mergeCell ref="C65:C70"/>
    <mergeCell ref="C54:C58"/>
    <mergeCell ref="S34:S58"/>
    <mergeCell ref="B21:B26"/>
    <mergeCell ref="C15:C20"/>
    <mergeCell ref="B34:B38"/>
    <mergeCell ref="C34:C38"/>
    <mergeCell ref="B33:U33"/>
    <mergeCell ref="O34:O58"/>
    <mergeCell ref="B44:B48"/>
    <mergeCell ref="U44:U53"/>
    <mergeCell ref="C21:C26"/>
    <mergeCell ref="M27:U32"/>
    <mergeCell ref="A4:A5"/>
    <mergeCell ref="B4:B5"/>
    <mergeCell ref="C4:C5"/>
    <mergeCell ref="M4:T4"/>
    <mergeCell ref="N34:N58"/>
    <mergeCell ref="C39:C43"/>
    <mergeCell ref="P34:P58"/>
    <mergeCell ref="Q34:Q58"/>
    <mergeCell ref="R34:R58"/>
    <mergeCell ref="N9:N26"/>
    <mergeCell ref="D22:L22"/>
    <mergeCell ref="R9:R26"/>
    <mergeCell ref="U54:U58"/>
    <mergeCell ref="C27:C32"/>
    <mergeCell ref="U39:U43"/>
    <mergeCell ref="U34:U38"/>
    <mergeCell ref="C44:C48"/>
    <mergeCell ref="U9:U14"/>
    <mergeCell ref="A49:A53"/>
    <mergeCell ref="B49:B53"/>
    <mergeCell ref="C49:C53"/>
    <mergeCell ref="M34:M58"/>
    <mergeCell ref="A44:A48"/>
    <mergeCell ref="A39:A43"/>
    <mergeCell ref="B39:B4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421875" style="2" customWidth="1"/>
    <col min="2" max="2" width="32.57421875" style="2" customWidth="1"/>
    <col min="3" max="3" width="7.421875" style="2" customWidth="1"/>
    <col min="4" max="7" width="9.140625" style="2" customWidth="1"/>
    <col min="8" max="8" width="10.421875" style="2" bestFit="1" customWidth="1"/>
    <col min="9" max="11" width="9.140625" style="2" customWidth="1"/>
    <col min="12" max="12" width="10.421875" style="2" bestFit="1" customWidth="1"/>
    <col min="13" max="16384" width="9.140625" style="2" customWidth="1"/>
  </cols>
  <sheetData>
    <row r="1" spans="2:12" ht="15" customHeight="1">
      <c r="B1" s="1"/>
      <c r="C1" s="1"/>
      <c r="D1" s="1"/>
      <c r="E1" s="1"/>
      <c r="F1" s="1"/>
      <c r="G1" s="1"/>
      <c r="H1" s="1"/>
      <c r="I1" s="161" t="s">
        <v>45</v>
      </c>
      <c r="J1" s="161"/>
      <c r="K1" s="161"/>
      <c r="L1" s="161"/>
    </row>
    <row r="2" spans="2:12" ht="33" customHeight="1">
      <c r="B2" s="160" t="s">
        <v>160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ht="15" customHeight="1"/>
    <row r="4" spans="1:12" ht="21" customHeight="1">
      <c r="A4" s="156" t="s">
        <v>38</v>
      </c>
      <c r="B4" s="163" t="s">
        <v>9</v>
      </c>
      <c r="C4" s="163" t="s">
        <v>4</v>
      </c>
      <c r="D4" s="163" t="s">
        <v>8</v>
      </c>
      <c r="E4" s="163"/>
      <c r="F4" s="163"/>
      <c r="G4" s="163"/>
      <c r="H4" s="163"/>
      <c r="I4" s="163"/>
      <c r="J4" s="163"/>
      <c r="K4" s="163"/>
      <c r="L4" s="163"/>
    </row>
    <row r="5" spans="1:12" ht="25.5" customHeight="1">
      <c r="A5" s="157"/>
      <c r="B5" s="163"/>
      <c r="C5" s="163"/>
      <c r="D5" s="5" t="s">
        <v>6</v>
      </c>
      <c r="E5" s="5" t="s">
        <v>7</v>
      </c>
      <c r="F5" s="164" t="s">
        <v>181</v>
      </c>
      <c r="G5" s="164"/>
      <c r="H5" s="164"/>
      <c r="I5" s="164"/>
      <c r="J5" s="164"/>
      <c r="K5" s="164"/>
      <c r="L5" s="164"/>
    </row>
    <row r="6" spans="1:12" ht="19.5" customHeight="1">
      <c r="A6" s="158"/>
      <c r="B6" s="163"/>
      <c r="C6" s="163"/>
      <c r="D6" s="5">
        <v>2012</v>
      </c>
      <c r="E6" s="5">
        <v>2013</v>
      </c>
      <c r="F6" s="5">
        <v>2014</v>
      </c>
      <c r="G6" s="5">
        <v>2015</v>
      </c>
      <c r="H6" s="5">
        <v>2016</v>
      </c>
      <c r="I6" s="5">
        <v>2017</v>
      </c>
      <c r="J6" s="5">
        <v>2018</v>
      </c>
      <c r="K6" s="5">
        <v>2019</v>
      </c>
      <c r="L6" s="5">
        <v>2020</v>
      </c>
    </row>
    <row r="7" spans="1:12" ht="19.5" customHeight="1">
      <c r="A7" s="13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</row>
    <row r="8" spans="1:12" ht="12.75">
      <c r="A8" s="14"/>
      <c r="B8" s="162" t="s">
        <v>27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2.75">
      <c r="A9" s="14">
        <v>1</v>
      </c>
      <c r="B9" s="162" t="s">
        <v>28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2" s="3" customFormat="1" ht="38.25">
      <c r="A10" s="15" t="s">
        <v>39</v>
      </c>
      <c r="B10" s="7" t="s">
        <v>29</v>
      </c>
      <c r="C10" s="4" t="s">
        <v>5</v>
      </c>
      <c r="D10" s="5">
        <v>95</v>
      </c>
      <c r="E10" s="5">
        <v>95</v>
      </c>
      <c r="F10" s="5" t="s">
        <v>24</v>
      </c>
      <c r="G10" s="5" t="s">
        <v>24</v>
      </c>
      <c r="H10" s="5" t="s">
        <v>26</v>
      </c>
      <c r="I10" s="5" t="s">
        <v>24</v>
      </c>
      <c r="J10" s="5" t="s">
        <v>24</v>
      </c>
      <c r="K10" s="5" t="s">
        <v>24</v>
      </c>
      <c r="L10" s="5" t="s">
        <v>25</v>
      </c>
    </row>
    <row r="11" spans="1:12" s="3" customFormat="1" ht="38.25">
      <c r="A11" s="16" t="s">
        <v>40</v>
      </c>
      <c r="B11" s="9" t="s">
        <v>30</v>
      </c>
      <c r="C11" s="10" t="s">
        <v>32</v>
      </c>
      <c r="D11" s="22">
        <v>94</v>
      </c>
      <c r="E11" s="22">
        <v>95</v>
      </c>
      <c r="F11" s="22">
        <v>97</v>
      </c>
      <c r="G11" s="22">
        <v>99</v>
      </c>
      <c r="H11" s="22">
        <v>101</v>
      </c>
      <c r="I11" s="22">
        <v>103</v>
      </c>
      <c r="J11" s="22">
        <v>105</v>
      </c>
      <c r="K11" s="22">
        <v>107</v>
      </c>
      <c r="L11" s="22">
        <v>109</v>
      </c>
    </row>
    <row r="12" spans="1:12" s="3" customFormat="1" ht="12.75">
      <c r="A12" s="18"/>
      <c r="B12" s="9" t="s">
        <v>31</v>
      </c>
      <c r="C12" s="10" t="s">
        <v>5</v>
      </c>
      <c r="D12" s="11"/>
      <c r="E12" s="11"/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</row>
    <row r="13" spans="1:12" ht="12.75">
      <c r="A13" s="19" t="s">
        <v>22</v>
      </c>
      <c r="B13" s="155" t="s">
        <v>33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s="3" customFormat="1" ht="38.25">
      <c r="A14" s="16" t="s">
        <v>41</v>
      </c>
      <c r="B14" s="9" t="s">
        <v>34</v>
      </c>
      <c r="C14" s="10" t="s">
        <v>23</v>
      </c>
      <c r="D14" s="22">
        <v>4230</v>
      </c>
      <c r="E14" s="22">
        <v>4293</v>
      </c>
      <c r="F14" s="22">
        <v>4356</v>
      </c>
      <c r="G14" s="22">
        <v>4419</v>
      </c>
      <c r="H14" s="22">
        <v>4482</v>
      </c>
      <c r="I14" s="22">
        <v>4527</v>
      </c>
      <c r="J14" s="22">
        <v>4572</v>
      </c>
      <c r="K14" s="22">
        <v>4617</v>
      </c>
      <c r="L14" s="22">
        <v>4662</v>
      </c>
    </row>
    <row r="15" spans="1:12" ht="12.75">
      <c r="A15" s="19" t="s">
        <v>42</v>
      </c>
      <c r="B15" s="155" t="s">
        <v>37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</row>
    <row r="16" spans="1:12" s="3" customFormat="1" ht="25.5">
      <c r="A16" s="16" t="s">
        <v>43</v>
      </c>
      <c r="B16" s="17" t="s">
        <v>158</v>
      </c>
      <c r="C16" s="17" t="s">
        <v>32</v>
      </c>
      <c r="D16" s="22"/>
      <c r="E16" s="22"/>
      <c r="F16" s="22" t="s">
        <v>159</v>
      </c>
      <c r="G16" s="22"/>
      <c r="H16" s="22"/>
      <c r="I16" s="22"/>
      <c r="J16" s="22"/>
      <c r="K16" s="22"/>
      <c r="L16" s="22"/>
    </row>
    <row r="17" spans="1:12" ht="25.5">
      <c r="A17" s="21" t="s">
        <v>44</v>
      </c>
      <c r="B17" s="20" t="s">
        <v>156</v>
      </c>
      <c r="C17" s="20" t="s">
        <v>157</v>
      </c>
      <c r="D17" s="23"/>
      <c r="E17" s="23"/>
      <c r="F17" s="23">
        <v>1</v>
      </c>
      <c r="G17" s="23"/>
      <c r="H17" s="23"/>
      <c r="I17" s="23"/>
      <c r="J17" s="23"/>
      <c r="K17" s="23"/>
      <c r="L17" s="23"/>
    </row>
    <row r="18" spans="1:12" ht="25.5">
      <c r="A18" s="21" t="s">
        <v>70</v>
      </c>
      <c r="B18" s="20" t="s">
        <v>154</v>
      </c>
      <c r="C18" s="20" t="s">
        <v>155</v>
      </c>
      <c r="D18" s="23"/>
      <c r="E18" s="23"/>
      <c r="F18" s="23"/>
      <c r="G18" s="23">
        <v>7</v>
      </c>
      <c r="H18" s="23">
        <v>100</v>
      </c>
      <c r="I18" s="23"/>
      <c r="J18" s="23"/>
      <c r="K18" s="23"/>
      <c r="L18" s="23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mergeCells count="11">
    <mergeCell ref="D4:L4"/>
    <mergeCell ref="B13:L13"/>
    <mergeCell ref="A4:A6"/>
    <mergeCell ref="B15:L15"/>
    <mergeCell ref="B2:L2"/>
    <mergeCell ref="I1:L1"/>
    <mergeCell ref="B8:L8"/>
    <mergeCell ref="B9:L9"/>
    <mergeCell ref="B4:B6"/>
    <mergeCell ref="C4:C6"/>
    <mergeCell ref="F5:L5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9" zoomScaleNormal="89" zoomScaleSheetLayoutView="115" zoomScalePageLayoutView="0" workbookViewId="0" topLeftCell="A1">
      <selection activeCell="C24" sqref="C24"/>
    </sheetView>
  </sheetViews>
  <sheetFormatPr defaultColWidth="15.57421875" defaultRowHeight="15"/>
  <cols>
    <col min="1" max="1" width="29.28125" style="83" customWidth="1"/>
    <col min="2" max="16384" width="15.57421875" style="83" customWidth="1"/>
  </cols>
  <sheetData>
    <row r="1" spans="6:9" ht="15.75">
      <c r="F1" s="166" t="s">
        <v>78</v>
      </c>
      <c r="G1" s="166"/>
      <c r="H1" s="166"/>
      <c r="I1" s="166"/>
    </row>
    <row r="2" ht="15.75">
      <c r="A2" s="89" t="s">
        <v>171</v>
      </c>
    </row>
    <row r="4" spans="1:9" ht="15.75">
      <c r="A4" s="84" t="s">
        <v>11</v>
      </c>
      <c r="B4" s="84" t="s">
        <v>12</v>
      </c>
      <c r="C4" s="165" t="s">
        <v>74</v>
      </c>
      <c r="D4" s="165"/>
      <c r="E4" s="165"/>
      <c r="F4" s="165"/>
      <c r="G4" s="165"/>
      <c r="H4" s="165"/>
      <c r="I4" s="165"/>
    </row>
    <row r="5" spans="1:9" ht="18" customHeight="1">
      <c r="A5" s="85"/>
      <c r="B5" s="85"/>
      <c r="C5" s="84" t="s">
        <v>10</v>
      </c>
      <c r="D5" s="84" t="s">
        <v>15</v>
      </c>
      <c r="E5" s="84" t="s">
        <v>16</v>
      </c>
      <c r="F5" s="84" t="s">
        <v>17</v>
      </c>
      <c r="G5" s="84" t="s">
        <v>18</v>
      </c>
      <c r="H5" s="84" t="s">
        <v>19</v>
      </c>
      <c r="I5" s="84" t="s">
        <v>20</v>
      </c>
    </row>
    <row r="6" spans="1:9" ht="15.75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</row>
    <row r="7" spans="1:9" ht="15.75">
      <c r="A7" s="86" t="s">
        <v>75</v>
      </c>
      <c r="B7" s="81">
        <f>SUM(C7:I7)</f>
        <v>12918364.57</v>
      </c>
      <c r="C7" s="81">
        <f>C9+C10+C11+C12</f>
        <v>4466800</v>
      </c>
      <c r="D7" s="81">
        <f aca="true" t="shared" si="0" ref="D7:I7">D9+D10+D11+D12</f>
        <v>1403914.5699999998</v>
      </c>
      <c r="E7" s="81">
        <f t="shared" si="0"/>
        <v>1400050</v>
      </c>
      <c r="F7" s="81">
        <f t="shared" si="0"/>
        <v>1411900</v>
      </c>
      <c r="G7" s="81">
        <f t="shared" si="0"/>
        <v>1411900</v>
      </c>
      <c r="H7" s="81">
        <f t="shared" si="0"/>
        <v>1411900</v>
      </c>
      <c r="I7" s="81">
        <f t="shared" si="0"/>
        <v>1411900</v>
      </c>
    </row>
    <row r="8" spans="1:9" ht="15.75">
      <c r="A8" s="167" t="s">
        <v>91</v>
      </c>
      <c r="B8" s="167"/>
      <c r="C8" s="167"/>
      <c r="D8" s="167"/>
      <c r="E8" s="167"/>
      <c r="F8" s="167"/>
      <c r="G8" s="167"/>
      <c r="H8" s="167"/>
      <c r="I8" s="167"/>
    </row>
    <row r="9" spans="1:9" ht="15.75">
      <c r="A9" s="86" t="s">
        <v>2</v>
      </c>
      <c r="B9" s="81">
        <f>SUM(C9:I9)</f>
        <v>11305864.57</v>
      </c>
      <c r="C9" s="86">
        <f>C16+C23</f>
        <v>3144800</v>
      </c>
      <c r="D9" s="86">
        <f aca="true" t="shared" si="1" ref="D9:I9">D16+D23</f>
        <v>1345814.5699999998</v>
      </c>
      <c r="E9" s="86">
        <f t="shared" si="1"/>
        <v>1400050</v>
      </c>
      <c r="F9" s="86">
        <f t="shared" si="1"/>
        <v>1353800</v>
      </c>
      <c r="G9" s="86">
        <f t="shared" si="1"/>
        <v>1353800</v>
      </c>
      <c r="H9" s="86">
        <f t="shared" si="1"/>
        <v>1353800</v>
      </c>
      <c r="I9" s="86">
        <f t="shared" si="1"/>
        <v>1353800</v>
      </c>
    </row>
    <row r="10" spans="1:9" ht="15.75">
      <c r="A10" s="86" t="s">
        <v>0</v>
      </c>
      <c r="B10" s="81">
        <f>SUM(C10:I10)</f>
        <v>1612500</v>
      </c>
      <c r="C10" s="87">
        <f>C17+C24</f>
        <v>1322000</v>
      </c>
      <c r="D10" s="87">
        <f aca="true" t="shared" si="2" ref="D10:I10">D17+D24</f>
        <v>58100</v>
      </c>
      <c r="E10" s="87">
        <f t="shared" si="2"/>
        <v>0</v>
      </c>
      <c r="F10" s="87">
        <f t="shared" si="2"/>
        <v>58100</v>
      </c>
      <c r="G10" s="87">
        <f t="shared" si="2"/>
        <v>58100</v>
      </c>
      <c r="H10" s="87">
        <f t="shared" si="2"/>
        <v>58100</v>
      </c>
      <c r="I10" s="87">
        <f t="shared" si="2"/>
        <v>58100</v>
      </c>
    </row>
    <row r="11" spans="1:9" ht="15.75">
      <c r="A11" s="86" t="s">
        <v>1</v>
      </c>
      <c r="B11" s="81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</row>
    <row r="12" spans="1:9" ht="15.75">
      <c r="A12" s="86" t="s">
        <v>3</v>
      </c>
      <c r="B12" s="81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</row>
    <row r="13" spans="1:9" ht="53.25" customHeight="1">
      <c r="A13" s="86" t="s">
        <v>76</v>
      </c>
      <c r="B13" s="81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</row>
    <row r="14" spans="1:9" ht="67.5" customHeight="1">
      <c r="A14" s="88" t="s">
        <v>21</v>
      </c>
      <c r="B14" s="88">
        <f>SUM(C14:I14)</f>
        <v>9952564.57</v>
      </c>
      <c r="C14" s="88">
        <f>C16+C17+C18+C19</f>
        <v>1501000</v>
      </c>
      <c r="D14" s="88">
        <f aca="true" t="shared" si="3" ref="D14:I14">D16+D17+D18+D19</f>
        <v>1403914.5699999998</v>
      </c>
      <c r="E14" s="88">
        <f t="shared" si="3"/>
        <v>1400050</v>
      </c>
      <c r="F14" s="88">
        <f t="shared" si="3"/>
        <v>1411900</v>
      </c>
      <c r="G14" s="88">
        <f t="shared" si="3"/>
        <v>1411900</v>
      </c>
      <c r="H14" s="88">
        <f t="shared" si="3"/>
        <v>1411900</v>
      </c>
      <c r="I14" s="88">
        <f t="shared" si="3"/>
        <v>1411900</v>
      </c>
    </row>
    <row r="15" spans="1:9" ht="15.75">
      <c r="A15" s="167" t="s">
        <v>91</v>
      </c>
      <c r="B15" s="167"/>
      <c r="C15" s="167"/>
      <c r="D15" s="167"/>
      <c r="E15" s="167"/>
      <c r="F15" s="167"/>
      <c r="G15" s="167"/>
      <c r="H15" s="167"/>
      <c r="I15" s="167"/>
    </row>
    <row r="16" spans="1:9" ht="15.75">
      <c r="A16" s="86" t="s">
        <v>2</v>
      </c>
      <c r="B16" s="88">
        <f>SUM(C16:I16)</f>
        <v>9590064.57</v>
      </c>
      <c r="C16" s="86">
        <f>'таблица 3(1)'!F18+'таблица 3(1)'!F31</f>
        <v>1429000</v>
      </c>
      <c r="D16" s="86">
        <f>'таблица 3(1)'!G18+'таблица 3(1)'!G25</f>
        <v>1345814.5699999998</v>
      </c>
      <c r="E16" s="86">
        <f>'таблица 3(1)'!H18+'таблица 3(1)'!H31</f>
        <v>1400050</v>
      </c>
      <c r="F16" s="86">
        <f>'таблица 3(1)'!I18+'таблица 3(1)'!I25</f>
        <v>1353800</v>
      </c>
      <c r="G16" s="86">
        <f>'таблица 3(1)'!J18+'таблица 3(1)'!J25</f>
        <v>1353800</v>
      </c>
      <c r="H16" s="86">
        <f>'таблица 3(1)'!K18+'таблица 3(1)'!K25</f>
        <v>1353800</v>
      </c>
      <c r="I16" s="86">
        <f>'таблица 3(1)'!L18+'таблица 3(1)'!L25</f>
        <v>1353800</v>
      </c>
    </row>
    <row r="17" spans="1:9" ht="15.75">
      <c r="A17" s="86" t="s">
        <v>0</v>
      </c>
      <c r="B17" s="81">
        <f>SUM(C17:I17)</f>
        <v>362500</v>
      </c>
      <c r="C17" s="87">
        <f>'таблица 3(1)'!F26</f>
        <v>72000</v>
      </c>
      <c r="D17" s="87">
        <f>'таблица 3(1)'!G26</f>
        <v>58100</v>
      </c>
      <c r="E17" s="87">
        <v>0</v>
      </c>
      <c r="F17" s="87">
        <v>58100</v>
      </c>
      <c r="G17" s="87">
        <v>58100</v>
      </c>
      <c r="H17" s="87">
        <v>58100</v>
      </c>
      <c r="I17" s="87">
        <v>58100</v>
      </c>
    </row>
    <row r="18" spans="1:9" ht="15.75">
      <c r="A18" s="86" t="s">
        <v>1</v>
      </c>
      <c r="B18" s="81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</row>
    <row r="19" spans="1:9" ht="15.75">
      <c r="A19" s="86" t="s">
        <v>3</v>
      </c>
      <c r="B19" s="81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</row>
    <row r="20" spans="1:9" ht="31.5" customHeight="1">
      <c r="A20" s="86" t="s">
        <v>77</v>
      </c>
      <c r="B20" s="81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</row>
    <row r="21" spans="1:9" ht="78.75">
      <c r="A21" s="88" t="s">
        <v>184</v>
      </c>
      <c r="B21" s="81">
        <f>SUM(C21:I21)</f>
        <v>2965800</v>
      </c>
      <c r="C21" s="81">
        <f>C23+C24+C25+C26</f>
        <v>2965800</v>
      </c>
      <c r="D21" s="81">
        <f aca="true" t="shared" si="4" ref="D21:I21">D23+D24+D25+D26</f>
        <v>0</v>
      </c>
      <c r="E21" s="81">
        <f t="shared" si="4"/>
        <v>0</v>
      </c>
      <c r="F21" s="81">
        <f t="shared" si="4"/>
        <v>0</v>
      </c>
      <c r="G21" s="81">
        <f t="shared" si="4"/>
        <v>0</v>
      </c>
      <c r="H21" s="81">
        <f t="shared" si="4"/>
        <v>0</v>
      </c>
      <c r="I21" s="81">
        <f t="shared" si="4"/>
        <v>0</v>
      </c>
    </row>
    <row r="22" spans="1:9" ht="15.75">
      <c r="A22" s="167" t="s">
        <v>91</v>
      </c>
      <c r="B22" s="167"/>
      <c r="C22" s="167"/>
      <c r="D22" s="167"/>
      <c r="E22" s="167"/>
      <c r="F22" s="167"/>
      <c r="G22" s="167"/>
      <c r="H22" s="167"/>
      <c r="I22" s="167"/>
    </row>
    <row r="23" spans="1:9" ht="15.75">
      <c r="A23" s="86" t="s">
        <v>2</v>
      </c>
      <c r="B23" s="81">
        <f>SUM(C23:I23)</f>
        <v>1715800</v>
      </c>
      <c r="C23" s="87">
        <f>'таблица 3(1)'!F56</f>
        <v>1715800</v>
      </c>
      <c r="D23" s="87">
        <f>'таблица 3(1)'!G56</f>
        <v>0</v>
      </c>
      <c r="E23" s="87">
        <f>'таблица 3(1)'!H56</f>
        <v>0</v>
      </c>
      <c r="F23" s="87">
        <f>'таблица 3(1)'!I56</f>
        <v>0</v>
      </c>
      <c r="G23" s="87">
        <f>'таблица 3(1)'!J56</f>
        <v>0</v>
      </c>
      <c r="H23" s="87">
        <f>'таблица 3(1)'!K56</f>
        <v>0</v>
      </c>
      <c r="I23" s="87">
        <f>'таблица 3(1)'!L56</f>
        <v>0</v>
      </c>
    </row>
    <row r="24" spans="1:9" ht="15.75">
      <c r="A24" s="86" t="s">
        <v>0</v>
      </c>
      <c r="B24" s="81">
        <f>SUM(C24:I24)</f>
        <v>1250000</v>
      </c>
      <c r="C24" s="87">
        <f>'таблица 3(1)'!F57</f>
        <v>1250000</v>
      </c>
      <c r="D24" s="87">
        <f>'таблица 3(1)'!G57</f>
        <v>0</v>
      </c>
      <c r="E24" s="87">
        <f>'таблица 3(1)'!H57</f>
        <v>0</v>
      </c>
      <c r="F24" s="87">
        <f>'таблица 3(1)'!I57</f>
        <v>0</v>
      </c>
      <c r="G24" s="87">
        <f>'таблица 3(1)'!J57</f>
        <v>0</v>
      </c>
      <c r="H24" s="87">
        <f>'таблица 3(1)'!K57</f>
        <v>0</v>
      </c>
      <c r="I24" s="87">
        <f>'таблица 3(1)'!L57</f>
        <v>0</v>
      </c>
    </row>
    <row r="25" spans="1:9" ht="15.75">
      <c r="A25" s="86" t="s">
        <v>1</v>
      </c>
      <c r="B25" s="81">
        <v>0</v>
      </c>
      <c r="C25" s="87">
        <f>'таблица 3(1)'!F58</f>
        <v>0</v>
      </c>
      <c r="D25" s="87">
        <f>'таблица 3(1)'!G58</f>
        <v>0</v>
      </c>
      <c r="E25" s="87">
        <f>'таблица 3(1)'!H58</f>
        <v>0</v>
      </c>
      <c r="F25" s="87">
        <f>'таблица 3(1)'!I58</f>
        <v>0</v>
      </c>
      <c r="G25" s="87">
        <f>'таблица 3(1)'!J58</f>
        <v>0</v>
      </c>
      <c r="H25" s="87">
        <f>'таблица 3(1)'!K58</f>
        <v>0</v>
      </c>
      <c r="I25" s="87">
        <f>'таблица 3(1)'!L58</f>
        <v>0</v>
      </c>
    </row>
    <row r="26" spans="1:9" ht="15.75">
      <c r="A26" s="86" t="s">
        <v>3</v>
      </c>
      <c r="B26" s="81">
        <v>0</v>
      </c>
      <c r="C26" s="87">
        <f>'таблица 3(1)'!F59</f>
        <v>0</v>
      </c>
      <c r="D26" s="87">
        <f>'таблица 3(1)'!G59</f>
        <v>0</v>
      </c>
      <c r="E26" s="87">
        <f>'таблица 3(1)'!H59</f>
        <v>0</v>
      </c>
      <c r="F26" s="87">
        <f>'таблица 3(1)'!I59</f>
        <v>0</v>
      </c>
      <c r="G26" s="87">
        <f>'таблица 3(1)'!J59</f>
        <v>0</v>
      </c>
      <c r="H26" s="87">
        <f>'таблица 3(1)'!K59</f>
        <v>0</v>
      </c>
      <c r="I26" s="87">
        <f>'таблица 3(1)'!L59</f>
        <v>0</v>
      </c>
    </row>
    <row r="27" spans="1:9" ht="34.5" customHeight="1">
      <c r="A27" s="86" t="s">
        <v>77</v>
      </c>
      <c r="B27" s="81">
        <v>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</row>
  </sheetData>
  <sheetProtection/>
  <mergeCells count="5">
    <mergeCell ref="C4:I4"/>
    <mergeCell ref="F1:I1"/>
    <mergeCell ref="A8:I8"/>
    <mergeCell ref="A15:I15"/>
    <mergeCell ref="A22:I22"/>
  </mergeCells>
  <printOptions horizontalCentered="1"/>
  <pageMargins left="0.5118110236220472" right="0.31496062992125984" top="0.7086614173228347" bottom="0.15748031496062992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78" zoomScaleNormal="78" zoomScaleSheetLayoutView="115" zoomScalePageLayoutView="0" workbookViewId="0" topLeftCell="B1">
      <selection activeCell="H25" sqref="H25"/>
    </sheetView>
  </sheetViews>
  <sheetFormatPr defaultColWidth="9.140625" defaultRowHeight="15"/>
  <cols>
    <col min="1" max="1" width="5.421875" style="82" customWidth="1"/>
    <col min="2" max="2" width="32.140625" style="82" customWidth="1"/>
    <col min="3" max="4" width="11.421875" style="82" customWidth="1"/>
    <col min="5" max="5" width="13.8515625" style="82" customWidth="1"/>
    <col min="6" max="6" width="13.421875" style="82" customWidth="1"/>
    <col min="7" max="7" width="15.421875" style="82" customWidth="1"/>
    <col min="8" max="11" width="16.28125" style="82" customWidth="1"/>
    <col min="12" max="12" width="13.8515625" style="82" customWidth="1"/>
    <col min="13" max="13" width="36.28125" style="82" customWidth="1"/>
    <col min="14" max="14" width="9.7109375" style="82" customWidth="1"/>
    <col min="15" max="15" width="10.8515625" style="82" customWidth="1"/>
    <col min="16" max="16" width="11.00390625" style="82" customWidth="1"/>
    <col min="17" max="17" width="10.28125" style="82" customWidth="1"/>
    <col min="18" max="18" width="9.8515625" style="82" customWidth="1"/>
    <col min="19" max="20" width="10.28125" style="82" customWidth="1"/>
    <col min="21" max="21" width="22.57421875" style="82" customWidth="1"/>
    <col min="22" max="16384" width="9.140625" style="82" customWidth="1"/>
  </cols>
  <sheetData>
    <row r="1" spans="1:21" s="50" customFormat="1" ht="27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 t="s">
        <v>69</v>
      </c>
    </row>
    <row r="2" spans="1:21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5.75">
      <c r="A3" s="177" t="s">
        <v>161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ht="18" customHeight="1">
      <c r="A4" s="174" t="s">
        <v>38</v>
      </c>
      <c r="B4" s="174" t="s">
        <v>13</v>
      </c>
      <c r="C4" s="174" t="s">
        <v>14</v>
      </c>
      <c r="D4" s="174" t="s">
        <v>46</v>
      </c>
      <c r="E4" s="174" t="s">
        <v>47</v>
      </c>
      <c r="F4" s="174"/>
      <c r="G4" s="174"/>
      <c r="H4" s="174"/>
      <c r="I4" s="174"/>
      <c r="J4" s="174"/>
      <c r="K4" s="174"/>
      <c r="L4" s="174"/>
      <c r="M4" s="179" t="s">
        <v>183</v>
      </c>
      <c r="N4" s="180"/>
      <c r="O4" s="180"/>
      <c r="P4" s="180"/>
      <c r="Q4" s="180"/>
      <c r="R4" s="180"/>
      <c r="S4" s="180"/>
      <c r="T4" s="181"/>
      <c r="U4" s="174" t="s">
        <v>67</v>
      </c>
    </row>
    <row r="5" spans="1:21" ht="48.75" customHeight="1">
      <c r="A5" s="174"/>
      <c r="B5" s="174"/>
      <c r="C5" s="174"/>
      <c r="D5" s="174"/>
      <c r="E5" s="174" t="s">
        <v>48</v>
      </c>
      <c r="F5" s="174"/>
      <c r="G5" s="174"/>
      <c r="H5" s="174"/>
      <c r="I5" s="174"/>
      <c r="J5" s="174"/>
      <c r="K5" s="174"/>
      <c r="L5" s="174"/>
      <c r="M5" s="182"/>
      <c r="N5" s="183"/>
      <c r="O5" s="183"/>
      <c r="P5" s="183"/>
      <c r="Q5" s="183"/>
      <c r="R5" s="183"/>
      <c r="S5" s="183"/>
      <c r="T5" s="184"/>
      <c r="U5" s="174"/>
    </row>
    <row r="6" spans="1:21" ht="15">
      <c r="A6" s="96"/>
      <c r="B6" s="96"/>
      <c r="C6" s="96"/>
      <c r="D6" s="96"/>
      <c r="E6" s="95" t="s">
        <v>49</v>
      </c>
      <c r="F6" s="95" t="s">
        <v>10</v>
      </c>
      <c r="G6" s="95" t="s">
        <v>15</v>
      </c>
      <c r="H6" s="95" t="s">
        <v>16</v>
      </c>
      <c r="I6" s="95" t="s">
        <v>17</v>
      </c>
      <c r="J6" s="95" t="s">
        <v>18</v>
      </c>
      <c r="K6" s="95" t="s">
        <v>19</v>
      </c>
      <c r="L6" s="95" t="s">
        <v>20</v>
      </c>
      <c r="M6" s="95" t="s">
        <v>50</v>
      </c>
      <c r="N6" s="95" t="s">
        <v>10</v>
      </c>
      <c r="O6" s="95" t="s">
        <v>15</v>
      </c>
      <c r="P6" s="95" t="s">
        <v>16</v>
      </c>
      <c r="Q6" s="95" t="s">
        <v>17</v>
      </c>
      <c r="R6" s="95" t="s">
        <v>18</v>
      </c>
      <c r="S6" s="95" t="s">
        <v>19</v>
      </c>
      <c r="T6" s="95" t="s">
        <v>20</v>
      </c>
      <c r="U6" s="96"/>
    </row>
    <row r="7" spans="1:21" ht="15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8">
        <v>9</v>
      </c>
      <c r="J7" s="98">
        <v>10</v>
      </c>
      <c r="K7" s="98">
        <v>11</v>
      </c>
      <c r="L7" s="98">
        <v>12</v>
      </c>
      <c r="M7" s="97">
        <v>13</v>
      </c>
      <c r="N7" s="97">
        <v>14</v>
      </c>
      <c r="O7" s="97">
        <v>15</v>
      </c>
      <c r="P7" s="97">
        <v>16</v>
      </c>
      <c r="Q7" s="97">
        <v>17</v>
      </c>
      <c r="R7" s="97">
        <v>18</v>
      </c>
      <c r="S7" s="97">
        <v>19</v>
      </c>
      <c r="T7" s="97">
        <v>20</v>
      </c>
      <c r="U7" s="97">
        <v>21</v>
      </c>
    </row>
    <row r="8" spans="1:21" ht="15">
      <c r="A8" s="97"/>
      <c r="B8" s="176" t="s">
        <v>51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</row>
    <row r="9" spans="1:21" ht="15">
      <c r="A9" s="100">
        <v>1</v>
      </c>
      <c r="B9" s="176" t="s">
        <v>52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</row>
    <row r="10" spans="1:21" ht="26.25" customHeight="1">
      <c r="A10" s="168" t="s">
        <v>39</v>
      </c>
      <c r="B10" s="174" t="s">
        <v>173</v>
      </c>
      <c r="C10" s="174" t="s">
        <v>89</v>
      </c>
      <c r="D10" s="95" t="s">
        <v>53</v>
      </c>
      <c r="E10" s="99">
        <f>SUM(E12:E15)</f>
        <v>5993993.4</v>
      </c>
      <c r="F10" s="99">
        <f>F12+F13+F14+F15</f>
        <v>880050</v>
      </c>
      <c r="G10" s="99">
        <f aca="true" t="shared" si="0" ref="G10:L10">G12+G13+G14+G15</f>
        <v>830050</v>
      </c>
      <c r="H10" s="99">
        <f t="shared" si="0"/>
        <v>763693.4</v>
      </c>
      <c r="I10" s="99">
        <f t="shared" si="0"/>
        <v>880050</v>
      </c>
      <c r="J10" s="99">
        <f t="shared" si="0"/>
        <v>880050</v>
      </c>
      <c r="K10" s="99">
        <f t="shared" si="0"/>
        <v>880050</v>
      </c>
      <c r="L10" s="99">
        <f t="shared" si="0"/>
        <v>880050</v>
      </c>
      <c r="M10" s="168" t="s">
        <v>54</v>
      </c>
      <c r="N10" s="168" t="s">
        <v>24</v>
      </c>
      <c r="O10" s="168" t="s">
        <v>24</v>
      </c>
      <c r="P10" s="168" t="s">
        <v>24</v>
      </c>
      <c r="Q10" s="168" t="s">
        <v>24</v>
      </c>
      <c r="R10" s="168" t="s">
        <v>24</v>
      </c>
      <c r="S10" s="168" t="s">
        <v>24</v>
      </c>
      <c r="T10" s="168" t="s">
        <v>24</v>
      </c>
      <c r="U10" s="174" t="s">
        <v>199</v>
      </c>
    </row>
    <row r="11" spans="1:21" ht="19.5" customHeight="1">
      <c r="A11" s="169"/>
      <c r="B11" s="174"/>
      <c r="C11" s="174"/>
      <c r="D11" s="171" t="s">
        <v>91</v>
      </c>
      <c r="E11" s="172"/>
      <c r="F11" s="172"/>
      <c r="G11" s="172"/>
      <c r="H11" s="172"/>
      <c r="I11" s="172"/>
      <c r="J11" s="172"/>
      <c r="K11" s="172"/>
      <c r="L11" s="173"/>
      <c r="M11" s="170"/>
      <c r="N11" s="170"/>
      <c r="O11" s="170"/>
      <c r="P11" s="170"/>
      <c r="Q11" s="170"/>
      <c r="R11" s="170"/>
      <c r="S11" s="170"/>
      <c r="T11" s="170"/>
      <c r="U11" s="174"/>
    </row>
    <row r="12" spans="1:21" ht="15">
      <c r="A12" s="169"/>
      <c r="B12" s="174"/>
      <c r="C12" s="174"/>
      <c r="D12" s="95" t="s">
        <v>2</v>
      </c>
      <c r="E12" s="99">
        <f>SUM(F12:L12)</f>
        <v>5993993.4</v>
      </c>
      <c r="F12" s="95">
        <v>880050</v>
      </c>
      <c r="G12" s="95">
        <f>830050</f>
        <v>830050</v>
      </c>
      <c r="H12" s="95">
        <f>871197-107503.6</f>
        <v>763693.4</v>
      </c>
      <c r="I12" s="95">
        <v>880050</v>
      </c>
      <c r="J12" s="95">
        <v>880050</v>
      </c>
      <c r="K12" s="95">
        <v>880050</v>
      </c>
      <c r="L12" s="95">
        <v>880050</v>
      </c>
      <c r="M12" s="168" t="s">
        <v>55</v>
      </c>
      <c r="N12" s="168">
        <v>97</v>
      </c>
      <c r="O12" s="168">
        <v>99</v>
      </c>
      <c r="P12" s="168">
        <v>101</v>
      </c>
      <c r="Q12" s="168">
        <v>103</v>
      </c>
      <c r="R12" s="168">
        <v>105</v>
      </c>
      <c r="S12" s="168">
        <v>107</v>
      </c>
      <c r="T12" s="168">
        <v>109</v>
      </c>
      <c r="U12" s="174"/>
    </row>
    <row r="13" spans="1:21" ht="15">
      <c r="A13" s="169"/>
      <c r="B13" s="174"/>
      <c r="C13" s="174"/>
      <c r="D13" s="95" t="s">
        <v>0</v>
      </c>
      <c r="E13" s="99">
        <f>SUM(F13:L13)</f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169"/>
      <c r="N13" s="169"/>
      <c r="O13" s="169"/>
      <c r="P13" s="169"/>
      <c r="Q13" s="169"/>
      <c r="R13" s="169"/>
      <c r="S13" s="169"/>
      <c r="T13" s="169"/>
      <c r="U13" s="174"/>
    </row>
    <row r="14" spans="1:21" ht="15">
      <c r="A14" s="169"/>
      <c r="B14" s="174"/>
      <c r="C14" s="174"/>
      <c r="D14" s="95" t="s">
        <v>1</v>
      </c>
      <c r="E14" s="99">
        <f>SUM(F14:L14)</f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170"/>
      <c r="N14" s="170"/>
      <c r="O14" s="170"/>
      <c r="P14" s="170"/>
      <c r="Q14" s="170"/>
      <c r="R14" s="170"/>
      <c r="S14" s="170"/>
      <c r="T14" s="170"/>
      <c r="U14" s="174"/>
    </row>
    <row r="15" spans="1:21" ht="18.75" customHeight="1">
      <c r="A15" s="170"/>
      <c r="B15" s="174"/>
      <c r="C15" s="174"/>
      <c r="D15" s="95" t="s">
        <v>3</v>
      </c>
      <c r="E15" s="99">
        <f>SUM(F15:L15)</f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 t="s">
        <v>56</v>
      </c>
      <c r="N15" s="95">
        <v>1</v>
      </c>
      <c r="O15" s="95">
        <v>1</v>
      </c>
      <c r="P15" s="95">
        <v>1</v>
      </c>
      <c r="Q15" s="95">
        <v>1</v>
      </c>
      <c r="R15" s="95">
        <v>1</v>
      </c>
      <c r="S15" s="95">
        <v>1</v>
      </c>
      <c r="T15" s="95">
        <v>1</v>
      </c>
      <c r="U15" s="174"/>
    </row>
    <row r="16" spans="1:21" ht="24" customHeight="1">
      <c r="A16" s="174"/>
      <c r="B16" s="174" t="s">
        <v>57</v>
      </c>
      <c r="C16" s="174"/>
      <c r="D16" s="95" t="s">
        <v>53</v>
      </c>
      <c r="E16" s="99">
        <f>SUM(F16:L16)</f>
        <v>5993993.4</v>
      </c>
      <c r="F16" s="99">
        <f aca="true" t="shared" si="1" ref="F16:L16">F18+F19+F20+F21</f>
        <v>880050</v>
      </c>
      <c r="G16" s="99">
        <f t="shared" si="1"/>
        <v>830050</v>
      </c>
      <c r="H16" s="99">
        <f t="shared" si="1"/>
        <v>763693.4</v>
      </c>
      <c r="I16" s="99">
        <f t="shared" si="1"/>
        <v>880050</v>
      </c>
      <c r="J16" s="99">
        <f t="shared" si="1"/>
        <v>880050</v>
      </c>
      <c r="K16" s="99">
        <f t="shared" si="1"/>
        <v>880050</v>
      </c>
      <c r="L16" s="99">
        <f t="shared" si="1"/>
        <v>880050</v>
      </c>
      <c r="M16" s="174"/>
      <c r="N16" s="174"/>
      <c r="O16" s="174"/>
      <c r="P16" s="174"/>
      <c r="Q16" s="174"/>
      <c r="R16" s="174"/>
      <c r="S16" s="174"/>
      <c r="T16" s="174"/>
      <c r="U16" s="174"/>
    </row>
    <row r="17" spans="1:21" ht="15">
      <c r="A17" s="174"/>
      <c r="B17" s="174"/>
      <c r="C17" s="174"/>
      <c r="D17" s="171" t="s">
        <v>91</v>
      </c>
      <c r="E17" s="172"/>
      <c r="F17" s="172"/>
      <c r="G17" s="172"/>
      <c r="H17" s="172"/>
      <c r="I17" s="172"/>
      <c r="J17" s="172"/>
      <c r="K17" s="172"/>
      <c r="L17" s="173"/>
      <c r="M17" s="174"/>
      <c r="N17" s="174"/>
      <c r="O17" s="174"/>
      <c r="P17" s="174"/>
      <c r="Q17" s="174"/>
      <c r="R17" s="174"/>
      <c r="S17" s="174"/>
      <c r="T17" s="174"/>
      <c r="U17" s="174"/>
    </row>
    <row r="18" spans="1:21" ht="15">
      <c r="A18" s="174"/>
      <c r="B18" s="174"/>
      <c r="C18" s="174"/>
      <c r="D18" s="95" t="s">
        <v>2</v>
      </c>
      <c r="E18" s="99">
        <f>SUM(F18:L18)</f>
        <v>5993993.4</v>
      </c>
      <c r="F18" s="95">
        <f>F12</f>
        <v>880050</v>
      </c>
      <c r="G18" s="95">
        <f>G12</f>
        <v>830050</v>
      </c>
      <c r="H18" s="95">
        <f aca="true" t="shared" si="2" ref="G18:L19">H12</f>
        <v>763693.4</v>
      </c>
      <c r="I18" s="95">
        <f>I12</f>
        <v>880050</v>
      </c>
      <c r="J18" s="95">
        <f>J12</f>
        <v>880050</v>
      </c>
      <c r="K18" s="95">
        <f>K12</f>
        <v>880050</v>
      </c>
      <c r="L18" s="95">
        <f>L12</f>
        <v>880050</v>
      </c>
      <c r="M18" s="174"/>
      <c r="N18" s="174"/>
      <c r="O18" s="174"/>
      <c r="P18" s="174"/>
      <c r="Q18" s="174"/>
      <c r="R18" s="174"/>
      <c r="S18" s="174"/>
      <c r="T18" s="174"/>
      <c r="U18" s="174"/>
    </row>
    <row r="19" spans="1:21" ht="15">
      <c r="A19" s="174"/>
      <c r="B19" s="174"/>
      <c r="C19" s="174"/>
      <c r="D19" s="95" t="s">
        <v>0</v>
      </c>
      <c r="E19" s="99">
        <f aca="true" t="shared" si="3" ref="E19:F21">E13</f>
        <v>0</v>
      </c>
      <c r="F19" s="95">
        <f t="shared" si="3"/>
        <v>0</v>
      </c>
      <c r="G19" s="95">
        <f t="shared" si="2"/>
        <v>0</v>
      </c>
      <c r="H19" s="95">
        <f t="shared" si="2"/>
        <v>0</v>
      </c>
      <c r="I19" s="95">
        <f t="shared" si="2"/>
        <v>0</v>
      </c>
      <c r="J19" s="95">
        <f t="shared" si="2"/>
        <v>0</v>
      </c>
      <c r="K19" s="95">
        <f t="shared" si="2"/>
        <v>0</v>
      </c>
      <c r="L19" s="95">
        <f t="shared" si="2"/>
        <v>0</v>
      </c>
      <c r="M19" s="174"/>
      <c r="N19" s="174"/>
      <c r="O19" s="174"/>
      <c r="P19" s="174"/>
      <c r="Q19" s="174"/>
      <c r="R19" s="174"/>
      <c r="S19" s="174"/>
      <c r="T19" s="174"/>
      <c r="U19" s="174"/>
    </row>
    <row r="20" spans="1:21" ht="15">
      <c r="A20" s="174"/>
      <c r="B20" s="174"/>
      <c r="C20" s="174"/>
      <c r="D20" s="95" t="s">
        <v>1</v>
      </c>
      <c r="E20" s="99">
        <f t="shared" si="3"/>
        <v>0</v>
      </c>
      <c r="F20" s="95">
        <f t="shared" si="3"/>
        <v>0</v>
      </c>
      <c r="G20" s="95">
        <f aca="true" t="shared" si="4" ref="G20:L20">G14</f>
        <v>0</v>
      </c>
      <c r="H20" s="95">
        <f t="shared" si="4"/>
        <v>0</v>
      </c>
      <c r="I20" s="95">
        <f t="shared" si="4"/>
        <v>0</v>
      </c>
      <c r="J20" s="95">
        <f t="shared" si="4"/>
        <v>0</v>
      </c>
      <c r="K20" s="95">
        <f t="shared" si="4"/>
        <v>0</v>
      </c>
      <c r="L20" s="95">
        <f t="shared" si="4"/>
        <v>0</v>
      </c>
      <c r="M20" s="174"/>
      <c r="N20" s="174"/>
      <c r="O20" s="174"/>
      <c r="P20" s="174"/>
      <c r="Q20" s="174"/>
      <c r="R20" s="174"/>
      <c r="S20" s="174"/>
      <c r="T20" s="174"/>
      <c r="U20" s="174"/>
    </row>
    <row r="21" spans="1:21" ht="15">
      <c r="A21" s="174"/>
      <c r="B21" s="174"/>
      <c r="C21" s="174"/>
      <c r="D21" s="95" t="s">
        <v>3</v>
      </c>
      <c r="E21" s="99">
        <f t="shared" si="3"/>
        <v>0</v>
      </c>
      <c r="F21" s="95">
        <f t="shared" si="3"/>
        <v>0</v>
      </c>
      <c r="G21" s="95">
        <f aca="true" t="shared" si="5" ref="G21:L21">G15</f>
        <v>0</v>
      </c>
      <c r="H21" s="95">
        <f t="shared" si="5"/>
        <v>0</v>
      </c>
      <c r="I21" s="95">
        <f t="shared" si="5"/>
        <v>0</v>
      </c>
      <c r="J21" s="95">
        <f t="shared" si="5"/>
        <v>0</v>
      </c>
      <c r="K21" s="95">
        <f t="shared" si="5"/>
        <v>0</v>
      </c>
      <c r="L21" s="95">
        <f t="shared" si="5"/>
        <v>0</v>
      </c>
      <c r="M21" s="174"/>
      <c r="N21" s="174"/>
      <c r="O21" s="174"/>
      <c r="P21" s="174"/>
      <c r="Q21" s="174"/>
      <c r="R21" s="174"/>
      <c r="S21" s="174"/>
      <c r="T21" s="174"/>
      <c r="U21" s="174"/>
    </row>
    <row r="22" spans="1:21" ht="15">
      <c r="A22" s="100">
        <v>2</v>
      </c>
      <c r="B22" s="176" t="s">
        <v>58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</row>
    <row r="23" spans="1:21" ht="15">
      <c r="A23" s="168" t="s">
        <v>41</v>
      </c>
      <c r="B23" s="174" t="s">
        <v>59</v>
      </c>
      <c r="C23" s="174" t="s">
        <v>89</v>
      </c>
      <c r="D23" s="95" t="s">
        <v>53</v>
      </c>
      <c r="E23" s="99">
        <f>SUM(F23:L23)</f>
        <v>3958571.17</v>
      </c>
      <c r="F23" s="99">
        <f>F25+F26+F27+F28</f>
        <v>620950</v>
      </c>
      <c r="G23" s="99">
        <f aca="true" t="shared" si="6" ref="G23:L23">G25+G26+G27+G28</f>
        <v>573864.57</v>
      </c>
      <c r="H23" s="99">
        <f t="shared" si="6"/>
        <v>636356.6</v>
      </c>
      <c r="I23" s="99">
        <f t="shared" si="6"/>
        <v>531850</v>
      </c>
      <c r="J23" s="99">
        <f t="shared" si="6"/>
        <v>531850</v>
      </c>
      <c r="K23" s="99">
        <f t="shared" si="6"/>
        <v>531850</v>
      </c>
      <c r="L23" s="99">
        <f t="shared" si="6"/>
        <v>531850</v>
      </c>
      <c r="M23" s="174" t="s">
        <v>60</v>
      </c>
      <c r="N23" s="174">
        <v>4356</v>
      </c>
      <c r="O23" s="174">
        <v>4419</v>
      </c>
      <c r="P23" s="174">
        <v>4482</v>
      </c>
      <c r="Q23" s="174">
        <v>4527</v>
      </c>
      <c r="R23" s="174">
        <v>4572</v>
      </c>
      <c r="S23" s="174">
        <v>4617</v>
      </c>
      <c r="T23" s="174">
        <v>4662</v>
      </c>
      <c r="U23" s="174" t="s">
        <v>199</v>
      </c>
    </row>
    <row r="24" spans="1:21" ht="15">
      <c r="A24" s="169"/>
      <c r="B24" s="174"/>
      <c r="C24" s="174"/>
      <c r="D24" s="171" t="s">
        <v>91</v>
      </c>
      <c r="E24" s="172"/>
      <c r="F24" s="172"/>
      <c r="G24" s="172"/>
      <c r="H24" s="172"/>
      <c r="I24" s="172"/>
      <c r="J24" s="172"/>
      <c r="K24" s="172"/>
      <c r="L24" s="173"/>
      <c r="M24" s="174"/>
      <c r="N24" s="174"/>
      <c r="O24" s="174"/>
      <c r="P24" s="174"/>
      <c r="Q24" s="174"/>
      <c r="R24" s="174"/>
      <c r="S24" s="174"/>
      <c r="T24" s="174"/>
      <c r="U24" s="174"/>
    </row>
    <row r="25" spans="1:21" ht="15">
      <c r="A25" s="169"/>
      <c r="B25" s="174"/>
      <c r="C25" s="174"/>
      <c r="D25" s="95" t="s">
        <v>2</v>
      </c>
      <c r="E25" s="99">
        <f>SUM(F25:L25)</f>
        <v>3596071.17</v>
      </c>
      <c r="F25" s="95">
        <v>548950</v>
      </c>
      <c r="G25" s="95">
        <f>570000-9428.93-15000-29806.5</f>
        <v>515764.56999999995</v>
      </c>
      <c r="H25" s="95">
        <f>528853+107503.6</f>
        <v>636356.6</v>
      </c>
      <c r="I25" s="95">
        <v>473750</v>
      </c>
      <c r="J25" s="95">
        <v>473750</v>
      </c>
      <c r="K25" s="95">
        <v>473750</v>
      </c>
      <c r="L25" s="95">
        <v>473750</v>
      </c>
      <c r="M25" s="174"/>
      <c r="N25" s="174"/>
      <c r="O25" s="174"/>
      <c r="P25" s="174"/>
      <c r="Q25" s="174"/>
      <c r="R25" s="174"/>
      <c r="S25" s="174"/>
      <c r="T25" s="174"/>
      <c r="U25" s="174"/>
    </row>
    <row r="26" spans="1:21" ht="15">
      <c r="A26" s="169"/>
      <c r="B26" s="174"/>
      <c r="C26" s="174"/>
      <c r="D26" s="95" t="s">
        <v>0</v>
      </c>
      <c r="E26" s="99">
        <f>SUM(F26:L26)</f>
        <v>362500</v>
      </c>
      <c r="F26" s="95">
        <v>72000</v>
      </c>
      <c r="G26" s="95">
        <v>58100</v>
      </c>
      <c r="H26" s="95">
        <v>0</v>
      </c>
      <c r="I26" s="95">
        <v>58100</v>
      </c>
      <c r="J26" s="95">
        <v>58100</v>
      </c>
      <c r="K26" s="95">
        <v>58100</v>
      </c>
      <c r="L26" s="95">
        <v>58100</v>
      </c>
      <c r="M26" s="174"/>
      <c r="N26" s="174"/>
      <c r="O26" s="174"/>
      <c r="P26" s="174"/>
      <c r="Q26" s="174"/>
      <c r="R26" s="174"/>
      <c r="S26" s="174"/>
      <c r="T26" s="174"/>
      <c r="U26" s="174"/>
    </row>
    <row r="27" spans="1:21" ht="15">
      <c r="A27" s="169"/>
      <c r="B27" s="174"/>
      <c r="C27" s="174"/>
      <c r="D27" s="95" t="s">
        <v>1</v>
      </c>
      <c r="E27" s="99">
        <f>SUM(F27:L27)</f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174"/>
      <c r="N27" s="174"/>
      <c r="O27" s="174"/>
      <c r="P27" s="174"/>
      <c r="Q27" s="174"/>
      <c r="R27" s="174"/>
      <c r="S27" s="174"/>
      <c r="T27" s="174"/>
      <c r="U27" s="174"/>
    </row>
    <row r="28" spans="1:21" ht="15">
      <c r="A28" s="170"/>
      <c r="B28" s="174"/>
      <c r="C28" s="174"/>
      <c r="D28" s="95" t="s">
        <v>3</v>
      </c>
      <c r="E28" s="99">
        <f>SUM(F28:L28)</f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174"/>
      <c r="N28" s="174"/>
      <c r="O28" s="174"/>
      <c r="P28" s="174"/>
      <c r="Q28" s="174"/>
      <c r="R28" s="174"/>
      <c r="S28" s="174"/>
      <c r="T28" s="174"/>
      <c r="U28" s="174"/>
    </row>
    <row r="29" spans="1:21" ht="15">
      <c r="A29" s="174"/>
      <c r="B29" s="174" t="s">
        <v>61</v>
      </c>
      <c r="C29" s="174"/>
      <c r="D29" s="95" t="s">
        <v>53</v>
      </c>
      <c r="E29" s="99">
        <f>SUM(F29:L29)</f>
        <v>3958571.17</v>
      </c>
      <c r="F29" s="99">
        <f>F31+F32+F33+F34</f>
        <v>620950</v>
      </c>
      <c r="G29" s="99">
        <f aca="true" t="shared" si="7" ref="G29:L29">G31+G32+G33+G34</f>
        <v>573864.57</v>
      </c>
      <c r="H29" s="99">
        <f t="shared" si="7"/>
        <v>636356.6</v>
      </c>
      <c r="I29" s="99">
        <f t="shared" si="7"/>
        <v>531850</v>
      </c>
      <c r="J29" s="99">
        <f t="shared" si="7"/>
        <v>531850</v>
      </c>
      <c r="K29" s="99">
        <f t="shared" si="7"/>
        <v>531850</v>
      </c>
      <c r="L29" s="99">
        <f t="shared" si="7"/>
        <v>531850</v>
      </c>
      <c r="M29" s="174"/>
      <c r="N29" s="174"/>
      <c r="O29" s="174"/>
      <c r="P29" s="174"/>
      <c r="Q29" s="174"/>
      <c r="R29" s="174"/>
      <c r="S29" s="174"/>
      <c r="T29" s="174"/>
      <c r="U29" s="174"/>
    </row>
    <row r="30" spans="1:21" ht="15">
      <c r="A30" s="174"/>
      <c r="B30" s="174"/>
      <c r="C30" s="174"/>
      <c r="D30" s="171" t="s">
        <v>91</v>
      </c>
      <c r="E30" s="172"/>
      <c r="F30" s="172"/>
      <c r="G30" s="172"/>
      <c r="H30" s="172"/>
      <c r="I30" s="172"/>
      <c r="J30" s="172"/>
      <c r="K30" s="172"/>
      <c r="L30" s="173"/>
      <c r="M30" s="174"/>
      <c r="N30" s="174"/>
      <c r="O30" s="174"/>
      <c r="P30" s="174"/>
      <c r="Q30" s="174"/>
      <c r="R30" s="174"/>
      <c r="S30" s="174"/>
      <c r="T30" s="174"/>
      <c r="U30" s="174"/>
    </row>
    <row r="31" spans="1:21" ht="15">
      <c r="A31" s="174"/>
      <c r="B31" s="174"/>
      <c r="C31" s="174"/>
      <c r="D31" s="95" t="s">
        <v>2</v>
      </c>
      <c r="E31" s="99">
        <f>SUM(F31:L31)</f>
        <v>3596071.17</v>
      </c>
      <c r="F31" s="95">
        <f>F25</f>
        <v>548950</v>
      </c>
      <c r="G31" s="95">
        <f aca="true" t="shared" si="8" ref="G31:L31">G25</f>
        <v>515764.56999999995</v>
      </c>
      <c r="H31" s="95">
        <f t="shared" si="8"/>
        <v>636356.6</v>
      </c>
      <c r="I31" s="95">
        <f t="shared" si="8"/>
        <v>473750</v>
      </c>
      <c r="J31" s="95">
        <f t="shared" si="8"/>
        <v>473750</v>
      </c>
      <c r="K31" s="95">
        <f t="shared" si="8"/>
        <v>473750</v>
      </c>
      <c r="L31" s="95">
        <f t="shared" si="8"/>
        <v>473750</v>
      </c>
      <c r="M31" s="174"/>
      <c r="N31" s="174"/>
      <c r="O31" s="174"/>
      <c r="P31" s="174"/>
      <c r="Q31" s="174"/>
      <c r="R31" s="174"/>
      <c r="S31" s="174"/>
      <c r="T31" s="174"/>
      <c r="U31" s="174"/>
    </row>
    <row r="32" spans="1:21" ht="15">
      <c r="A32" s="174"/>
      <c r="B32" s="174"/>
      <c r="C32" s="174"/>
      <c r="D32" s="95" t="s">
        <v>0</v>
      </c>
      <c r="E32" s="99">
        <f>SUM(F32:L32)</f>
        <v>362500</v>
      </c>
      <c r="F32" s="95">
        <f>F26</f>
        <v>72000</v>
      </c>
      <c r="G32" s="95">
        <f aca="true" t="shared" si="9" ref="G32:L32">G26</f>
        <v>58100</v>
      </c>
      <c r="H32" s="95">
        <f t="shared" si="9"/>
        <v>0</v>
      </c>
      <c r="I32" s="95">
        <f t="shared" si="9"/>
        <v>58100</v>
      </c>
      <c r="J32" s="95">
        <f t="shared" si="9"/>
        <v>58100</v>
      </c>
      <c r="K32" s="95">
        <f t="shared" si="9"/>
        <v>58100</v>
      </c>
      <c r="L32" s="95">
        <f t="shared" si="9"/>
        <v>58100</v>
      </c>
      <c r="M32" s="174"/>
      <c r="N32" s="174"/>
      <c r="O32" s="174"/>
      <c r="P32" s="174"/>
      <c r="Q32" s="174"/>
      <c r="R32" s="174"/>
      <c r="S32" s="174"/>
      <c r="T32" s="174"/>
      <c r="U32" s="174"/>
    </row>
    <row r="33" spans="1:21" ht="15">
      <c r="A33" s="174"/>
      <c r="B33" s="174"/>
      <c r="C33" s="174"/>
      <c r="D33" s="95" t="s">
        <v>1</v>
      </c>
      <c r="E33" s="99">
        <f>SUM(F33:L33)</f>
        <v>0</v>
      </c>
      <c r="F33" s="95">
        <f>F27</f>
        <v>0</v>
      </c>
      <c r="G33" s="95">
        <f aca="true" t="shared" si="10" ref="G33:L33">G27</f>
        <v>0</v>
      </c>
      <c r="H33" s="95">
        <f t="shared" si="10"/>
        <v>0</v>
      </c>
      <c r="I33" s="95">
        <f t="shared" si="10"/>
        <v>0</v>
      </c>
      <c r="J33" s="95">
        <f t="shared" si="10"/>
        <v>0</v>
      </c>
      <c r="K33" s="95">
        <f t="shared" si="10"/>
        <v>0</v>
      </c>
      <c r="L33" s="95">
        <f t="shared" si="10"/>
        <v>0</v>
      </c>
      <c r="M33" s="174"/>
      <c r="N33" s="174"/>
      <c r="O33" s="174"/>
      <c r="P33" s="174"/>
      <c r="Q33" s="174"/>
      <c r="R33" s="174"/>
      <c r="S33" s="174"/>
      <c r="T33" s="174"/>
      <c r="U33" s="174"/>
    </row>
    <row r="34" spans="1:21" ht="15">
      <c r="A34" s="174"/>
      <c r="B34" s="174"/>
      <c r="C34" s="174"/>
      <c r="D34" s="95" t="s">
        <v>3</v>
      </c>
      <c r="E34" s="99">
        <f>SUM(F34:L34)</f>
        <v>0</v>
      </c>
      <c r="F34" s="95">
        <f>F28</f>
        <v>0</v>
      </c>
      <c r="G34" s="95">
        <f aca="true" t="shared" si="11" ref="G34:L34">G28</f>
        <v>0</v>
      </c>
      <c r="H34" s="95">
        <f t="shared" si="11"/>
        <v>0</v>
      </c>
      <c r="I34" s="95">
        <f t="shared" si="11"/>
        <v>0</v>
      </c>
      <c r="J34" s="95">
        <f t="shared" si="11"/>
        <v>0</v>
      </c>
      <c r="K34" s="95">
        <f t="shared" si="11"/>
        <v>0</v>
      </c>
      <c r="L34" s="95">
        <f t="shared" si="11"/>
        <v>0</v>
      </c>
      <c r="M34" s="174"/>
      <c r="N34" s="174"/>
      <c r="O34" s="174"/>
      <c r="P34" s="174"/>
      <c r="Q34" s="174"/>
      <c r="R34" s="174"/>
      <c r="S34" s="174"/>
      <c r="T34" s="174"/>
      <c r="U34" s="174"/>
    </row>
    <row r="35" spans="1:21" ht="15">
      <c r="A35" s="95" t="s">
        <v>35</v>
      </c>
      <c r="B35" s="176" t="s">
        <v>36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</row>
    <row r="36" spans="1:21" ht="15" customHeight="1">
      <c r="A36" s="174" t="s">
        <v>43</v>
      </c>
      <c r="B36" s="174" t="s">
        <v>62</v>
      </c>
      <c r="C36" s="174" t="s">
        <v>89</v>
      </c>
      <c r="D36" s="95" t="s">
        <v>53</v>
      </c>
      <c r="E36" s="99">
        <f>SUM(F36:L36)</f>
        <v>1650000</v>
      </c>
      <c r="F36" s="99">
        <f aca="true" t="shared" si="12" ref="F36:K36">F38+F39+F40+F41</f>
        <v>1650000</v>
      </c>
      <c r="G36" s="99">
        <f t="shared" si="12"/>
        <v>0</v>
      </c>
      <c r="H36" s="99">
        <f t="shared" si="12"/>
        <v>0</v>
      </c>
      <c r="I36" s="99">
        <f t="shared" si="12"/>
        <v>0</v>
      </c>
      <c r="J36" s="99">
        <f t="shared" si="12"/>
        <v>0</v>
      </c>
      <c r="K36" s="99">
        <f t="shared" si="12"/>
        <v>0</v>
      </c>
      <c r="L36" s="99">
        <f>L38+L39+L40+L41</f>
        <v>0</v>
      </c>
      <c r="M36" s="174" t="s">
        <v>73</v>
      </c>
      <c r="N36" s="174">
        <v>1</v>
      </c>
      <c r="O36" s="174"/>
      <c r="P36" s="174"/>
      <c r="Q36" s="174"/>
      <c r="R36" s="174"/>
      <c r="S36" s="174"/>
      <c r="T36" s="174"/>
      <c r="U36" s="168" t="s">
        <v>68</v>
      </c>
    </row>
    <row r="37" spans="1:21" ht="15">
      <c r="A37" s="174"/>
      <c r="B37" s="174"/>
      <c r="C37" s="174"/>
      <c r="D37" s="171" t="s">
        <v>91</v>
      </c>
      <c r="E37" s="172"/>
      <c r="F37" s="172"/>
      <c r="G37" s="172"/>
      <c r="H37" s="172"/>
      <c r="I37" s="172"/>
      <c r="J37" s="172"/>
      <c r="K37" s="172"/>
      <c r="L37" s="173"/>
      <c r="M37" s="174"/>
      <c r="N37" s="174"/>
      <c r="O37" s="174"/>
      <c r="P37" s="174"/>
      <c r="Q37" s="174"/>
      <c r="R37" s="174"/>
      <c r="S37" s="174"/>
      <c r="T37" s="174"/>
      <c r="U37" s="169"/>
    </row>
    <row r="38" spans="1:21" ht="15">
      <c r="A38" s="174"/>
      <c r="B38" s="174"/>
      <c r="C38" s="174"/>
      <c r="D38" s="95" t="s">
        <v>2</v>
      </c>
      <c r="E38" s="99">
        <f>SUM(F38:L38)</f>
        <v>1650000</v>
      </c>
      <c r="F38" s="95">
        <v>1650000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174"/>
      <c r="N38" s="174"/>
      <c r="O38" s="174"/>
      <c r="P38" s="174"/>
      <c r="Q38" s="174"/>
      <c r="R38" s="174"/>
      <c r="S38" s="174"/>
      <c r="T38" s="174"/>
      <c r="U38" s="169"/>
    </row>
    <row r="39" spans="1:21" ht="15">
      <c r="A39" s="174"/>
      <c r="B39" s="174"/>
      <c r="C39" s="174"/>
      <c r="D39" s="95" t="s">
        <v>0</v>
      </c>
      <c r="E39" s="99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174"/>
      <c r="N39" s="174"/>
      <c r="O39" s="174"/>
      <c r="P39" s="174"/>
      <c r="Q39" s="174"/>
      <c r="R39" s="174"/>
      <c r="S39" s="174"/>
      <c r="T39" s="174"/>
      <c r="U39" s="169"/>
    </row>
    <row r="40" spans="1:21" ht="15">
      <c r="A40" s="174"/>
      <c r="B40" s="174"/>
      <c r="C40" s="174"/>
      <c r="D40" s="95" t="s">
        <v>1</v>
      </c>
      <c r="E40" s="99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174"/>
      <c r="N40" s="174"/>
      <c r="O40" s="174"/>
      <c r="P40" s="174"/>
      <c r="Q40" s="174"/>
      <c r="R40" s="174"/>
      <c r="S40" s="174"/>
      <c r="T40" s="174"/>
      <c r="U40" s="169"/>
    </row>
    <row r="41" spans="1:21" ht="15">
      <c r="A41" s="174"/>
      <c r="B41" s="174"/>
      <c r="C41" s="174"/>
      <c r="D41" s="95" t="s">
        <v>3</v>
      </c>
      <c r="E41" s="99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174"/>
      <c r="N41" s="174"/>
      <c r="O41" s="174"/>
      <c r="P41" s="174"/>
      <c r="Q41" s="174"/>
      <c r="R41" s="174"/>
      <c r="S41" s="174"/>
      <c r="T41" s="174"/>
      <c r="U41" s="169"/>
    </row>
    <row r="42" spans="1:21" ht="15">
      <c r="A42" s="174" t="s">
        <v>44</v>
      </c>
      <c r="B42" s="174" t="s">
        <v>63</v>
      </c>
      <c r="C42" s="174" t="s">
        <v>89</v>
      </c>
      <c r="D42" s="95" t="s">
        <v>53</v>
      </c>
      <c r="E42" s="99">
        <f>SUM(F42:L42)</f>
        <v>1315800</v>
      </c>
      <c r="F42" s="99">
        <f aca="true" t="shared" si="13" ref="F42:K42">F44+F45+F46+F47</f>
        <v>1315800</v>
      </c>
      <c r="G42" s="99">
        <f t="shared" si="13"/>
        <v>0</v>
      </c>
      <c r="H42" s="99">
        <f t="shared" si="13"/>
        <v>0</v>
      </c>
      <c r="I42" s="99">
        <f t="shared" si="13"/>
        <v>0</v>
      </c>
      <c r="J42" s="99">
        <f t="shared" si="13"/>
        <v>0</v>
      </c>
      <c r="K42" s="99">
        <f t="shared" si="13"/>
        <v>0</v>
      </c>
      <c r="L42" s="99">
        <f>L44+L45+L46+L47</f>
        <v>0</v>
      </c>
      <c r="M42" s="174" t="s">
        <v>71</v>
      </c>
      <c r="N42" s="174">
        <v>1</v>
      </c>
      <c r="O42" s="174"/>
      <c r="P42" s="174"/>
      <c r="Q42" s="174"/>
      <c r="R42" s="174"/>
      <c r="S42" s="174"/>
      <c r="T42" s="174"/>
      <c r="U42" s="169"/>
    </row>
    <row r="43" spans="1:21" ht="15">
      <c r="A43" s="174"/>
      <c r="B43" s="174"/>
      <c r="C43" s="174"/>
      <c r="D43" s="171" t="s">
        <v>91</v>
      </c>
      <c r="E43" s="172"/>
      <c r="F43" s="172"/>
      <c r="G43" s="172"/>
      <c r="H43" s="172"/>
      <c r="I43" s="172"/>
      <c r="J43" s="172"/>
      <c r="K43" s="172"/>
      <c r="L43" s="173"/>
      <c r="M43" s="174"/>
      <c r="N43" s="174"/>
      <c r="O43" s="174"/>
      <c r="P43" s="174"/>
      <c r="Q43" s="174"/>
      <c r="R43" s="174"/>
      <c r="S43" s="174"/>
      <c r="T43" s="174"/>
      <c r="U43" s="169"/>
    </row>
    <row r="44" spans="1:21" ht="15">
      <c r="A44" s="174"/>
      <c r="B44" s="174"/>
      <c r="C44" s="174"/>
      <c r="D44" s="95" t="s">
        <v>2</v>
      </c>
      <c r="E44" s="99">
        <f>SUM(F44:L44)</f>
        <v>65800</v>
      </c>
      <c r="F44" s="95">
        <v>65800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174"/>
      <c r="N44" s="174"/>
      <c r="O44" s="174"/>
      <c r="P44" s="174"/>
      <c r="Q44" s="174"/>
      <c r="R44" s="174"/>
      <c r="S44" s="174"/>
      <c r="T44" s="174"/>
      <c r="U44" s="169"/>
    </row>
    <row r="45" spans="1:21" ht="15">
      <c r="A45" s="174"/>
      <c r="B45" s="174"/>
      <c r="C45" s="174"/>
      <c r="D45" s="95" t="s">
        <v>0</v>
      </c>
      <c r="E45" s="99">
        <f>SUM(F45:L45)</f>
        <v>1250000</v>
      </c>
      <c r="F45" s="95">
        <v>1250000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174"/>
      <c r="N45" s="174"/>
      <c r="O45" s="174"/>
      <c r="P45" s="174"/>
      <c r="Q45" s="174"/>
      <c r="R45" s="174"/>
      <c r="S45" s="174"/>
      <c r="T45" s="174"/>
      <c r="U45" s="169"/>
    </row>
    <row r="46" spans="1:21" ht="15">
      <c r="A46" s="174"/>
      <c r="B46" s="174"/>
      <c r="C46" s="174"/>
      <c r="D46" s="95" t="s">
        <v>1</v>
      </c>
      <c r="E46" s="99">
        <f>SUM(F46:L46)</f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174"/>
      <c r="N46" s="174"/>
      <c r="O46" s="174"/>
      <c r="P46" s="174"/>
      <c r="Q46" s="174"/>
      <c r="R46" s="174"/>
      <c r="S46" s="174"/>
      <c r="T46" s="174"/>
      <c r="U46" s="169"/>
    </row>
    <row r="47" spans="1:21" ht="15">
      <c r="A47" s="174"/>
      <c r="B47" s="174"/>
      <c r="C47" s="174"/>
      <c r="D47" s="95" t="s">
        <v>3</v>
      </c>
      <c r="E47" s="99">
        <f>SUM(F47:L47)</f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174"/>
      <c r="N47" s="174"/>
      <c r="O47" s="174"/>
      <c r="P47" s="174"/>
      <c r="Q47" s="174"/>
      <c r="R47" s="174"/>
      <c r="S47" s="174"/>
      <c r="T47" s="174"/>
      <c r="U47" s="169"/>
    </row>
    <row r="48" spans="1:21" ht="15">
      <c r="A48" s="174" t="s">
        <v>70</v>
      </c>
      <c r="B48" s="174" t="s">
        <v>64</v>
      </c>
      <c r="C48" s="174" t="s">
        <v>89</v>
      </c>
      <c r="D48" s="95" t="s">
        <v>53</v>
      </c>
      <c r="E48" s="99">
        <f>SUM(F48:L48)</f>
        <v>0</v>
      </c>
      <c r="F48" s="99">
        <f aca="true" t="shared" si="14" ref="F48:L48">F50+F51+F52+F53</f>
        <v>0</v>
      </c>
      <c r="G48" s="99">
        <f t="shared" si="14"/>
        <v>0</v>
      </c>
      <c r="H48" s="99">
        <f t="shared" si="14"/>
        <v>0</v>
      </c>
      <c r="I48" s="99">
        <f t="shared" si="14"/>
        <v>0</v>
      </c>
      <c r="J48" s="99">
        <f t="shared" si="14"/>
        <v>0</v>
      </c>
      <c r="K48" s="99">
        <f t="shared" si="14"/>
        <v>0</v>
      </c>
      <c r="L48" s="99">
        <f t="shared" si="14"/>
        <v>0</v>
      </c>
      <c r="M48" s="174" t="s">
        <v>72</v>
      </c>
      <c r="N48" s="174"/>
      <c r="O48" s="175"/>
      <c r="P48" s="174"/>
      <c r="Q48" s="174"/>
      <c r="R48" s="174"/>
      <c r="S48" s="174"/>
      <c r="T48" s="174"/>
      <c r="U48" s="169"/>
    </row>
    <row r="49" spans="1:21" ht="15">
      <c r="A49" s="174"/>
      <c r="B49" s="174"/>
      <c r="C49" s="174"/>
      <c r="D49" s="171" t="s">
        <v>91</v>
      </c>
      <c r="E49" s="172"/>
      <c r="F49" s="172"/>
      <c r="G49" s="172"/>
      <c r="H49" s="172"/>
      <c r="I49" s="172"/>
      <c r="J49" s="172"/>
      <c r="K49" s="172"/>
      <c r="L49" s="173"/>
      <c r="M49" s="174"/>
      <c r="N49" s="174"/>
      <c r="O49" s="175"/>
      <c r="P49" s="174"/>
      <c r="Q49" s="174"/>
      <c r="R49" s="174"/>
      <c r="S49" s="174"/>
      <c r="T49" s="174"/>
      <c r="U49" s="169"/>
    </row>
    <row r="50" spans="1:21" ht="15">
      <c r="A50" s="174"/>
      <c r="B50" s="174"/>
      <c r="C50" s="174"/>
      <c r="D50" s="95" t="s">
        <v>2</v>
      </c>
      <c r="E50" s="99">
        <f>SUM(F50:L50)</f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174"/>
      <c r="N50" s="174"/>
      <c r="O50" s="175"/>
      <c r="P50" s="174"/>
      <c r="Q50" s="174"/>
      <c r="R50" s="174"/>
      <c r="S50" s="174"/>
      <c r="T50" s="174"/>
      <c r="U50" s="169"/>
    </row>
    <row r="51" spans="1:21" ht="15">
      <c r="A51" s="174"/>
      <c r="B51" s="174"/>
      <c r="C51" s="174"/>
      <c r="D51" s="95" t="s">
        <v>0</v>
      </c>
      <c r="E51" s="99">
        <f>SUM(F51:L51)</f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174"/>
      <c r="N51" s="174"/>
      <c r="O51" s="175"/>
      <c r="P51" s="174"/>
      <c r="Q51" s="174"/>
      <c r="R51" s="174"/>
      <c r="S51" s="174"/>
      <c r="T51" s="174"/>
      <c r="U51" s="169"/>
    </row>
    <row r="52" spans="1:21" ht="15">
      <c r="A52" s="174"/>
      <c r="B52" s="174"/>
      <c r="C52" s="174"/>
      <c r="D52" s="95" t="s">
        <v>1</v>
      </c>
      <c r="E52" s="99">
        <f>SUM(F52:L52)</f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174"/>
      <c r="N52" s="174"/>
      <c r="O52" s="175"/>
      <c r="P52" s="174"/>
      <c r="Q52" s="174"/>
      <c r="R52" s="174"/>
      <c r="S52" s="174"/>
      <c r="T52" s="174"/>
      <c r="U52" s="169"/>
    </row>
    <row r="53" spans="1:21" ht="15">
      <c r="A53" s="174"/>
      <c r="B53" s="174"/>
      <c r="C53" s="174"/>
      <c r="D53" s="95" t="s">
        <v>3</v>
      </c>
      <c r="E53" s="99">
        <f>SUM(F53:L53)</f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174"/>
      <c r="N53" s="174"/>
      <c r="O53" s="175"/>
      <c r="P53" s="174"/>
      <c r="Q53" s="174"/>
      <c r="R53" s="174"/>
      <c r="S53" s="174"/>
      <c r="T53" s="174"/>
      <c r="U53" s="170"/>
    </row>
    <row r="54" spans="1:21" ht="15">
      <c r="A54" s="174"/>
      <c r="B54" s="174" t="s">
        <v>65</v>
      </c>
      <c r="C54" s="174"/>
      <c r="D54" s="95" t="s">
        <v>53</v>
      </c>
      <c r="E54" s="99">
        <f>SUM(F54:L54)</f>
        <v>2965800</v>
      </c>
      <c r="F54" s="99">
        <f aca="true" t="shared" si="15" ref="F54:K54">F56+F57+F58+F59</f>
        <v>2965800</v>
      </c>
      <c r="G54" s="99">
        <f t="shared" si="15"/>
        <v>0</v>
      </c>
      <c r="H54" s="99">
        <f t="shared" si="15"/>
        <v>0</v>
      </c>
      <c r="I54" s="99">
        <f t="shared" si="15"/>
        <v>0</v>
      </c>
      <c r="J54" s="99">
        <f t="shared" si="15"/>
        <v>0</v>
      </c>
      <c r="K54" s="99">
        <f t="shared" si="15"/>
        <v>0</v>
      </c>
      <c r="L54" s="99">
        <f>L56+L57+L58+L59</f>
        <v>0</v>
      </c>
      <c r="M54" s="174"/>
      <c r="N54" s="174"/>
      <c r="O54" s="174"/>
      <c r="P54" s="174"/>
      <c r="Q54" s="174"/>
      <c r="R54" s="174"/>
      <c r="S54" s="174"/>
      <c r="T54" s="174"/>
      <c r="U54" s="174"/>
    </row>
    <row r="55" spans="1:21" ht="15">
      <c r="A55" s="174"/>
      <c r="B55" s="174"/>
      <c r="C55" s="174"/>
      <c r="D55" s="171" t="s">
        <v>91</v>
      </c>
      <c r="E55" s="172"/>
      <c r="F55" s="172"/>
      <c r="G55" s="172"/>
      <c r="H55" s="172"/>
      <c r="I55" s="172"/>
      <c r="J55" s="172"/>
      <c r="K55" s="172"/>
      <c r="L55" s="173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5">
      <c r="A56" s="174"/>
      <c r="B56" s="174"/>
      <c r="C56" s="174"/>
      <c r="D56" s="95" t="s">
        <v>2</v>
      </c>
      <c r="E56" s="99">
        <f>SUM(F56:L56)</f>
        <v>1715800</v>
      </c>
      <c r="F56" s="95">
        <f aca="true" t="shared" si="16" ref="F56:L56">F50+F44+F38</f>
        <v>1715800</v>
      </c>
      <c r="G56" s="95">
        <f t="shared" si="16"/>
        <v>0</v>
      </c>
      <c r="H56" s="95">
        <f t="shared" si="16"/>
        <v>0</v>
      </c>
      <c r="I56" s="95">
        <f t="shared" si="16"/>
        <v>0</v>
      </c>
      <c r="J56" s="95">
        <f t="shared" si="16"/>
        <v>0</v>
      </c>
      <c r="K56" s="95">
        <f t="shared" si="16"/>
        <v>0</v>
      </c>
      <c r="L56" s="95">
        <f t="shared" si="16"/>
        <v>0</v>
      </c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5">
      <c r="A57" s="174"/>
      <c r="B57" s="174"/>
      <c r="C57" s="174"/>
      <c r="D57" s="95" t="s">
        <v>0</v>
      </c>
      <c r="E57" s="99">
        <f>SUM(F57:L57)</f>
        <v>1250000</v>
      </c>
      <c r="F57" s="95">
        <f aca="true" t="shared" si="17" ref="F57:K57">F51+F45+F39</f>
        <v>1250000</v>
      </c>
      <c r="G57" s="95">
        <f t="shared" si="17"/>
        <v>0</v>
      </c>
      <c r="H57" s="95">
        <f t="shared" si="17"/>
        <v>0</v>
      </c>
      <c r="I57" s="95">
        <f t="shared" si="17"/>
        <v>0</v>
      </c>
      <c r="J57" s="95">
        <f t="shared" si="17"/>
        <v>0</v>
      </c>
      <c r="K57" s="95">
        <f t="shared" si="17"/>
        <v>0</v>
      </c>
      <c r="L57" s="95">
        <f>L51+L45+L39</f>
        <v>0</v>
      </c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5">
      <c r="A58" s="174"/>
      <c r="B58" s="174"/>
      <c r="C58" s="174"/>
      <c r="D58" s="95" t="s">
        <v>1</v>
      </c>
      <c r="E58" s="99">
        <f>SUM(F58:L58)</f>
        <v>0</v>
      </c>
      <c r="F58" s="95">
        <f aca="true" t="shared" si="18" ref="F58:K58">F52+F46+F40</f>
        <v>0</v>
      </c>
      <c r="G58" s="95">
        <f t="shared" si="18"/>
        <v>0</v>
      </c>
      <c r="H58" s="95">
        <f t="shared" si="18"/>
        <v>0</v>
      </c>
      <c r="I58" s="95">
        <f t="shared" si="18"/>
        <v>0</v>
      </c>
      <c r="J58" s="95">
        <f t="shared" si="18"/>
        <v>0</v>
      </c>
      <c r="K58" s="95">
        <f t="shared" si="18"/>
        <v>0</v>
      </c>
      <c r="L58" s="95">
        <f>L52+L46+L40</f>
        <v>0</v>
      </c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5">
      <c r="A59" s="174"/>
      <c r="B59" s="174"/>
      <c r="C59" s="174"/>
      <c r="D59" s="95" t="s">
        <v>3</v>
      </c>
      <c r="E59" s="99">
        <f>SUM(F59:L59)</f>
        <v>0</v>
      </c>
      <c r="F59" s="95">
        <f>F53+F47+F41</f>
        <v>0</v>
      </c>
      <c r="G59" s="95">
        <f aca="true" t="shared" si="19" ref="G59:L59">G53+G47+G41</f>
        <v>0</v>
      </c>
      <c r="H59" s="95">
        <f t="shared" si="19"/>
        <v>0</v>
      </c>
      <c r="I59" s="95">
        <f t="shared" si="19"/>
        <v>0</v>
      </c>
      <c r="J59" s="95">
        <f t="shared" si="19"/>
        <v>0</v>
      </c>
      <c r="K59" s="95">
        <f t="shared" si="19"/>
        <v>0</v>
      </c>
      <c r="L59" s="95">
        <f t="shared" si="19"/>
        <v>0</v>
      </c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4.25">
      <c r="A60" s="174"/>
      <c r="B60" s="174" t="s">
        <v>66</v>
      </c>
      <c r="C60" s="174"/>
      <c r="D60" s="99" t="s">
        <v>53</v>
      </c>
      <c r="E60" s="99">
        <f>SUM(F60:L60)</f>
        <v>12918364.57</v>
      </c>
      <c r="F60" s="99">
        <f aca="true" t="shared" si="20" ref="F60:L60">SUM(F62:F65)</f>
        <v>4466800</v>
      </c>
      <c r="G60" s="99">
        <f t="shared" si="20"/>
        <v>1403914.5699999998</v>
      </c>
      <c r="H60" s="99">
        <f t="shared" si="20"/>
        <v>1400050</v>
      </c>
      <c r="I60" s="99">
        <f t="shared" si="20"/>
        <v>1411900</v>
      </c>
      <c r="J60" s="99">
        <f t="shared" si="20"/>
        <v>1411900</v>
      </c>
      <c r="K60" s="99">
        <f t="shared" si="20"/>
        <v>1411900</v>
      </c>
      <c r="L60" s="99">
        <f t="shared" si="20"/>
        <v>1411900</v>
      </c>
      <c r="M60" s="174"/>
      <c r="N60" s="174"/>
      <c r="O60" s="174"/>
      <c r="P60" s="174"/>
      <c r="Q60" s="174"/>
      <c r="R60" s="174"/>
      <c r="S60" s="174"/>
      <c r="T60" s="174"/>
      <c r="U60" s="174"/>
    </row>
    <row r="61" spans="1:21" ht="15">
      <c r="A61" s="174"/>
      <c r="B61" s="174"/>
      <c r="C61" s="174"/>
      <c r="D61" s="171" t="s">
        <v>91</v>
      </c>
      <c r="E61" s="172"/>
      <c r="F61" s="172"/>
      <c r="G61" s="172"/>
      <c r="H61" s="172"/>
      <c r="I61" s="172"/>
      <c r="J61" s="172"/>
      <c r="K61" s="172"/>
      <c r="L61" s="173"/>
      <c r="M61" s="174"/>
      <c r="N61" s="174"/>
      <c r="O61" s="174"/>
      <c r="P61" s="174"/>
      <c r="Q61" s="174"/>
      <c r="R61" s="174"/>
      <c r="S61" s="174"/>
      <c r="T61" s="174"/>
      <c r="U61" s="174"/>
    </row>
    <row r="62" spans="1:21" ht="15">
      <c r="A62" s="174"/>
      <c r="B62" s="174"/>
      <c r="C62" s="174"/>
      <c r="D62" s="99" t="s">
        <v>2</v>
      </c>
      <c r="E62" s="99">
        <f>SUM(F62:L62)</f>
        <v>11305864.57</v>
      </c>
      <c r="F62" s="95">
        <f>F56+F31+F18</f>
        <v>3144800</v>
      </c>
      <c r="G62" s="95">
        <f aca="true" t="shared" si="21" ref="G62:L62">G56+G31+G18</f>
        <v>1345814.5699999998</v>
      </c>
      <c r="H62" s="95">
        <f t="shared" si="21"/>
        <v>1400050</v>
      </c>
      <c r="I62" s="95">
        <f t="shared" si="21"/>
        <v>1353800</v>
      </c>
      <c r="J62" s="95">
        <f t="shared" si="21"/>
        <v>1353800</v>
      </c>
      <c r="K62" s="95">
        <f t="shared" si="21"/>
        <v>1353800</v>
      </c>
      <c r="L62" s="95">
        <f t="shared" si="21"/>
        <v>1353800</v>
      </c>
      <c r="M62" s="174"/>
      <c r="N62" s="174"/>
      <c r="O62" s="174"/>
      <c r="P62" s="174"/>
      <c r="Q62" s="174"/>
      <c r="R62" s="174"/>
      <c r="S62" s="174"/>
      <c r="T62" s="174"/>
      <c r="U62" s="174"/>
    </row>
    <row r="63" spans="1:21" ht="15">
      <c r="A63" s="174"/>
      <c r="B63" s="174"/>
      <c r="C63" s="174"/>
      <c r="D63" s="99" t="s">
        <v>0</v>
      </c>
      <c r="E63" s="99">
        <f>SUM(F63:L63)</f>
        <v>1612500</v>
      </c>
      <c r="F63" s="95">
        <f aca="true" t="shared" si="22" ref="F63:L65">F57+F32+F19</f>
        <v>1322000</v>
      </c>
      <c r="G63" s="95">
        <f t="shared" si="22"/>
        <v>58100</v>
      </c>
      <c r="H63" s="95">
        <f t="shared" si="22"/>
        <v>0</v>
      </c>
      <c r="I63" s="95">
        <f t="shared" si="22"/>
        <v>58100</v>
      </c>
      <c r="J63" s="95">
        <f t="shared" si="22"/>
        <v>58100</v>
      </c>
      <c r="K63" s="95">
        <f t="shared" si="22"/>
        <v>58100</v>
      </c>
      <c r="L63" s="95">
        <f t="shared" si="22"/>
        <v>58100</v>
      </c>
      <c r="M63" s="174"/>
      <c r="N63" s="174"/>
      <c r="O63" s="174"/>
      <c r="P63" s="174"/>
      <c r="Q63" s="174"/>
      <c r="R63" s="174"/>
      <c r="S63" s="174"/>
      <c r="T63" s="174"/>
      <c r="U63" s="174"/>
    </row>
    <row r="64" spans="1:21" ht="15">
      <c r="A64" s="174"/>
      <c r="B64" s="174"/>
      <c r="C64" s="174"/>
      <c r="D64" s="99" t="s">
        <v>1</v>
      </c>
      <c r="E64" s="99">
        <f>SUM(F64:L64)</f>
        <v>0</v>
      </c>
      <c r="F64" s="95">
        <f t="shared" si="22"/>
        <v>0</v>
      </c>
      <c r="G64" s="95">
        <f t="shared" si="22"/>
        <v>0</v>
      </c>
      <c r="H64" s="95">
        <f t="shared" si="22"/>
        <v>0</v>
      </c>
      <c r="I64" s="95">
        <f t="shared" si="22"/>
        <v>0</v>
      </c>
      <c r="J64" s="95">
        <f t="shared" si="22"/>
        <v>0</v>
      </c>
      <c r="K64" s="95">
        <f t="shared" si="22"/>
        <v>0</v>
      </c>
      <c r="L64" s="95">
        <f t="shared" si="22"/>
        <v>0</v>
      </c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ht="15">
      <c r="A65" s="174"/>
      <c r="B65" s="174"/>
      <c r="C65" s="174"/>
      <c r="D65" s="99" t="s">
        <v>3</v>
      </c>
      <c r="E65" s="99">
        <f>SUM(F65:L65)</f>
        <v>0</v>
      </c>
      <c r="F65" s="95">
        <f t="shared" si="22"/>
        <v>0</v>
      </c>
      <c r="G65" s="95">
        <f t="shared" si="22"/>
        <v>0</v>
      </c>
      <c r="H65" s="95">
        <f t="shared" si="22"/>
        <v>0</v>
      </c>
      <c r="I65" s="95">
        <f t="shared" si="22"/>
        <v>0</v>
      </c>
      <c r="J65" s="95">
        <f t="shared" si="22"/>
        <v>0</v>
      </c>
      <c r="K65" s="95">
        <f t="shared" si="22"/>
        <v>0</v>
      </c>
      <c r="L65" s="95">
        <f t="shared" si="22"/>
        <v>0</v>
      </c>
      <c r="M65" s="174"/>
      <c r="N65" s="174"/>
      <c r="O65" s="174"/>
      <c r="P65" s="174"/>
      <c r="Q65" s="174"/>
      <c r="R65" s="174"/>
      <c r="S65" s="174"/>
      <c r="T65" s="174"/>
      <c r="U65" s="174"/>
    </row>
  </sheetData>
  <sheetProtection/>
  <mergeCells count="136">
    <mergeCell ref="Q29:Q34"/>
    <mergeCell ref="R29:R34"/>
    <mergeCell ref="S29:S34"/>
    <mergeCell ref="T10:T11"/>
    <mergeCell ref="T12:T14"/>
    <mergeCell ref="M16:M21"/>
    <mergeCell ref="T16:T21"/>
    <mergeCell ref="O12:O14"/>
    <mergeCell ref="Q12:Q14"/>
    <mergeCell ref="A10:A15"/>
    <mergeCell ref="B10:B15"/>
    <mergeCell ref="C10:C15"/>
    <mergeCell ref="A4:A5"/>
    <mergeCell ref="B4:B5"/>
    <mergeCell ref="C4:C5"/>
    <mergeCell ref="U4:U5"/>
    <mergeCell ref="B8:U8"/>
    <mergeCell ref="B9:U9"/>
    <mergeCell ref="D4:D5"/>
    <mergeCell ref="E4:L4"/>
    <mergeCell ref="E5:L5"/>
    <mergeCell ref="M4:T5"/>
    <mergeCell ref="U16:U21"/>
    <mergeCell ref="B22:U22"/>
    <mergeCell ref="U10:U15"/>
    <mergeCell ref="N16:N21"/>
    <mergeCell ref="O16:O21"/>
    <mergeCell ref="P16:P21"/>
    <mergeCell ref="Q16:Q21"/>
    <mergeCell ref="R12:R14"/>
    <mergeCell ref="R16:R21"/>
    <mergeCell ref="S12:S14"/>
    <mergeCell ref="A23:A28"/>
    <mergeCell ref="B23:B28"/>
    <mergeCell ref="C23:C28"/>
    <mergeCell ref="M23:M28"/>
    <mergeCell ref="P12:P14"/>
    <mergeCell ref="S16:S21"/>
    <mergeCell ref="N12:N14"/>
    <mergeCell ref="A16:A21"/>
    <mergeCell ref="B16:B21"/>
    <mergeCell ref="C16:C21"/>
    <mergeCell ref="A3:U3"/>
    <mergeCell ref="R23:R28"/>
    <mergeCell ref="S23:S28"/>
    <mergeCell ref="T23:T28"/>
    <mergeCell ref="U23:U28"/>
    <mergeCell ref="N23:N28"/>
    <mergeCell ref="S10:S11"/>
    <mergeCell ref="O23:O28"/>
    <mergeCell ref="P23:P28"/>
    <mergeCell ref="Q23:Q28"/>
    <mergeCell ref="O36:O41"/>
    <mergeCell ref="P36:P41"/>
    <mergeCell ref="A29:A34"/>
    <mergeCell ref="B29:B34"/>
    <mergeCell ref="C29:C34"/>
    <mergeCell ref="M29:M34"/>
    <mergeCell ref="N29:N34"/>
    <mergeCell ref="O29:O34"/>
    <mergeCell ref="P29:P34"/>
    <mergeCell ref="Q36:Q41"/>
    <mergeCell ref="R36:R41"/>
    <mergeCell ref="T29:T34"/>
    <mergeCell ref="U29:U34"/>
    <mergeCell ref="B35:U35"/>
    <mergeCell ref="A36:A41"/>
    <mergeCell ref="B36:B41"/>
    <mergeCell ref="C36:C41"/>
    <mergeCell ref="M36:M41"/>
    <mergeCell ref="N36:N41"/>
    <mergeCell ref="S42:S47"/>
    <mergeCell ref="T42:T47"/>
    <mergeCell ref="S36:S41"/>
    <mergeCell ref="T36:T41"/>
    <mergeCell ref="A42:A47"/>
    <mergeCell ref="B42:B47"/>
    <mergeCell ref="C42:C47"/>
    <mergeCell ref="M42:M47"/>
    <mergeCell ref="N42:N47"/>
    <mergeCell ref="O42:O47"/>
    <mergeCell ref="O48:O53"/>
    <mergeCell ref="P48:P53"/>
    <mergeCell ref="Q48:Q53"/>
    <mergeCell ref="R48:R53"/>
    <mergeCell ref="Q42:Q47"/>
    <mergeCell ref="R42:R47"/>
    <mergeCell ref="P42:P47"/>
    <mergeCell ref="C54:C59"/>
    <mergeCell ref="M54:M59"/>
    <mergeCell ref="N54:N59"/>
    <mergeCell ref="O54:O59"/>
    <mergeCell ref="P54:P59"/>
    <mergeCell ref="A48:A53"/>
    <mergeCell ref="B48:B53"/>
    <mergeCell ref="C48:C53"/>
    <mergeCell ref="M48:M53"/>
    <mergeCell ref="N48:N53"/>
    <mergeCell ref="S48:S53"/>
    <mergeCell ref="T48:T53"/>
    <mergeCell ref="U54:U59"/>
    <mergeCell ref="A60:A65"/>
    <mergeCell ref="B60:B65"/>
    <mergeCell ref="C60:C65"/>
    <mergeCell ref="M60:M65"/>
    <mergeCell ref="N60:N65"/>
    <mergeCell ref="A54:A59"/>
    <mergeCell ref="B54:B59"/>
    <mergeCell ref="Q60:Q65"/>
    <mergeCell ref="R60:R65"/>
    <mergeCell ref="S60:S65"/>
    <mergeCell ref="T60:T65"/>
    <mergeCell ref="S54:S59"/>
    <mergeCell ref="T54:T59"/>
    <mergeCell ref="Q54:Q59"/>
    <mergeCell ref="R54:R59"/>
    <mergeCell ref="U60:U65"/>
    <mergeCell ref="M10:M11"/>
    <mergeCell ref="M12:M14"/>
    <mergeCell ref="N10:N11"/>
    <mergeCell ref="O10:O11"/>
    <mergeCell ref="P10:P11"/>
    <mergeCell ref="Q10:Q11"/>
    <mergeCell ref="R10:R11"/>
    <mergeCell ref="O60:O65"/>
    <mergeCell ref="P60:P65"/>
    <mergeCell ref="U36:U53"/>
    <mergeCell ref="D49:L49"/>
    <mergeCell ref="D55:L55"/>
    <mergeCell ref="D61:L61"/>
    <mergeCell ref="D11:L11"/>
    <mergeCell ref="D17:L17"/>
    <mergeCell ref="D24:L24"/>
    <mergeCell ref="D30:L30"/>
    <mergeCell ref="D37:L37"/>
    <mergeCell ref="D43:L43"/>
  </mergeCells>
  <printOptions horizontalCentered="1"/>
  <pageMargins left="0.1968503937007874" right="0" top="0.7874015748031497" bottom="0.1968503937007874" header="0" footer="0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0" bestFit="1" customWidth="1"/>
    <col min="2" max="2" width="28.57421875" style="0" customWidth="1"/>
    <col min="6" max="6" width="11.8515625" style="0" customWidth="1"/>
    <col min="7" max="7" width="10.57421875" style="0" customWidth="1"/>
    <col min="8" max="8" width="11.00390625" style="0" customWidth="1"/>
    <col min="9" max="9" width="10.421875" style="0" customWidth="1"/>
    <col min="10" max="10" width="10.7109375" style="0" customWidth="1"/>
    <col min="11" max="11" width="11.421875" style="0" customWidth="1"/>
    <col min="12" max="12" width="12.00390625" style="0" customWidth="1"/>
  </cols>
  <sheetData>
    <row r="1" spans="11:12" ht="15">
      <c r="K1" s="186" t="s">
        <v>169</v>
      </c>
      <c r="L1" s="186"/>
    </row>
    <row r="2" spans="2:12" ht="34.5" customHeight="1">
      <c r="B2" s="189" t="s">
        <v>168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4" spans="1:12" ht="15">
      <c r="A4" s="190" t="s">
        <v>111</v>
      </c>
      <c r="B4" s="190" t="s">
        <v>9</v>
      </c>
      <c r="C4" s="190" t="s">
        <v>4</v>
      </c>
      <c r="D4" s="192" t="s">
        <v>8</v>
      </c>
      <c r="E4" s="193"/>
      <c r="F4" s="193"/>
      <c r="G4" s="193"/>
      <c r="H4" s="193"/>
      <c r="I4" s="193"/>
      <c r="J4" s="193"/>
      <c r="K4" s="193"/>
      <c r="L4" s="194"/>
    </row>
    <row r="5" spans="1:12" ht="25.5">
      <c r="A5" s="190"/>
      <c r="B5" s="190"/>
      <c r="C5" s="190"/>
      <c r="D5" s="43" t="s">
        <v>6</v>
      </c>
      <c r="E5" s="44" t="s">
        <v>7</v>
      </c>
      <c r="F5" s="195" t="s">
        <v>181</v>
      </c>
      <c r="G5" s="196"/>
      <c r="H5" s="196"/>
      <c r="I5" s="196"/>
      <c r="J5" s="196"/>
      <c r="K5" s="196"/>
      <c r="L5" s="197"/>
    </row>
    <row r="6" spans="1:12" ht="15">
      <c r="A6" s="191"/>
      <c r="B6" s="190"/>
      <c r="C6" s="191"/>
      <c r="D6" s="45">
        <v>2012</v>
      </c>
      <c r="E6" s="45">
        <v>2013</v>
      </c>
      <c r="F6" s="45">
        <v>2014</v>
      </c>
      <c r="G6" s="45">
        <v>2015</v>
      </c>
      <c r="H6" s="45">
        <v>2016</v>
      </c>
      <c r="I6" s="45">
        <v>2017</v>
      </c>
      <c r="J6" s="45">
        <v>2018</v>
      </c>
      <c r="K6" s="45">
        <v>2019</v>
      </c>
      <c r="L6" s="45">
        <v>2020</v>
      </c>
    </row>
    <row r="7" spans="1:12" ht="1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ht="45" customHeight="1">
      <c r="A8" s="43"/>
      <c r="B8" s="185" t="s">
        <v>85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15">
      <c r="A9" s="43" t="s">
        <v>112</v>
      </c>
      <c r="B9" s="187" t="s">
        <v>86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ht="76.5">
      <c r="A10" s="46" t="s">
        <v>87</v>
      </c>
      <c r="B10" s="47" t="s">
        <v>113</v>
      </c>
      <c r="C10" s="46" t="s">
        <v>5</v>
      </c>
      <c r="D10" s="48">
        <v>95</v>
      </c>
      <c r="E10" s="48">
        <v>95</v>
      </c>
      <c r="F10" s="48" t="s">
        <v>24</v>
      </c>
      <c r="G10" s="48" t="s">
        <v>24</v>
      </c>
      <c r="H10" s="48" t="s">
        <v>24</v>
      </c>
      <c r="I10" s="48" t="s">
        <v>24</v>
      </c>
      <c r="J10" s="48" t="s">
        <v>24</v>
      </c>
      <c r="K10" s="48" t="s">
        <v>24</v>
      </c>
      <c r="L10" s="48" t="s">
        <v>24</v>
      </c>
    </row>
    <row r="11" spans="1:12" ht="38.25">
      <c r="A11" s="46" t="s">
        <v>92</v>
      </c>
      <c r="B11" s="47" t="s">
        <v>114</v>
      </c>
      <c r="C11" s="46" t="s">
        <v>23</v>
      </c>
      <c r="D11" s="48">
        <v>8000</v>
      </c>
      <c r="E11" s="48">
        <v>10000</v>
      </c>
      <c r="F11" s="48">
        <v>12000</v>
      </c>
      <c r="G11" s="48">
        <v>12000</v>
      </c>
      <c r="H11" s="48">
        <v>13000</v>
      </c>
      <c r="I11" s="48">
        <v>13500</v>
      </c>
      <c r="J11" s="48">
        <v>13500</v>
      </c>
      <c r="K11" s="48">
        <v>14000</v>
      </c>
      <c r="L11" s="48">
        <v>14000</v>
      </c>
    </row>
    <row r="12" spans="1:12" ht="15">
      <c r="A12" s="43" t="s">
        <v>22</v>
      </c>
      <c r="B12" s="185" t="s">
        <v>99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</row>
    <row r="13" spans="1:12" ht="38.25">
      <c r="A13" s="46" t="s">
        <v>100</v>
      </c>
      <c r="B13" s="47" t="s">
        <v>115</v>
      </c>
      <c r="C13" s="46" t="s">
        <v>23</v>
      </c>
      <c r="D13" s="48">
        <v>128</v>
      </c>
      <c r="E13" s="48">
        <v>122</v>
      </c>
      <c r="F13" s="48">
        <v>122</v>
      </c>
      <c r="G13" s="26" t="s">
        <v>116</v>
      </c>
      <c r="H13" s="26" t="s">
        <v>116</v>
      </c>
      <c r="I13" s="26" t="s">
        <v>116</v>
      </c>
      <c r="J13" s="26" t="s">
        <v>116</v>
      </c>
      <c r="K13" s="26" t="s">
        <v>116</v>
      </c>
      <c r="L13" s="26" t="s">
        <v>116</v>
      </c>
    </row>
    <row r="14" spans="1:12" ht="15">
      <c r="A14" s="43" t="s">
        <v>35</v>
      </c>
      <c r="B14" s="185" t="s">
        <v>188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</row>
    <row r="15" spans="1:12" ht="38.25">
      <c r="A15" s="46" t="s">
        <v>187</v>
      </c>
      <c r="B15" s="47" t="s">
        <v>192</v>
      </c>
      <c r="C15" s="46" t="s">
        <v>32</v>
      </c>
      <c r="D15" s="48">
        <v>0</v>
      </c>
      <c r="E15" s="48">
        <v>0</v>
      </c>
      <c r="F15" s="48">
        <v>0</v>
      </c>
      <c r="G15" s="26">
        <v>0</v>
      </c>
      <c r="H15" s="26">
        <v>2</v>
      </c>
      <c r="I15" s="26">
        <v>0</v>
      </c>
      <c r="J15" s="26">
        <v>0</v>
      </c>
      <c r="K15" s="26">
        <v>0</v>
      </c>
      <c r="L15" s="26">
        <v>0</v>
      </c>
    </row>
  </sheetData>
  <sheetProtection/>
  <mergeCells count="11">
    <mergeCell ref="A4:A6"/>
    <mergeCell ref="B4:B6"/>
    <mergeCell ref="C4:C6"/>
    <mergeCell ref="D4:L4"/>
    <mergeCell ref="F5:L5"/>
    <mergeCell ref="B8:L8"/>
    <mergeCell ref="B14:L14"/>
    <mergeCell ref="K1:L1"/>
    <mergeCell ref="B9:L9"/>
    <mergeCell ref="B12:L12"/>
    <mergeCell ref="B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15" zoomScalePageLayoutView="0" workbookViewId="0" topLeftCell="A1">
      <selection activeCell="E16" sqref="E16"/>
    </sheetView>
  </sheetViews>
  <sheetFormatPr defaultColWidth="9.140625" defaultRowHeight="15"/>
  <cols>
    <col min="1" max="1" width="32.8515625" style="0" customWidth="1"/>
    <col min="2" max="2" width="18.28125" style="0" customWidth="1"/>
    <col min="3" max="3" width="13.8515625" style="0" customWidth="1"/>
    <col min="4" max="5" width="11.00390625" style="0" bestFit="1" customWidth="1"/>
    <col min="6" max="10" width="7.8515625" style="0" hidden="1" customWidth="1"/>
    <col min="11" max="14" width="12.28125" style="0" bestFit="1" customWidth="1"/>
  </cols>
  <sheetData>
    <row r="1" spans="5:15" ht="39" customHeight="1">
      <c r="E1" s="27"/>
      <c r="F1" s="28"/>
      <c r="G1" s="29" t="s">
        <v>106</v>
      </c>
      <c r="L1" s="161" t="s">
        <v>107</v>
      </c>
      <c r="M1" s="161"/>
      <c r="N1" s="161"/>
      <c r="O1" s="30"/>
    </row>
    <row r="2" ht="15.75">
      <c r="F2" s="29"/>
    </row>
    <row r="3" spans="1:14" ht="36.75" customHeight="1">
      <c r="A3" s="160" t="s">
        <v>174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5" spans="1:14" ht="30" customHeight="1">
      <c r="A5" s="156" t="s">
        <v>11</v>
      </c>
      <c r="B5" s="202" t="s">
        <v>12</v>
      </c>
      <c r="C5" s="204" t="s">
        <v>108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6.5" customHeight="1">
      <c r="A6" s="201"/>
      <c r="B6" s="203"/>
      <c r="C6" s="31">
        <v>2014</v>
      </c>
      <c r="D6" s="31">
        <v>2015</v>
      </c>
      <c r="E6" s="31">
        <v>2016</v>
      </c>
      <c r="F6" s="31">
        <v>2017</v>
      </c>
      <c r="G6" s="31">
        <v>2018</v>
      </c>
      <c r="H6" s="31">
        <v>2019</v>
      </c>
      <c r="I6" s="31">
        <v>2020</v>
      </c>
      <c r="J6" s="26" t="s">
        <v>109</v>
      </c>
      <c r="K6" s="31">
        <v>2017</v>
      </c>
      <c r="L6" s="31">
        <v>2018</v>
      </c>
      <c r="M6" s="31">
        <v>2019</v>
      </c>
      <c r="N6" s="32">
        <v>2020</v>
      </c>
    </row>
    <row r="7" spans="1:14" ht="16.5" customHeight="1">
      <c r="A7" s="26">
        <v>1</v>
      </c>
      <c r="B7" s="25">
        <v>2</v>
      </c>
      <c r="C7" s="31">
        <v>3</v>
      </c>
      <c r="D7" s="31">
        <v>4</v>
      </c>
      <c r="E7" s="31">
        <v>5</v>
      </c>
      <c r="F7" s="31"/>
      <c r="G7" s="31"/>
      <c r="H7" s="31"/>
      <c r="I7" s="31"/>
      <c r="J7" s="26"/>
      <c r="K7" s="31">
        <v>6</v>
      </c>
      <c r="L7" s="31">
        <v>7</v>
      </c>
      <c r="M7" s="31">
        <v>8</v>
      </c>
      <c r="N7" s="32">
        <v>9</v>
      </c>
    </row>
    <row r="8" spans="1:14" ht="19.5" customHeight="1">
      <c r="A8" s="33" t="s">
        <v>110</v>
      </c>
      <c r="B8" s="35">
        <f>C8+D8+E8+K8+L8+M8+N8</f>
        <v>5765250</v>
      </c>
      <c r="C8" s="35">
        <f>C10</f>
        <v>882000</v>
      </c>
      <c r="D8" s="35">
        <f aca="true" t="shared" si="0" ref="D8:N8">D10</f>
        <v>875000</v>
      </c>
      <c r="E8" s="35">
        <f t="shared" si="0"/>
        <v>846250</v>
      </c>
      <c r="F8" s="35">
        <f t="shared" si="0"/>
        <v>790500</v>
      </c>
      <c r="G8" s="35">
        <f t="shared" si="0"/>
        <v>790500</v>
      </c>
      <c r="H8" s="35">
        <f t="shared" si="0"/>
        <v>790500</v>
      </c>
      <c r="I8" s="35">
        <f t="shared" si="0"/>
        <v>790500</v>
      </c>
      <c r="J8" s="35">
        <f t="shared" si="0"/>
        <v>0</v>
      </c>
      <c r="K8" s="35">
        <f t="shared" si="0"/>
        <v>790500</v>
      </c>
      <c r="L8" s="35">
        <f t="shared" si="0"/>
        <v>790500</v>
      </c>
      <c r="M8" s="35">
        <f t="shared" si="0"/>
        <v>790500</v>
      </c>
      <c r="N8" s="35">
        <f t="shared" si="0"/>
        <v>790500</v>
      </c>
    </row>
    <row r="9" spans="1:14" ht="16.5" customHeight="1">
      <c r="A9" s="198" t="s">
        <v>91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0"/>
    </row>
    <row r="10" spans="1:14" ht="16.5" customHeight="1">
      <c r="A10" s="36" t="s">
        <v>2</v>
      </c>
      <c r="B10" s="35">
        <f>C10+D10+E10+K10+L10+M10+N10</f>
        <v>5765250</v>
      </c>
      <c r="C10" s="34">
        <f>C16</f>
        <v>882000</v>
      </c>
      <c r="D10" s="34">
        <f aca="true" t="shared" si="1" ref="D10:N10">D16</f>
        <v>875000</v>
      </c>
      <c r="E10" s="34">
        <f t="shared" si="1"/>
        <v>846250</v>
      </c>
      <c r="F10" s="34">
        <f t="shared" si="1"/>
        <v>790500</v>
      </c>
      <c r="G10" s="34">
        <f t="shared" si="1"/>
        <v>790500</v>
      </c>
      <c r="H10" s="34">
        <f t="shared" si="1"/>
        <v>790500</v>
      </c>
      <c r="I10" s="34">
        <f t="shared" si="1"/>
        <v>790500</v>
      </c>
      <c r="J10" s="34">
        <f t="shared" si="1"/>
        <v>0</v>
      </c>
      <c r="K10" s="34">
        <f t="shared" si="1"/>
        <v>790500</v>
      </c>
      <c r="L10" s="34">
        <f t="shared" si="1"/>
        <v>790500</v>
      </c>
      <c r="M10" s="34">
        <f t="shared" si="1"/>
        <v>790500</v>
      </c>
      <c r="N10" s="34">
        <f t="shared" si="1"/>
        <v>790500</v>
      </c>
    </row>
    <row r="11" spans="1:14" ht="16.5" customHeight="1">
      <c r="A11" s="36" t="s">
        <v>0</v>
      </c>
      <c r="B11" s="35">
        <v>0</v>
      </c>
      <c r="C11" s="34">
        <f aca="true" t="shared" si="2" ref="C11:N11">C17</f>
        <v>0</v>
      </c>
      <c r="D11" s="34">
        <f t="shared" si="2"/>
        <v>0</v>
      </c>
      <c r="E11" s="34">
        <f t="shared" si="2"/>
        <v>0</v>
      </c>
      <c r="F11" s="34">
        <f t="shared" si="2"/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4">
        <f t="shared" si="2"/>
        <v>0</v>
      </c>
    </row>
    <row r="12" spans="1:14" ht="16.5" customHeight="1">
      <c r="A12" s="36" t="s">
        <v>1</v>
      </c>
      <c r="B12" s="35">
        <v>0</v>
      </c>
      <c r="C12" s="34">
        <f aca="true" t="shared" si="3" ref="C12:N12">C18</f>
        <v>0</v>
      </c>
      <c r="D12" s="34">
        <f t="shared" si="3"/>
        <v>0</v>
      </c>
      <c r="E12" s="34">
        <f t="shared" si="3"/>
        <v>0</v>
      </c>
      <c r="F12" s="34">
        <f t="shared" si="3"/>
        <v>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0</v>
      </c>
      <c r="L12" s="34">
        <f t="shared" si="3"/>
        <v>0</v>
      </c>
      <c r="M12" s="34">
        <f t="shared" si="3"/>
        <v>0</v>
      </c>
      <c r="N12" s="34">
        <f t="shared" si="3"/>
        <v>0</v>
      </c>
    </row>
    <row r="13" spans="1:14" ht="16.5" customHeight="1">
      <c r="A13" s="36" t="s">
        <v>3</v>
      </c>
      <c r="B13" s="35">
        <v>0</v>
      </c>
      <c r="C13" s="34">
        <f aca="true" t="shared" si="4" ref="C13:N13">C19</f>
        <v>0</v>
      </c>
      <c r="D13" s="34">
        <f t="shared" si="4"/>
        <v>0</v>
      </c>
      <c r="E13" s="34">
        <f t="shared" si="4"/>
        <v>0</v>
      </c>
      <c r="F13" s="34">
        <f t="shared" si="4"/>
        <v>0</v>
      </c>
      <c r="G13" s="34">
        <f t="shared" si="4"/>
        <v>0</v>
      </c>
      <c r="H13" s="34">
        <f t="shared" si="4"/>
        <v>0</v>
      </c>
      <c r="I13" s="34">
        <f t="shared" si="4"/>
        <v>0</v>
      </c>
      <c r="J13" s="34">
        <f t="shared" si="4"/>
        <v>0</v>
      </c>
      <c r="K13" s="34">
        <f t="shared" si="4"/>
        <v>0</v>
      </c>
      <c r="L13" s="34">
        <f t="shared" si="4"/>
        <v>0</v>
      </c>
      <c r="M13" s="34">
        <f t="shared" si="4"/>
        <v>0</v>
      </c>
      <c r="N13" s="34">
        <f t="shared" si="4"/>
        <v>0</v>
      </c>
    </row>
    <row r="14" spans="1:14" ht="39.75" customHeight="1">
      <c r="A14" s="38" t="s">
        <v>21</v>
      </c>
      <c r="B14" s="40">
        <f>C14+D14+E14+K14+L14+M14+N14</f>
        <v>5765250</v>
      </c>
      <c r="C14" s="40">
        <f>C16</f>
        <v>882000</v>
      </c>
      <c r="D14" s="40">
        <f aca="true" t="shared" si="5" ref="D14:N14">D16</f>
        <v>875000</v>
      </c>
      <c r="E14" s="40">
        <f t="shared" si="5"/>
        <v>846250</v>
      </c>
      <c r="F14" s="40">
        <f t="shared" si="5"/>
        <v>790500</v>
      </c>
      <c r="G14" s="40">
        <f t="shared" si="5"/>
        <v>790500</v>
      </c>
      <c r="H14" s="40">
        <f t="shared" si="5"/>
        <v>790500</v>
      </c>
      <c r="I14" s="40">
        <f t="shared" si="5"/>
        <v>790500</v>
      </c>
      <c r="J14" s="40">
        <f t="shared" si="5"/>
        <v>0</v>
      </c>
      <c r="K14" s="40">
        <f t="shared" si="5"/>
        <v>790500</v>
      </c>
      <c r="L14" s="40">
        <f t="shared" si="5"/>
        <v>790500</v>
      </c>
      <c r="M14" s="40">
        <f t="shared" si="5"/>
        <v>790500</v>
      </c>
      <c r="N14" s="40">
        <f t="shared" si="5"/>
        <v>790500</v>
      </c>
    </row>
    <row r="15" spans="1:14" ht="16.5" customHeight="1">
      <c r="A15" s="198" t="s">
        <v>91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</row>
    <row r="16" spans="1:14" ht="16.5" customHeight="1">
      <c r="A16" s="36" t="s">
        <v>2</v>
      </c>
      <c r="B16" s="40">
        <f>C16+D16+E16+K16+L16+M16+N16</f>
        <v>5765250</v>
      </c>
      <c r="C16" s="39">
        <f>'Таблица № 3 (2)'!F67</f>
        <v>882000</v>
      </c>
      <c r="D16" s="39">
        <f>'Таблица № 3 (2)'!G67</f>
        <v>875000</v>
      </c>
      <c r="E16" s="39">
        <f>'Таблица № 3 (2)'!H67</f>
        <v>846250</v>
      </c>
      <c r="F16" s="39">
        <f>'Таблица № 3 (2)'!I67</f>
        <v>790500</v>
      </c>
      <c r="G16" s="39">
        <f>'Таблица № 3 (2)'!J67</f>
        <v>790500</v>
      </c>
      <c r="H16" s="39">
        <f>'Таблица № 3 (2)'!K67</f>
        <v>790500</v>
      </c>
      <c r="I16" s="39">
        <f>'Таблица № 3 (2)'!L67</f>
        <v>790500</v>
      </c>
      <c r="J16" s="39">
        <f>'Таблица № 3 (2)'!M67</f>
        <v>0</v>
      </c>
      <c r="K16" s="39">
        <f>'Таблица № 3 (2)'!I67</f>
        <v>790500</v>
      </c>
      <c r="L16" s="39">
        <f>'Таблица № 3 (2)'!J67</f>
        <v>790500</v>
      </c>
      <c r="M16" s="39">
        <f>'Таблица № 3 (2)'!K67</f>
        <v>790500</v>
      </c>
      <c r="N16" s="39">
        <f>'Таблица № 3 (2)'!L67</f>
        <v>790500</v>
      </c>
    </row>
    <row r="17" spans="1:14" ht="16.5" customHeight="1">
      <c r="A17" s="36" t="s">
        <v>0</v>
      </c>
      <c r="B17" s="78">
        <v>0</v>
      </c>
      <c r="C17" s="39">
        <f>'Таблица № 3 (2)'!F68</f>
        <v>0</v>
      </c>
      <c r="D17" s="39">
        <f>'Таблица № 3 (2)'!G68</f>
        <v>0</v>
      </c>
      <c r="E17" s="39">
        <f>'Таблица № 3 (2)'!H68</f>
        <v>0</v>
      </c>
      <c r="F17" s="39">
        <f>'Таблица № 3 (2)'!I68</f>
        <v>0</v>
      </c>
      <c r="G17" s="39">
        <f>'Таблица № 3 (2)'!J68</f>
        <v>0</v>
      </c>
      <c r="H17" s="39">
        <f>'Таблица № 3 (2)'!K68</f>
        <v>0</v>
      </c>
      <c r="I17" s="39">
        <f>'Таблица № 3 (2)'!L68</f>
        <v>0</v>
      </c>
      <c r="J17" s="39">
        <f>'Таблица № 3 (2)'!M68</f>
        <v>0</v>
      </c>
      <c r="K17" s="39">
        <f>'Таблица № 3 (2)'!I68</f>
        <v>0</v>
      </c>
      <c r="L17" s="39">
        <f>'Таблица № 3 (2)'!J68</f>
        <v>0</v>
      </c>
      <c r="M17" s="39">
        <f>'Таблица № 3 (2)'!K68</f>
        <v>0</v>
      </c>
      <c r="N17" s="39">
        <f>'Таблица № 3 (2)'!L68</f>
        <v>0</v>
      </c>
    </row>
    <row r="18" spans="1:14" ht="16.5" customHeight="1">
      <c r="A18" s="36" t="s">
        <v>1</v>
      </c>
      <c r="B18" s="78">
        <v>0</v>
      </c>
      <c r="C18" s="39">
        <f>'Таблица № 3 (2)'!F69</f>
        <v>0</v>
      </c>
      <c r="D18" s="39">
        <f>'Таблица № 3 (2)'!G69</f>
        <v>0</v>
      </c>
      <c r="E18" s="39">
        <f>'Таблица № 3 (2)'!H69</f>
        <v>0</v>
      </c>
      <c r="F18" s="39">
        <f>'Таблица № 3 (2)'!I69</f>
        <v>0</v>
      </c>
      <c r="G18" s="39">
        <f>'Таблица № 3 (2)'!J69</f>
        <v>0</v>
      </c>
      <c r="H18" s="39">
        <f>'Таблица № 3 (2)'!K69</f>
        <v>0</v>
      </c>
      <c r="I18" s="39">
        <f>'Таблица № 3 (2)'!L69</f>
        <v>0</v>
      </c>
      <c r="J18" s="39">
        <f>'Таблица № 3 (2)'!M69</f>
        <v>0</v>
      </c>
      <c r="K18" s="39">
        <f>'Таблица № 3 (2)'!I69</f>
        <v>0</v>
      </c>
      <c r="L18" s="39">
        <f>'Таблица № 3 (2)'!J69</f>
        <v>0</v>
      </c>
      <c r="M18" s="39">
        <f>'Таблица № 3 (2)'!K69</f>
        <v>0</v>
      </c>
      <c r="N18" s="39">
        <f>'Таблица № 3 (2)'!L69</f>
        <v>0</v>
      </c>
    </row>
    <row r="19" spans="1:14" ht="16.5" customHeight="1">
      <c r="A19" s="36" t="s">
        <v>3</v>
      </c>
      <c r="B19" s="78">
        <v>0</v>
      </c>
      <c r="C19" s="39">
        <f>'Таблица № 3 (2)'!F70</f>
        <v>0</v>
      </c>
      <c r="D19" s="39">
        <f>'Таблица № 3 (2)'!G70</f>
        <v>0</v>
      </c>
      <c r="E19" s="39">
        <f>'Таблица № 3 (2)'!H70</f>
        <v>0</v>
      </c>
      <c r="F19" s="39">
        <f>'Таблица № 3 (2)'!I70</f>
        <v>0</v>
      </c>
      <c r="G19" s="39">
        <f>'Таблица № 3 (2)'!J70</f>
        <v>0</v>
      </c>
      <c r="H19" s="39">
        <f>'Таблица № 3 (2)'!K70</f>
        <v>0</v>
      </c>
      <c r="I19" s="39">
        <f>'Таблица № 3 (2)'!L70</f>
        <v>0</v>
      </c>
      <c r="J19" s="39">
        <f>'Таблица № 3 (2)'!M70</f>
        <v>0</v>
      </c>
      <c r="K19" s="39">
        <f>'Таблица № 3 (2)'!I70</f>
        <v>0</v>
      </c>
      <c r="L19" s="39">
        <f>'Таблица № 3 (2)'!J70</f>
        <v>0</v>
      </c>
      <c r="M19" s="39">
        <f>'Таблица № 3 (2)'!K70</f>
        <v>0</v>
      </c>
      <c r="N19" s="39">
        <f>'Таблица № 3 (2)'!L70</f>
        <v>0</v>
      </c>
    </row>
  </sheetData>
  <sheetProtection/>
  <mergeCells count="7">
    <mergeCell ref="A15:N15"/>
    <mergeCell ref="A9:N9"/>
    <mergeCell ref="L1:N1"/>
    <mergeCell ref="A3:N3"/>
    <mergeCell ref="A5:A6"/>
    <mergeCell ref="B5:B6"/>
    <mergeCell ref="C5:N5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zoomScaleSheetLayoutView="115" zoomScalePageLayoutView="0" workbookViewId="0" topLeftCell="A4">
      <selection activeCell="H11" sqref="H11"/>
    </sheetView>
  </sheetViews>
  <sheetFormatPr defaultColWidth="9.140625" defaultRowHeight="15"/>
  <cols>
    <col min="1" max="1" width="9.140625" style="53" customWidth="1"/>
    <col min="2" max="2" width="48.421875" style="53" customWidth="1"/>
    <col min="3" max="3" width="10.8515625" style="53" customWidth="1"/>
    <col min="4" max="4" width="10.00390625" style="53" customWidth="1"/>
    <col min="5" max="5" width="14.421875" style="53" customWidth="1"/>
    <col min="6" max="6" width="14.7109375" style="53" customWidth="1"/>
    <col min="7" max="7" width="15.421875" style="53" customWidth="1"/>
    <col min="8" max="11" width="16.28125" style="53" customWidth="1"/>
    <col min="12" max="12" width="13.8515625" style="53" customWidth="1"/>
    <col min="13" max="13" width="25.421875" style="53" customWidth="1"/>
    <col min="14" max="14" width="9.8515625" style="53" customWidth="1"/>
    <col min="15" max="15" width="11.7109375" style="53" customWidth="1"/>
    <col min="16" max="16" width="11.00390625" style="53" customWidth="1"/>
    <col min="17" max="17" width="10.8515625" style="53" customWidth="1"/>
    <col min="18" max="18" width="11.28125" style="53" customWidth="1"/>
    <col min="19" max="19" width="10.8515625" style="53" customWidth="1"/>
    <col min="20" max="20" width="12.421875" style="53" customWidth="1"/>
    <col min="21" max="21" width="25.8515625" style="53" customWidth="1"/>
    <col min="22" max="16384" width="9.140625" style="53" customWidth="1"/>
  </cols>
  <sheetData>
    <row r="1" s="51" customFormat="1" ht="27" customHeight="1">
      <c r="U1" s="52" t="s">
        <v>79</v>
      </c>
    </row>
    <row r="2" s="51" customFormat="1" ht="12.75"/>
    <row r="3" spans="1:21" s="51" customFormat="1" ht="47.25" customHeight="1">
      <c r="A3" s="160" t="s">
        <v>175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:21" ht="31.5" customHeight="1">
      <c r="A4" s="244" t="s">
        <v>80</v>
      </c>
      <c r="B4" s="204" t="s">
        <v>13</v>
      </c>
      <c r="C4" s="204" t="s">
        <v>14</v>
      </c>
      <c r="D4" s="204" t="s">
        <v>11</v>
      </c>
      <c r="E4" s="204" t="s">
        <v>81</v>
      </c>
      <c r="F4" s="204"/>
      <c r="G4" s="204"/>
      <c r="H4" s="204"/>
      <c r="I4" s="204"/>
      <c r="J4" s="204"/>
      <c r="K4" s="204"/>
      <c r="L4" s="204"/>
      <c r="M4" s="244" t="s">
        <v>183</v>
      </c>
      <c r="N4" s="244"/>
      <c r="O4" s="244"/>
      <c r="P4" s="244"/>
      <c r="Q4" s="244"/>
      <c r="R4" s="244"/>
      <c r="S4" s="244"/>
      <c r="T4" s="244"/>
      <c r="U4" s="156" t="s">
        <v>82</v>
      </c>
    </row>
    <row r="5" spans="1:21" ht="21" customHeight="1">
      <c r="A5" s="244"/>
      <c r="B5" s="204"/>
      <c r="C5" s="204"/>
      <c r="D5" s="204"/>
      <c r="E5" s="54" t="s">
        <v>83</v>
      </c>
      <c r="F5" s="26" t="s">
        <v>10</v>
      </c>
      <c r="G5" s="26" t="s">
        <v>15</v>
      </c>
      <c r="H5" s="26" t="s">
        <v>16</v>
      </c>
      <c r="I5" s="26" t="s">
        <v>17</v>
      </c>
      <c r="J5" s="26" t="s">
        <v>18</v>
      </c>
      <c r="K5" s="26" t="s">
        <v>19</v>
      </c>
      <c r="L5" s="26" t="s">
        <v>20</v>
      </c>
      <c r="M5" s="32" t="s">
        <v>84</v>
      </c>
      <c r="N5" s="32">
        <v>2014</v>
      </c>
      <c r="O5" s="26" t="s">
        <v>15</v>
      </c>
      <c r="P5" s="26" t="s">
        <v>16</v>
      </c>
      <c r="Q5" s="26" t="s">
        <v>17</v>
      </c>
      <c r="R5" s="26" t="s">
        <v>18</v>
      </c>
      <c r="S5" s="26" t="s">
        <v>19</v>
      </c>
      <c r="T5" s="26" t="s">
        <v>20</v>
      </c>
      <c r="U5" s="247"/>
    </row>
    <row r="6" spans="1:21" ht="12.7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  <c r="Q6" s="32">
        <v>17</v>
      </c>
      <c r="R6" s="32">
        <v>18</v>
      </c>
      <c r="S6" s="32">
        <v>19</v>
      </c>
      <c r="T6" s="32">
        <v>20</v>
      </c>
      <c r="U6" s="32">
        <v>21</v>
      </c>
    </row>
    <row r="7" spans="1:21" ht="12.75">
      <c r="A7" s="32"/>
      <c r="B7" s="214" t="s">
        <v>85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6"/>
    </row>
    <row r="8" spans="1:21" ht="12.75">
      <c r="A8" s="55">
        <v>1</v>
      </c>
      <c r="B8" s="214" t="s">
        <v>86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/>
    </row>
    <row r="9" spans="1:21" ht="12.75">
      <c r="A9" s="226" t="s">
        <v>87</v>
      </c>
      <c r="B9" s="233" t="s">
        <v>88</v>
      </c>
      <c r="C9" s="223" t="s">
        <v>89</v>
      </c>
      <c r="D9" s="56" t="s">
        <v>83</v>
      </c>
      <c r="E9" s="75">
        <f>E11+E12+E13+E14</f>
        <v>2875875</v>
      </c>
      <c r="F9" s="75">
        <f aca="true" t="shared" si="0" ref="F9:L9">F11+F12+F13+F14</f>
        <v>462000</v>
      </c>
      <c r="G9" s="75">
        <f t="shared" si="0"/>
        <v>460000</v>
      </c>
      <c r="H9" s="75">
        <f t="shared" si="0"/>
        <v>451875</v>
      </c>
      <c r="I9" s="75">
        <f t="shared" si="0"/>
        <v>375500</v>
      </c>
      <c r="J9" s="75">
        <f t="shared" si="0"/>
        <v>375500</v>
      </c>
      <c r="K9" s="75">
        <f t="shared" si="0"/>
        <v>375500</v>
      </c>
      <c r="L9" s="75">
        <f t="shared" si="0"/>
        <v>375500</v>
      </c>
      <c r="M9" s="208" t="s">
        <v>90</v>
      </c>
      <c r="N9" s="227" t="s">
        <v>24</v>
      </c>
      <c r="O9" s="227" t="s">
        <v>24</v>
      </c>
      <c r="P9" s="227" t="s">
        <v>24</v>
      </c>
      <c r="Q9" s="227" t="s">
        <v>24</v>
      </c>
      <c r="R9" s="227" t="s">
        <v>24</v>
      </c>
      <c r="S9" s="227" t="s">
        <v>24</v>
      </c>
      <c r="T9" s="227" t="s">
        <v>24</v>
      </c>
      <c r="U9" s="208" t="s">
        <v>198</v>
      </c>
    </row>
    <row r="10" spans="1:21" ht="12.75">
      <c r="A10" s="226"/>
      <c r="B10" s="233"/>
      <c r="C10" s="224"/>
      <c r="D10" s="211" t="s">
        <v>91</v>
      </c>
      <c r="E10" s="212"/>
      <c r="F10" s="212"/>
      <c r="G10" s="212"/>
      <c r="H10" s="212"/>
      <c r="I10" s="212"/>
      <c r="J10" s="212"/>
      <c r="K10" s="212"/>
      <c r="L10" s="213"/>
      <c r="M10" s="209"/>
      <c r="N10" s="228"/>
      <c r="O10" s="228"/>
      <c r="P10" s="228"/>
      <c r="Q10" s="228"/>
      <c r="R10" s="228"/>
      <c r="S10" s="228"/>
      <c r="T10" s="228"/>
      <c r="U10" s="209"/>
    </row>
    <row r="11" spans="1:21" ht="12.75">
      <c r="A11" s="226"/>
      <c r="B11" s="233"/>
      <c r="C11" s="224"/>
      <c r="D11" s="56" t="s">
        <v>2</v>
      </c>
      <c r="E11" s="75">
        <f>F11+G11+H11+I11+J11+K11+L11</f>
        <v>2875875</v>
      </c>
      <c r="F11" s="57">
        <v>462000</v>
      </c>
      <c r="G11" s="57">
        <v>460000</v>
      </c>
      <c r="H11" s="57">
        <f>373750+70000+8125</f>
        <v>451875</v>
      </c>
      <c r="I11" s="57">
        <v>375500</v>
      </c>
      <c r="J11" s="57">
        <v>375500</v>
      </c>
      <c r="K11" s="57">
        <v>375500</v>
      </c>
      <c r="L11" s="57">
        <v>375500</v>
      </c>
      <c r="M11" s="209"/>
      <c r="N11" s="228"/>
      <c r="O11" s="228"/>
      <c r="P11" s="228"/>
      <c r="Q11" s="228"/>
      <c r="R11" s="228"/>
      <c r="S11" s="228"/>
      <c r="T11" s="228"/>
      <c r="U11" s="209"/>
    </row>
    <row r="12" spans="1:21" ht="12.75">
      <c r="A12" s="226"/>
      <c r="B12" s="233"/>
      <c r="C12" s="224"/>
      <c r="D12" s="56" t="s">
        <v>0</v>
      </c>
      <c r="E12" s="75">
        <f>F12+G12+H12+I12+J12+K12+L12</f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209"/>
      <c r="N12" s="228"/>
      <c r="O12" s="228"/>
      <c r="P12" s="228"/>
      <c r="Q12" s="228"/>
      <c r="R12" s="228"/>
      <c r="S12" s="228"/>
      <c r="T12" s="228"/>
      <c r="U12" s="209"/>
    </row>
    <row r="13" spans="1:21" ht="12.75">
      <c r="A13" s="226"/>
      <c r="B13" s="233"/>
      <c r="C13" s="224"/>
      <c r="D13" s="56" t="s">
        <v>1</v>
      </c>
      <c r="E13" s="75">
        <f>F13+G13+H13+I13+J13+K13+L13</f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209"/>
      <c r="N13" s="228"/>
      <c r="O13" s="228"/>
      <c r="P13" s="228"/>
      <c r="Q13" s="228"/>
      <c r="R13" s="228"/>
      <c r="S13" s="228"/>
      <c r="T13" s="228"/>
      <c r="U13" s="209"/>
    </row>
    <row r="14" spans="1:21" ht="18.75" customHeight="1">
      <c r="A14" s="226"/>
      <c r="B14" s="233"/>
      <c r="C14" s="225"/>
      <c r="D14" s="56" t="s">
        <v>3</v>
      </c>
      <c r="E14" s="75">
        <f>F14+G14+H14+I14+J14+K14+L14</f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209"/>
      <c r="N14" s="228"/>
      <c r="O14" s="228"/>
      <c r="P14" s="228"/>
      <c r="Q14" s="228"/>
      <c r="R14" s="228"/>
      <c r="S14" s="228"/>
      <c r="T14" s="228"/>
      <c r="U14" s="209"/>
    </row>
    <row r="15" spans="1:21" ht="12.75">
      <c r="A15" s="226" t="s">
        <v>92</v>
      </c>
      <c r="B15" s="233" t="s">
        <v>93</v>
      </c>
      <c r="C15" s="223" t="s">
        <v>94</v>
      </c>
      <c r="D15" s="76" t="s">
        <v>83</v>
      </c>
      <c r="E15" s="75">
        <f>E17+E18+E19+E20</f>
        <v>719375</v>
      </c>
      <c r="F15" s="75">
        <f aca="true" t="shared" si="1" ref="F15:L15">F17+F18+F19+F20</f>
        <v>110000</v>
      </c>
      <c r="G15" s="75">
        <f t="shared" si="1"/>
        <v>110000</v>
      </c>
      <c r="H15" s="75">
        <f t="shared" si="1"/>
        <v>59375</v>
      </c>
      <c r="I15" s="75">
        <f t="shared" si="1"/>
        <v>110000</v>
      </c>
      <c r="J15" s="75">
        <f t="shared" si="1"/>
        <v>110000</v>
      </c>
      <c r="K15" s="75">
        <f t="shared" si="1"/>
        <v>110000</v>
      </c>
      <c r="L15" s="75">
        <f t="shared" si="1"/>
        <v>110000</v>
      </c>
      <c r="M15" s="231"/>
      <c r="N15" s="231"/>
      <c r="O15" s="231"/>
      <c r="P15" s="231"/>
      <c r="Q15" s="231"/>
      <c r="R15" s="231"/>
      <c r="S15" s="231"/>
      <c r="T15" s="231"/>
      <c r="U15" s="209"/>
    </row>
    <row r="16" spans="1:21" ht="12.75">
      <c r="A16" s="226"/>
      <c r="B16" s="233"/>
      <c r="C16" s="224"/>
      <c r="D16" s="211" t="s">
        <v>91</v>
      </c>
      <c r="E16" s="212"/>
      <c r="F16" s="212"/>
      <c r="G16" s="212"/>
      <c r="H16" s="212"/>
      <c r="I16" s="212"/>
      <c r="J16" s="212"/>
      <c r="K16" s="212"/>
      <c r="L16" s="213"/>
      <c r="M16" s="231"/>
      <c r="N16" s="231"/>
      <c r="O16" s="231"/>
      <c r="P16" s="231"/>
      <c r="Q16" s="231"/>
      <c r="R16" s="231"/>
      <c r="S16" s="231"/>
      <c r="T16" s="231"/>
      <c r="U16" s="209"/>
    </row>
    <row r="17" spans="1:21" ht="18" customHeight="1">
      <c r="A17" s="226"/>
      <c r="B17" s="233"/>
      <c r="C17" s="224"/>
      <c r="D17" s="56" t="s">
        <v>2</v>
      </c>
      <c r="E17" s="75">
        <f>F17+G17+H17+I17+J17+K17+L17</f>
        <v>719375</v>
      </c>
      <c r="F17" s="57">
        <v>110000</v>
      </c>
      <c r="G17" s="57">
        <v>110000</v>
      </c>
      <c r="H17" s="57">
        <f>167500-70000-38125</f>
        <v>59375</v>
      </c>
      <c r="I17" s="57">
        <v>110000</v>
      </c>
      <c r="J17" s="57">
        <v>110000</v>
      </c>
      <c r="K17" s="57">
        <v>110000</v>
      </c>
      <c r="L17" s="57">
        <v>110000</v>
      </c>
      <c r="M17" s="231"/>
      <c r="N17" s="231"/>
      <c r="O17" s="231"/>
      <c r="P17" s="231"/>
      <c r="Q17" s="231"/>
      <c r="R17" s="231"/>
      <c r="S17" s="231"/>
      <c r="T17" s="231"/>
      <c r="U17" s="209"/>
    </row>
    <row r="18" spans="1:21" ht="12.75">
      <c r="A18" s="226"/>
      <c r="B18" s="233"/>
      <c r="C18" s="224"/>
      <c r="D18" s="56" t="s">
        <v>0</v>
      </c>
      <c r="E18" s="75">
        <f aca="true" t="shared" si="2" ref="E18:E26">F18+G18+H18+I18+J18+K18+L18</f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231"/>
      <c r="N18" s="231"/>
      <c r="O18" s="231"/>
      <c r="P18" s="231"/>
      <c r="Q18" s="231"/>
      <c r="R18" s="231"/>
      <c r="S18" s="231"/>
      <c r="T18" s="231"/>
      <c r="U18" s="209"/>
    </row>
    <row r="19" spans="1:21" ht="12.75">
      <c r="A19" s="226"/>
      <c r="B19" s="233"/>
      <c r="C19" s="224"/>
      <c r="D19" s="56" t="s">
        <v>1</v>
      </c>
      <c r="E19" s="75">
        <f t="shared" si="2"/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231"/>
      <c r="N19" s="231"/>
      <c r="O19" s="231"/>
      <c r="P19" s="231"/>
      <c r="Q19" s="231"/>
      <c r="R19" s="231"/>
      <c r="S19" s="231"/>
      <c r="T19" s="231"/>
      <c r="U19" s="209"/>
    </row>
    <row r="20" spans="1:21" ht="24" customHeight="1">
      <c r="A20" s="226"/>
      <c r="B20" s="233"/>
      <c r="C20" s="225"/>
      <c r="D20" s="56" t="s">
        <v>3</v>
      </c>
      <c r="E20" s="75">
        <f t="shared" si="2"/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232"/>
      <c r="N20" s="232"/>
      <c r="O20" s="232"/>
      <c r="P20" s="232"/>
      <c r="Q20" s="232"/>
      <c r="R20" s="232"/>
      <c r="S20" s="232"/>
      <c r="T20" s="232"/>
      <c r="U20" s="210"/>
    </row>
    <row r="21" spans="1:21" ht="15" customHeight="1">
      <c r="A21" s="230" t="s">
        <v>95</v>
      </c>
      <c r="B21" s="220" t="s">
        <v>96</v>
      </c>
      <c r="C21" s="223" t="s">
        <v>89</v>
      </c>
      <c r="D21" s="76" t="s">
        <v>83</v>
      </c>
      <c r="E21" s="75">
        <f>E23+E24+E25+E26</f>
        <v>70000</v>
      </c>
      <c r="F21" s="75">
        <f>F23+F24+F25+F26</f>
        <v>10000</v>
      </c>
      <c r="G21" s="75">
        <f aca="true" t="shared" si="3" ref="G21:L21">G23+G24+G25+G26</f>
        <v>5000</v>
      </c>
      <c r="H21" s="75">
        <f t="shared" si="3"/>
        <v>35000</v>
      </c>
      <c r="I21" s="75">
        <f t="shared" si="3"/>
        <v>5000</v>
      </c>
      <c r="J21" s="75">
        <f t="shared" si="3"/>
        <v>5000</v>
      </c>
      <c r="K21" s="75">
        <f t="shared" si="3"/>
        <v>5000</v>
      </c>
      <c r="L21" s="75">
        <f t="shared" si="3"/>
        <v>5000</v>
      </c>
      <c r="M21" s="208" t="s">
        <v>97</v>
      </c>
      <c r="N21" s="227">
        <v>12000</v>
      </c>
      <c r="O21" s="227">
        <v>12000</v>
      </c>
      <c r="P21" s="227">
        <v>13000</v>
      </c>
      <c r="Q21" s="227">
        <v>13500</v>
      </c>
      <c r="R21" s="227">
        <v>13500</v>
      </c>
      <c r="S21" s="227">
        <v>14000</v>
      </c>
      <c r="T21" s="227">
        <v>14000</v>
      </c>
      <c r="U21" s="208" t="s">
        <v>197</v>
      </c>
    </row>
    <row r="22" spans="1:21" ht="12.75">
      <c r="A22" s="231"/>
      <c r="B22" s="237"/>
      <c r="C22" s="224"/>
      <c r="D22" s="211" t="s">
        <v>91</v>
      </c>
      <c r="E22" s="212"/>
      <c r="F22" s="212"/>
      <c r="G22" s="212"/>
      <c r="H22" s="212"/>
      <c r="I22" s="212"/>
      <c r="J22" s="212"/>
      <c r="K22" s="212"/>
      <c r="L22" s="213"/>
      <c r="M22" s="209"/>
      <c r="N22" s="228"/>
      <c r="O22" s="228"/>
      <c r="P22" s="228"/>
      <c r="Q22" s="228"/>
      <c r="R22" s="228"/>
      <c r="S22" s="228"/>
      <c r="T22" s="228"/>
      <c r="U22" s="209"/>
    </row>
    <row r="23" spans="1:21" ht="12.75" customHeight="1">
      <c r="A23" s="231"/>
      <c r="B23" s="237"/>
      <c r="C23" s="224"/>
      <c r="D23" s="56" t="s">
        <v>2</v>
      </c>
      <c r="E23" s="75">
        <f>F23+G23+H23+I23+J23+K23+L23</f>
        <v>70000</v>
      </c>
      <c r="F23" s="57">
        <v>10000</v>
      </c>
      <c r="G23" s="57">
        <v>5000</v>
      </c>
      <c r="H23" s="57">
        <f>5000+30000</f>
        <v>35000</v>
      </c>
      <c r="I23" s="57">
        <v>5000</v>
      </c>
      <c r="J23" s="57">
        <v>5000</v>
      </c>
      <c r="K23" s="57">
        <v>5000</v>
      </c>
      <c r="L23" s="75">
        <v>5000</v>
      </c>
      <c r="M23" s="209"/>
      <c r="N23" s="228"/>
      <c r="O23" s="228"/>
      <c r="P23" s="228"/>
      <c r="Q23" s="228"/>
      <c r="R23" s="228"/>
      <c r="S23" s="228"/>
      <c r="T23" s="228"/>
      <c r="U23" s="209"/>
    </row>
    <row r="24" spans="1:21" ht="12.75">
      <c r="A24" s="231"/>
      <c r="B24" s="237"/>
      <c r="C24" s="224"/>
      <c r="D24" s="56" t="s">
        <v>0</v>
      </c>
      <c r="E24" s="75">
        <f t="shared" si="2"/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209"/>
      <c r="N24" s="228"/>
      <c r="O24" s="228"/>
      <c r="P24" s="228"/>
      <c r="Q24" s="228"/>
      <c r="R24" s="228"/>
      <c r="S24" s="228"/>
      <c r="T24" s="228"/>
      <c r="U24" s="209"/>
    </row>
    <row r="25" spans="1:21" ht="12.75">
      <c r="A25" s="231"/>
      <c r="B25" s="237"/>
      <c r="C25" s="224"/>
      <c r="D25" s="56" t="s">
        <v>1</v>
      </c>
      <c r="E25" s="75">
        <f t="shared" si="2"/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209"/>
      <c r="N25" s="228"/>
      <c r="O25" s="228"/>
      <c r="P25" s="228"/>
      <c r="Q25" s="228"/>
      <c r="R25" s="228"/>
      <c r="S25" s="228"/>
      <c r="T25" s="228"/>
      <c r="U25" s="209"/>
    </row>
    <row r="26" spans="1:21" ht="12.75">
      <c r="A26" s="232"/>
      <c r="B26" s="238"/>
      <c r="C26" s="225"/>
      <c r="D26" s="56" t="s">
        <v>3</v>
      </c>
      <c r="E26" s="75">
        <f t="shared" si="2"/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210"/>
      <c r="N26" s="229"/>
      <c r="O26" s="229"/>
      <c r="P26" s="229"/>
      <c r="Q26" s="229"/>
      <c r="R26" s="229"/>
      <c r="S26" s="229"/>
      <c r="T26" s="229"/>
      <c r="U26" s="210"/>
    </row>
    <row r="27" spans="1:21" ht="12.75" customHeight="1">
      <c r="A27" s="226"/>
      <c r="B27" s="233" t="s">
        <v>98</v>
      </c>
      <c r="C27" s="226"/>
      <c r="D27" s="76" t="s">
        <v>83</v>
      </c>
      <c r="E27" s="75">
        <f>E29+E30+E31+E32</f>
        <v>3665250</v>
      </c>
      <c r="F27" s="75">
        <f>F29+F30+F31+F32</f>
        <v>582000</v>
      </c>
      <c r="G27" s="75">
        <f aca="true" t="shared" si="4" ref="G27:L27">G29+G30+G31+G32</f>
        <v>575000</v>
      </c>
      <c r="H27" s="75">
        <f t="shared" si="4"/>
        <v>546250</v>
      </c>
      <c r="I27" s="75">
        <f t="shared" si="4"/>
        <v>490500</v>
      </c>
      <c r="J27" s="75">
        <f t="shared" si="4"/>
        <v>490500</v>
      </c>
      <c r="K27" s="75">
        <f t="shared" si="4"/>
        <v>490500</v>
      </c>
      <c r="L27" s="75">
        <f t="shared" si="4"/>
        <v>490500</v>
      </c>
      <c r="M27" s="208"/>
      <c r="N27" s="205"/>
      <c r="O27" s="205"/>
      <c r="P27" s="205"/>
      <c r="Q27" s="205"/>
      <c r="R27" s="205"/>
      <c r="S27" s="205"/>
      <c r="T27" s="205"/>
      <c r="U27" s="208"/>
    </row>
    <row r="28" spans="1:21" ht="12.75">
      <c r="A28" s="226"/>
      <c r="B28" s="233"/>
      <c r="C28" s="226"/>
      <c r="D28" s="211" t="s">
        <v>91</v>
      </c>
      <c r="E28" s="212"/>
      <c r="F28" s="212"/>
      <c r="G28" s="212"/>
      <c r="H28" s="212"/>
      <c r="I28" s="212"/>
      <c r="J28" s="212"/>
      <c r="K28" s="212"/>
      <c r="L28" s="213"/>
      <c r="M28" s="209"/>
      <c r="N28" s="206"/>
      <c r="O28" s="206"/>
      <c r="P28" s="206"/>
      <c r="Q28" s="206"/>
      <c r="R28" s="206"/>
      <c r="S28" s="206"/>
      <c r="T28" s="206"/>
      <c r="U28" s="209"/>
    </row>
    <row r="29" spans="1:24" ht="12.75">
      <c r="A29" s="226"/>
      <c r="B29" s="233"/>
      <c r="C29" s="226"/>
      <c r="D29" s="56" t="s">
        <v>2</v>
      </c>
      <c r="E29" s="75">
        <f>F29+G29+H29+I29+J29+K29+L29</f>
        <v>3665250</v>
      </c>
      <c r="F29" s="57">
        <f>F9+F17+F23</f>
        <v>582000</v>
      </c>
      <c r="G29" s="57">
        <f aca="true" t="shared" si="5" ref="G29:L29">G9+G17+G23</f>
        <v>575000</v>
      </c>
      <c r="H29" s="57">
        <f t="shared" si="5"/>
        <v>546250</v>
      </c>
      <c r="I29" s="57">
        <f t="shared" si="5"/>
        <v>490500</v>
      </c>
      <c r="J29" s="57">
        <f t="shared" si="5"/>
        <v>490500</v>
      </c>
      <c r="K29" s="57">
        <f t="shared" si="5"/>
        <v>490500</v>
      </c>
      <c r="L29" s="57">
        <f t="shared" si="5"/>
        <v>490500</v>
      </c>
      <c r="M29" s="209"/>
      <c r="N29" s="206"/>
      <c r="O29" s="206"/>
      <c r="P29" s="206"/>
      <c r="Q29" s="206"/>
      <c r="R29" s="206"/>
      <c r="S29" s="206"/>
      <c r="T29" s="206"/>
      <c r="U29" s="209"/>
      <c r="X29" s="58"/>
    </row>
    <row r="30" spans="1:21" ht="12.75">
      <c r="A30" s="226"/>
      <c r="B30" s="233"/>
      <c r="C30" s="226"/>
      <c r="D30" s="56" t="s">
        <v>0</v>
      </c>
      <c r="E30" s="75">
        <f>F30+G30+H30+I30+J30+K30+L30</f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209"/>
      <c r="N30" s="206"/>
      <c r="O30" s="206"/>
      <c r="P30" s="206"/>
      <c r="Q30" s="206"/>
      <c r="R30" s="206"/>
      <c r="S30" s="206"/>
      <c r="T30" s="206"/>
      <c r="U30" s="209"/>
    </row>
    <row r="31" spans="1:21" ht="12.75">
      <c r="A31" s="226"/>
      <c r="B31" s="233"/>
      <c r="C31" s="226"/>
      <c r="D31" s="56" t="s">
        <v>1</v>
      </c>
      <c r="E31" s="75">
        <f>F31+G31+H31+I31+J31+K31+L31</f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209"/>
      <c r="N31" s="206"/>
      <c r="O31" s="206"/>
      <c r="P31" s="206"/>
      <c r="Q31" s="206"/>
      <c r="R31" s="206"/>
      <c r="S31" s="206"/>
      <c r="T31" s="206"/>
      <c r="U31" s="209"/>
    </row>
    <row r="32" spans="1:21" ht="12.75">
      <c r="A32" s="226"/>
      <c r="B32" s="233"/>
      <c r="C32" s="226"/>
      <c r="D32" s="56" t="s">
        <v>3</v>
      </c>
      <c r="E32" s="75">
        <f>F32+G32+H32+I32+J32+K32+L32</f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210"/>
      <c r="N32" s="207"/>
      <c r="O32" s="207"/>
      <c r="P32" s="207"/>
      <c r="Q32" s="207"/>
      <c r="R32" s="207"/>
      <c r="S32" s="207"/>
      <c r="T32" s="207"/>
      <c r="U32" s="210"/>
    </row>
    <row r="33" spans="1:21" ht="12.75">
      <c r="A33" s="55">
        <v>2</v>
      </c>
      <c r="B33" s="214" t="s">
        <v>99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6"/>
    </row>
    <row r="34" spans="1:21" ht="12.75" customHeight="1">
      <c r="A34" s="240" t="s">
        <v>100</v>
      </c>
      <c r="B34" s="241" t="s">
        <v>101</v>
      </c>
      <c r="C34" s="223" t="s">
        <v>89</v>
      </c>
      <c r="D34" s="56" t="s">
        <v>83</v>
      </c>
      <c r="E34" s="75">
        <f>E36+E37+E38+E39</f>
        <v>2100000</v>
      </c>
      <c r="F34" s="75">
        <f>F36+F37+F38+F39</f>
        <v>300000</v>
      </c>
      <c r="G34" s="75">
        <f aca="true" t="shared" si="6" ref="G34:L34">G36+G37+G38+G39</f>
        <v>300000</v>
      </c>
      <c r="H34" s="75">
        <f t="shared" si="6"/>
        <v>300000</v>
      </c>
      <c r="I34" s="75">
        <f t="shared" si="6"/>
        <v>300000</v>
      </c>
      <c r="J34" s="75">
        <f t="shared" si="6"/>
        <v>300000</v>
      </c>
      <c r="K34" s="75">
        <f t="shared" si="6"/>
        <v>300000</v>
      </c>
      <c r="L34" s="75">
        <f t="shared" si="6"/>
        <v>300000</v>
      </c>
      <c r="M34" s="208" t="s">
        <v>102</v>
      </c>
      <c r="N34" s="227">
        <v>122</v>
      </c>
      <c r="O34" s="227" t="s">
        <v>103</v>
      </c>
      <c r="P34" s="227" t="s">
        <v>103</v>
      </c>
      <c r="Q34" s="227" t="s">
        <v>103</v>
      </c>
      <c r="R34" s="227" t="s">
        <v>103</v>
      </c>
      <c r="S34" s="227" t="s">
        <v>103</v>
      </c>
      <c r="T34" s="227" t="s">
        <v>103</v>
      </c>
      <c r="U34" s="208" t="s">
        <v>196</v>
      </c>
    </row>
    <row r="35" spans="1:21" ht="12.75" customHeight="1">
      <c r="A35" s="240"/>
      <c r="B35" s="242"/>
      <c r="C35" s="224"/>
      <c r="D35" s="211" t="s">
        <v>91</v>
      </c>
      <c r="E35" s="212"/>
      <c r="F35" s="212"/>
      <c r="G35" s="212"/>
      <c r="H35" s="212"/>
      <c r="I35" s="212"/>
      <c r="J35" s="212"/>
      <c r="K35" s="212"/>
      <c r="L35" s="213"/>
      <c r="M35" s="209"/>
      <c r="N35" s="228"/>
      <c r="O35" s="228"/>
      <c r="P35" s="228"/>
      <c r="Q35" s="228"/>
      <c r="R35" s="228"/>
      <c r="S35" s="228"/>
      <c r="T35" s="228"/>
      <c r="U35" s="209"/>
    </row>
    <row r="36" spans="1:21" ht="12.75">
      <c r="A36" s="226"/>
      <c r="B36" s="242"/>
      <c r="C36" s="224"/>
      <c r="D36" s="56" t="s">
        <v>2</v>
      </c>
      <c r="E36" s="75">
        <f>F36+G36+H36+I36+J36+K36+L36</f>
        <v>2100000</v>
      </c>
      <c r="F36" s="57">
        <v>300000</v>
      </c>
      <c r="G36" s="57">
        <v>300000</v>
      </c>
      <c r="H36" s="57">
        <v>300000</v>
      </c>
      <c r="I36" s="57">
        <v>300000</v>
      </c>
      <c r="J36" s="57">
        <v>300000</v>
      </c>
      <c r="K36" s="57">
        <v>300000</v>
      </c>
      <c r="L36" s="57">
        <v>300000</v>
      </c>
      <c r="M36" s="209"/>
      <c r="N36" s="228"/>
      <c r="O36" s="228"/>
      <c r="P36" s="228"/>
      <c r="Q36" s="228"/>
      <c r="R36" s="228"/>
      <c r="S36" s="228"/>
      <c r="T36" s="228"/>
      <c r="U36" s="209"/>
    </row>
    <row r="37" spans="1:21" ht="12.75">
      <c r="A37" s="226"/>
      <c r="B37" s="242"/>
      <c r="C37" s="224"/>
      <c r="D37" s="56" t="s">
        <v>0</v>
      </c>
      <c r="E37" s="75">
        <f>F37+G37+H37+I37+J37+K37+L37</f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209"/>
      <c r="N37" s="228"/>
      <c r="O37" s="228"/>
      <c r="P37" s="228"/>
      <c r="Q37" s="228"/>
      <c r="R37" s="228"/>
      <c r="S37" s="228"/>
      <c r="T37" s="228"/>
      <c r="U37" s="209"/>
    </row>
    <row r="38" spans="1:21" ht="12.75">
      <c r="A38" s="226"/>
      <c r="B38" s="242"/>
      <c r="C38" s="224"/>
      <c r="D38" s="56" t="s">
        <v>1</v>
      </c>
      <c r="E38" s="75">
        <f>F38+G38+H38+I38+J38+K38+L38</f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209"/>
      <c r="N38" s="228"/>
      <c r="O38" s="228"/>
      <c r="P38" s="228"/>
      <c r="Q38" s="228"/>
      <c r="R38" s="228"/>
      <c r="S38" s="228"/>
      <c r="T38" s="228"/>
      <c r="U38" s="209"/>
    </row>
    <row r="39" spans="1:21" ht="12.75">
      <c r="A39" s="226"/>
      <c r="B39" s="243"/>
      <c r="C39" s="225"/>
      <c r="D39" s="56" t="s">
        <v>3</v>
      </c>
      <c r="E39" s="75">
        <f>F39+G39+H39+I39+J39+K39+L39</f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210"/>
      <c r="N39" s="229"/>
      <c r="O39" s="229"/>
      <c r="P39" s="229"/>
      <c r="Q39" s="229"/>
      <c r="R39" s="229"/>
      <c r="S39" s="229"/>
      <c r="T39" s="229"/>
      <c r="U39" s="210"/>
    </row>
    <row r="40" spans="1:21" ht="12.75" customHeight="1">
      <c r="A40" s="226"/>
      <c r="B40" s="233" t="s">
        <v>104</v>
      </c>
      <c r="C40" s="226"/>
      <c r="D40" s="76" t="s">
        <v>83</v>
      </c>
      <c r="E40" s="75">
        <f>E42+E43+E44+E45</f>
        <v>2100000</v>
      </c>
      <c r="F40" s="75">
        <f>F42+F43+F44+F45</f>
        <v>300000</v>
      </c>
      <c r="G40" s="75">
        <f aca="true" t="shared" si="7" ref="G40:L40">G42+G43+G44+G45</f>
        <v>300000</v>
      </c>
      <c r="H40" s="75">
        <f t="shared" si="7"/>
        <v>300000</v>
      </c>
      <c r="I40" s="75">
        <f t="shared" si="7"/>
        <v>300000</v>
      </c>
      <c r="J40" s="75">
        <f t="shared" si="7"/>
        <v>300000</v>
      </c>
      <c r="K40" s="75">
        <f t="shared" si="7"/>
        <v>300000</v>
      </c>
      <c r="L40" s="75">
        <f t="shared" si="7"/>
        <v>300000</v>
      </c>
      <c r="M40" s="208"/>
      <c r="N40" s="205"/>
      <c r="O40" s="205"/>
      <c r="P40" s="205"/>
      <c r="Q40" s="205"/>
      <c r="R40" s="205"/>
      <c r="S40" s="205"/>
      <c r="T40" s="205"/>
      <c r="U40" s="208"/>
    </row>
    <row r="41" spans="1:21" ht="12.75">
      <c r="A41" s="226"/>
      <c r="B41" s="233"/>
      <c r="C41" s="226"/>
      <c r="D41" s="211" t="s">
        <v>91</v>
      </c>
      <c r="E41" s="212"/>
      <c r="F41" s="212"/>
      <c r="G41" s="212"/>
      <c r="H41" s="212"/>
      <c r="I41" s="212"/>
      <c r="J41" s="212"/>
      <c r="K41" s="212"/>
      <c r="L41" s="213"/>
      <c r="M41" s="209"/>
      <c r="N41" s="206"/>
      <c r="O41" s="206"/>
      <c r="P41" s="206"/>
      <c r="Q41" s="206"/>
      <c r="R41" s="206"/>
      <c r="S41" s="206"/>
      <c r="T41" s="206"/>
      <c r="U41" s="209"/>
    </row>
    <row r="42" spans="1:24" ht="12.75">
      <c r="A42" s="226"/>
      <c r="B42" s="233"/>
      <c r="C42" s="226"/>
      <c r="D42" s="56" t="s">
        <v>2</v>
      </c>
      <c r="E42" s="75">
        <f>F42+G42+H42+I42+J42+K42+L42</f>
        <v>2100000</v>
      </c>
      <c r="F42" s="57">
        <f>F34</f>
        <v>300000</v>
      </c>
      <c r="G42" s="57">
        <f aca="true" t="shared" si="8" ref="G42:L42">G34</f>
        <v>300000</v>
      </c>
      <c r="H42" s="57">
        <f t="shared" si="8"/>
        <v>300000</v>
      </c>
      <c r="I42" s="57">
        <f t="shared" si="8"/>
        <v>300000</v>
      </c>
      <c r="J42" s="57">
        <f t="shared" si="8"/>
        <v>300000</v>
      </c>
      <c r="K42" s="57">
        <f t="shared" si="8"/>
        <v>300000</v>
      </c>
      <c r="L42" s="57">
        <f t="shared" si="8"/>
        <v>300000</v>
      </c>
      <c r="M42" s="209"/>
      <c r="N42" s="206"/>
      <c r="O42" s="206"/>
      <c r="P42" s="206"/>
      <c r="Q42" s="206"/>
      <c r="R42" s="206"/>
      <c r="S42" s="206"/>
      <c r="T42" s="206"/>
      <c r="U42" s="209"/>
      <c r="X42" s="58"/>
    </row>
    <row r="43" spans="1:21" ht="12.75">
      <c r="A43" s="226"/>
      <c r="B43" s="233"/>
      <c r="C43" s="226"/>
      <c r="D43" s="56" t="s">
        <v>0</v>
      </c>
      <c r="E43" s="75">
        <f>F43+G43+H43+I43+J43+K43+L43</f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209"/>
      <c r="N43" s="206"/>
      <c r="O43" s="206"/>
      <c r="P43" s="206"/>
      <c r="Q43" s="206"/>
      <c r="R43" s="206"/>
      <c r="S43" s="206"/>
      <c r="T43" s="206"/>
      <c r="U43" s="209"/>
    </row>
    <row r="44" spans="1:21" ht="12.75">
      <c r="A44" s="226"/>
      <c r="B44" s="233"/>
      <c r="C44" s="226"/>
      <c r="D44" s="56" t="s">
        <v>1</v>
      </c>
      <c r="E44" s="75">
        <f>F44+G44+H44+I44+J44+K44+L44</f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209"/>
      <c r="N44" s="206"/>
      <c r="O44" s="206"/>
      <c r="P44" s="206"/>
      <c r="Q44" s="206"/>
      <c r="R44" s="206"/>
      <c r="S44" s="206"/>
      <c r="T44" s="206"/>
      <c r="U44" s="209"/>
    </row>
    <row r="45" spans="1:21" ht="12.75">
      <c r="A45" s="226"/>
      <c r="B45" s="233"/>
      <c r="C45" s="226"/>
      <c r="D45" s="56" t="s">
        <v>3</v>
      </c>
      <c r="E45" s="75">
        <f>F45+G45+H45+I45+J45+K45+L45</f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210"/>
      <c r="N45" s="207"/>
      <c r="O45" s="207"/>
      <c r="P45" s="207"/>
      <c r="Q45" s="207"/>
      <c r="R45" s="207"/>
      <c r="S45" s="207"/>
      <c r="T45" s="207"/>
      <c r="U45" s="210"/>
    </row>
    <row r="46" spans="1:21" ht="12.75" hidden="1">
      <c r="A46" s="55">
        <v>3</v>
      </c>
      <c r="B46" s="214" t="s">
        <v>188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6"/>
    </row>
    <row r="47" spans="1:21" ht="12.75" customHeight="1" hidden="1">
      <c r="A47" s="217" t="s">
        <v>187</v>
      </c>
      <c r="B47" s="220" t="s">
        <v>191</v>
      </c>
      <c r="C47" s="223" t="s">
        <v>89</v>
      </c>
      <c r="D47" s="56" t="s">
        <v>83</v>
      </c>
      <c r="E47" s="75">
        <f>E49+E50+E51+E52</f>
        <v>0</v>
      </c>
      <c r="F47" s="75">
        <f>F49+F50+F51+F52</f>
        <v>0</v>
      </c>
      <c r="G47" s="75">
        <f aca="true" t="shared" si="9" ref="G47:L47">G49+G50+G51+G52</f>
        <v>0</v>
      </c>
      <c r="H47" s="75">
        <f t="shared" si="9"/>
        <v>0</v>
      </c>
      <c r="I47" s="75">
        <f t="shared" si="9"/>
        <v>0</v>
      </c>
      <c r="J47" s="75">
        <f t="shared" si="9"/>
        <v>0</v>
      </c>
      <c r="K47" s="75">
        <f t="shared" si="9"/>
        <v>0</v>
      </c>
      <c r="L47" s="75">
        <f t="shared" si="9"/>
        <v>0</v>
      </c>
      <c r="M47" s="208" t="s">
        <v>139</v>
      </c>
      <c r="N47" s="227">
        <v>0</v>
      </c>
      <c r="O47" s="227">
        <v>0</v>
      </c>
      <c r="P47" s="227">
        <v>2</v>
      </c>
      <c r="Q47" s="227">
        <v>0</v>
      </c>
      <c r="R47" s="227">
        <v>0</v>
      </c>
      <c r="S47" s="227">
        <v>0</v>
      </c>
      <c r="T47" s="227">
        <v>0</v>
      </c>
      <c r="U47" s="208" t="s">
        <v>68</v>
      </c>
    </row>
    <row r="48" spans="1:21" ht="12.75" customHeight="1" hidden="1">
      <c r="A48" s="218"/>
      <c r="B48" s="221"/>
      <c r="C48" s="224"/>
      <c r="D48" s="211" t="s">
        <v>91</v>
      </c>
      <c r="E48" s="212"/>
      <c r="F48" s="212"/>
      <c r="G48" s="212"/>
      <c r="H48" s="212"/>
      <c r="I48" s="212"/>
      <c r="J48" s="212"/>
      <c r="K48" s="212"/>
      <c r="L48" s="213"/>
      <c r="M48" s="209"/>
      <c r="N48" s="228"/>
      <c r="O48" s="228"/>
      <c r="P48" s="228"/>
      <c r="Q48" s="228"/>
      <c r="R48" s="228"/>
      <c r="S48" s="228"/>
      <c r="T48" s="228"/>
      <c r="U48" s="209"/>
    </row>
    <row r="49" spans="1:21" ht="12.75" hidden="1">
      <c r="A49" s="218"/>
      <c r="B49" s="221"/>
      <c r="C49" s="224"/>
      <c r="D49" s="56" t="s">
        <v>2</v>
      </c>
      <c r="E49" s="75">
        <f>F49+G49+H49+I49+J49+K49+L49</f>
        <v>0</v>
      </c>
      <c r="F49" s="57">
        <v>0</v>
      </c>
      <c r="G49" s="57">
        <v>0</v>
      </c>
      <c r="H49" s="57"/>
      <c r="I49" s="57">
        <v>0</v>
      </c>
      <c r="J49" s="57">
        <v>0</v>
      </c>
      <c r="K49" s="57">
        <v>0</v>
      </c>
      <c r="L49" s="57">
        <v>0</v>
      </c>
      <c r="M49" s="209"/>
      <c r="N49" s="228"/>
      <c r="O49" s="228"/>
      <c r="P49" s="228"/>
      <c r="Q49" s="228"/>
      <c r="R49" s="228"/>
      <c r="S49" s="228"/>
      <c r="T49" s="228"/>
      <c r="U49" s="209"/>
    </row>
    <row r="50" spans="1:21" ht="12.75" hidden="1">
      <c r="A50" s="218"/>
      <c r="B50" s="221"/>
      <c r="C50" s="224"/>
      <c r="D50" s="56" t="s">
        <v>0</v>
      </c>
      <c r="E50" s="75">
        <f>F50+G50+H50+I50+J50+K50+L50</f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209"/>
      <c r="N50" s="228"/>
      <c r="O50" s="228"/>
      <c r="P50" s="228"/>
      <c r="Q50" s="228"/>
      <c r="R50" s="228"/>
      <c r="S50" s="228"/>
      <c r="T50" s="228"/>
      <c r="U50" s="209"/>
    </row>
    <row r="51" spans="1:21" ht="12.75" hidden="1">
      <c r="A51" s="218"/>
      <c r="B51" s="221"/>
      <c r="C51" s="224"/>
      <c r="D51" s="56" t="s">
        <v>1</v>
      </c>
      <c r="E51" s="75">
        <f>F51+G51+H51+I51+J51+K51+L51</f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209"/>
      <c r="N51" s="228"/>
      <c r="O51" s="228"/>
      <c r="P51" s="228"/>
      <c r="Q51" s="228"/>
      <c r="R51" s="228"/>
      <c r="S51" s="228"/>
      <c r="T51" s="228"/>
      <c r="U51" s="209"/>
    </row>
    <row r="52" spans="1:21" ht="12.75" hidden="1">
      <c r="A52" s="219"/>
      <c r="B52" s="222"/>
      <c r="C52" s="225"/>
      <c r="D52" s="56" t="s">
        <v>3</v>
      </c>
      <c r="E52" s="75">
        <f>F52+G52+H52+I52+J52+K52+L52</f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209"/>
      <c r="N52" s="228"/>
      <c r="O52" s="228"/>
      <c r="P52" s="228"/>
      <c r="Q52" s="228"/>
      <c r="R52" s="228"/>
      <c r="S52" s="228"/>
      <c r="T52" s="228"/>
      <c r="U52" s="209"/>
    </row>
    <row r="53" spans="1:21" ht="12.75" hidden="1">
      <c r="A53" s="217" t="s">
        <v>189</v>
      </c>
      <c r="B53" s="220"/>
      <c r="C53" s="223" t="s">
        <v>89</v>
      </c>
      <c r="D53" s="56" t="s">
        <v>83</v>
      </c>
      <c r="E53" s="75">
        <f>E55+E56+E57+E58</f>
        <v>0</v>
      </c>
      <c r="F53" s="75">
        <f>F55+F56+F57+F58</f>
        <v>0</v>
      </c>
      <c r="G53" s="75">
        <f aca="true" t="shared" si="10" ref="G53:L53">G55+G56+G57+G58</f>
        <v>0</v>
      </c>
      <c r="H53" s="75">
        <f t="shared" si="10"/>
        <v>0</v>
      </c>
      <c r="I53" s="75">
        <f t="shared" si="10"/>
        <v>0</v>
      </c>
      <c r="J53" s="75">
        <f t="shared" si="10"/>
        <v>0</v>
      </c>
      <c r="K53" s="75">
        <f t="shared" si="10"/>
        <v>0</v>
      </c>
      <c r="L53" s="75">
        <f t="shared" si="10"/>
        <v>0</v>
      </c>
      <c r="M53" s="209"/>
      <c r="N53" s="228"/>
      <c r="O53" s="228"/>
      <c r="P53" s="228"/>
      <c r="Q53" s="228"/>
      <c r="R53" s="228"/>
      <c r="S53" s="228"/>
      <c r="T53" s="228"/>
      <c r="U53" s="209"/>
    </row>
    <row r="54" spans="1:21" ht="12.75" hidden="1">
      <c r="A54" s="218"/>
      <c r="B54" s="221"/>
      <c r="C54" s="224"/>
      <c r="D54" s="211" t="s">
        <v>91</v>
      </c>
      <c r="E54" s="212"/>
      <c r="F54" s="212"/>
      <c r="G54" s="212"/>
      <c r="H54" s="212"/>
      <c r="I54" s="212"/>
      <c r="J54" s="212"/>
      <c r="K54" s="212"/>
      <c r="L54" s="213"/>
      <c r="M54" s="209"/>
      <c r="N54" s="228"/>
      <c r="O54" s="228"/>
      <c r="P54" s="228"/>
      <c r="Q54" s="228"/>
      <c r="R54" s="228"/>
      <c r="S54" s="228"/>
      <c r="T54" s="228"/>
      <c r="U54" s="209"/>
    </row>
    <row r="55" spans="1:21" ht="12.75" hidden="1">
      <c r="A55" s="218"/>
      <c r="B55" s="221"/>
      <c r="C55" s="224"/>
      <c r="D55" s="56" t="s">
        <v>2</v>
      </c>
      <c r="E55" s="75">
        <f>F55+G55+H55+I55+J55+K55+L55</f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209"/>
      <c r="N55" s="228"/>
      <c r="O55" s="228"/>
      <c r="P55" s="228"/>
      <c r="Q55" s="228"/>
      <c r="R55" s="228"/>
      <c r="S55" s="228"/>
      <c r="T55" s="228"/>
      <c r="U55" s="209"/>
    </row>
    <row r="56" spans="1:21" ht="12.75" hidden="1">
      <c r="A56" s="218"/>
      <c r="B56" s="221"/>
      <c r="C56" s="224"/>
      <c r="D56" s="56" t="s">
        <v>0</v>
      </c>
      <c r="E56" s="75">
        <f>F56+G56+H56+I56+J56+K56+L56</f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209"/>
      <c r="N56" s="228"/>
      <c r="O56" s="228"/>
      <c r="P56" s="228"/>
      <c r="Q56" s="228"/>
      <c r="R56" s="228"/>
      <c r="S56" s="228"/>
      <c r="T56" s="228"/>
      <c r="U56" s="209"/>
    </row>
    <row r="57" spans="1:21" ht="12.75" hidden="1">
      <c r="A57" s="218"/>
      <c r="B57" s="221"/>
      <c r="C57" s="224"/>
      <c r="D57" s="56" t="s">
        <v>1</v>
      </c>
      <c r="E57" s="75">
        <f>F57+G57+H57+I57+J57+K57+L57</f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209"/>
      <c r="N57" s="228"/>
      <c r="O57" s="228"/>
      <c r="P57" s="228"/>
      <c r="Q57" s="228"/>
      <c r="R57" s="228"/>
      <c r="S57" s="228"/>
      <c r="T57" s="228"/>
      <c r="U57" s="209"/>
    </row>
    <row r="58" spans="1:21" ht="12.75" hidden="1">
      <c r="A58" s="219"/>
      <c r="B58" s="222"/>
      <c r="C58" s="225"/>
      <c r="D58" s="56" t="s">
        <v>3</v>
      </c>
      <c r="E58" s="75">
        <f>F58+G58+H58+I58+J58+K58+L58</f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210"/>
      <c r="N58" s="229"/>
      <c r="O58" s="229"/>
      <c r="P58" s="229"/>
      <c r="Q58" s="229"/>
      <c r="R58" s="229"/>
      <c r="S58" s="229"/>
      <c r="T58" s="229"/>
      <c r="U58" s="210"/>
    </row>
    <row r="59" spans="1:21" ht="12.75" customHeight="1" hidden="1">
      <c r="A59" s="226"/>
      <c r="B59" s="233" t="s">
        <v>190</v>
      </c>
      <c r="C59" s="226"/>
      <c r="D59" s="76" t="s">
        <v>83</v>
      </c>
      <c r="E59" s="75">
        <f>E61+E62+E63+E64</f>
        <v>0</v>
      </c>
      <c r="F59" s="75">
        <f>F61+F62+F63+F64</f>
        <v>0</v>
      </c>
      <c r="G59" s="75">
        <f aca="true" t="shared" si="11" ref="G59:L59">G61+G62+G63+G64</f>
        <v>0</v>
      </c>
      <c r="H59" s="75">
        <f t="shared" si="11"/>
        <v>0</v>
      </c>
      <c r="I59" s="75">
        <f t="shared" si="11"/>
        <v>0</v>
      </c>
      <c r="J59" s="75">
        <f t="shared" si="11"/>
        <v>0</v>
      </c>
      <c r="K59" s="75">
        <f t="shared" si="11"/>
        <v>0</v>
      </c>
      <c r="L59" s="75">
        <f t="shared" si="11"/>
        <v>0</v>
      </c>
      <c r="M59" s="208"/>
      <c r="N59" s="205"/>
      <c r="O59" s="205"/>
      <c r="P59" s="205"/>
      <c r="Q59" s="205"/>
      <c r="R59" s="205"/>
      <c r="S59" s="205"/>
      <c r="T59" s="205"/>
      <c r="U59" s="208"/>
    </row>
    <row r="60" spans="1:21" ht="12.75" hidden="1">
      <c r="A60" s="226"/>
      <c r="B60" s="233"/>
      <c r="C60" s="226"/>
      <c r="D60" s="211" t="s">
        <v>91</v>
      </c>
      <c r="E60" s="212"/>
      <c r="F60" s="212"/>
      <c r="G60" s="212"/>
      <c r="H60" s="212"/>
      <c r="I60" s="212"/>
      <c r="J60" s="212"/>
      <c r="K60" s="212"/>
      <c r="L60" s="213"/>
      <c r="M60" s="209"/>
      <c r="N60" s="206"/>
      <c r="O60" s="206"/>
      <c r="P60" s="206"/>
      <c r="Q60" s="206"/>
      <c r="R60" s="206"/>
      <c r="S60" s="206"/>
      <c r="T60" s="206"/>
      <c r="U60" s="209"/>
    </row>
    <row r="61" spans="1:24" ht="12.75" hidden="1">
      <c r="A61" s="226"/>
      <c r="B61" s="233"/>
      <c r="C61" s="226"/>
      <c r="D61" s="56" t="s">
        <v>2</v>
      </c>
      <c r="E61" s="75">
        <f>F61+G61+H61+I61+J61+K61+L61</f>
        <v>0</v>
      </c>
      <c r="F61" s="57">
        <f aca="true" t="shared" si="12" ref="F61:L61">F49+F55</f>
        <v>0</v>
      </c>
      <c r="G61" s="57">
        <f t="shared" si="12"/>
        <v>0</v>
      </c>
      <c r="H61" s="57">
        <f t="shared" si="12"/>
        <v>0</v>
      </c>
      <c r="I61" s="57">
        <f t="shared" si="12"/>
        <v>0</v>
      </c>
      <c r="J61" s="57">
        <f t="shared" si="12"/>
        <v>0</v>
      </c>
      <c r="K61" s="57">
        <f t="shared" si="12"/>
        <v>0</v>
      </c>
      <c r="L61" s="57">
        <f t="shared" si="12"/>
        <v>0</v>
      </c>
      <c r="M61" s="209"/>
      <c r="N61" s="206"/>
      <c r="O61" s="206"/>
      <c r="P61" s="206"/>
      <c r="Q61" s="206"/>
      <c r="R61" s="206"/>
      <c r="S61" s="206"/>
      <c r="T61" s="206"/>
      <c r="U61" s="209"/>
      <c r="X61" s="58"/>
    </row>
    <row r="62" spans="1:21" ht="12.75" hidden="1">
      <c r="A62" s="226"/>
      <c r="B62" s="233"/>
      <c r="C62" s="226"/>
      <c r="D62" s="56" t="s">
        <v>0</v>
      </c>
      <c r="E62" s="75">
        <f>F62+G62+H62+I62+J62+K62+L62</f>
        <v>0</v>
      </c>
      <c r="F62" s="57">
        <f aca="true" t="shared" si="13" ref="F62:H64">F50+F56</f>
        <v>0</v>
      </c>
      <c r="G62" s="57">
        <f t="shared" si="13"/>
        <v>0</v>
      </c>
      <c r="H62" s="57">
        <f t="shared" si="13"/>
        <v>0</v>
      </c>
      <c r="I62" s="57">
        <f aca="true" t="shared" si="14" ref="I62:L64">I50+I56</f>
        <v>0</v>
      </c>
      <c r="J62" s="57">
        <f t="shared" si="14"/>
        <v>0</v>
      </c>
      <c r="K62" s="57">
        <f t="shared" si="14"/>
        <v>0</v>
      </c>
      <c r="L62" s="57">
        <f t="shared" si="14"/>
        <v>0</v>
      </c>
      <c r="M62" s="209"/>
      <c r="N62" s="206"/>
      <c r="O62" s="206"/>
      <c r="P62" s="206"/>
      <c r="Q62" s="206"/>
      <c r="R62" s="206"/>
      <c r="S62" s="206"/>
      <c r="T62" s="206"/>
      <c r="U62" s="209"/>
    </row>
    <row r="63" spans="1:21" ht="12.75" hidden="1">
      <c r="A63" s="226"/>
      <c r="B63" s="233"/>
      <c r="C63" s="226"/>
      <c r="D63" s="56" t="s">
        <v>1</v>
      </c>
      <c r="E63" s="75">
        <f>F63+G63+H63+I63+J63+K63+L63</f>
        <v>0</v>
      </c>
      <c r="F63" s="57">
        <f t="shared" si="13"/>
        <v>0</v>
      </c>
      <c r="G63" s="57">
        <f t="shared" si="13"/>
        <v>0</v>
      </c>
      <c r="H63" s="57">
        <f t="shared" si="13"/>
        <v>0</v>
      </c>
      <c r="I63" s="57">
        <f t="shared" si="14"/>
        <v>0</v>
      </c>
      <c r="J63" s="57">
        <f t="shared" si="14"/>
        <v>0</v>
      </c>
      <c r="K63" s="57">
        <f t="shared" si="14"/>
        <v>0</v>
      </c>
      <c r="L63" s="57">
        <f t="shared" si="14"/>
        <v>0</v>
      </c>
      <c r="M63" s="209"/>
      <c r="N63" s="206"/>
      <c r="O63" s="206"/>
      <c r="P63" s="206"/>
      <c r="Q63" s="206"/>
      <c r="R63" s="206"/>
      <c r="S63" s="206"/>
      <c r="T63" s="206"/>
      <c r="U63" s="209"/>
    </row>
    <row r="64" spans="1:21" ht="12.75" hidden="1">
      <c r="A64" s="226"/>
      <c r="B64" s="233"/>
      <c r="C64" s="226"/>
      <c r="D64" s="56" t="s">
        <v>3</v>
      </c>
      <c r="E64" s="75">
        <f>F64+G64+H64+I64+J64+K64+L64</f>
        <v>0</v>
      </c>
      <c r="F64" s="57">
        <f t="shared" si="13"/>
        <v>0</v>
      </c>
      <c r="G64" s="57">
        <f t="shared" si="13"/>
        <v>0</v>
      </c>
      <c r="H64" s="57">
        <f t="shared" si="13"/>
        <v>0</v>
      </c>
      <c r="I64" s="57">
        <f t="shared" si="14"/>
        <v>0</v>
      </c>
      <c r="J64" s="57">
        <f t="shared" si="14"/>
        <v>0</v>
      </c>
      <c r="K64" s="57">
        <f t="shared" si="14"/>
        <v>0</v>
      </c>
      <c r="L64" s="57">
        <f t="shared" si="14"/>
        <v>0</v>
      </c>
      <c r="M64" s="210"/>
      <c r="N64" s="207"/>
      <c r="O64" s="207"/>
      <c r="P64" s="207"/>
      <c r="Q64" s="207"/>
      <c r="R64" s="207"/>
      <c r="S64" s="207"/>
      <c r="T64" s="207"/>
      <c r="U64" s="210"/>
    </row>
    <row r="65" spans="1:21" ht="13.5" customHeight="1">
      <c r="A65" s="226"/>
      <c r="B65" s="239" t="s">
        <v>105</v>
      </c>
      <c r="C65" s="226"/>
      <c r="D65" s="76" t="s">
        <v>83</v>
      </c>
      <c r="E65" s="75">
        <f>E67</f>
        <v>5765250</v>
      </c>
      <c r="F65" s="75">
        <f aca="true" t="shared" si="15" ref="F65:L65">F67+F68+F69+F70</f>
        <v>882000</v>
      </c>
      <c r="G65" s="75">
        <f t="shared" si="15"/>
        <v>875000</v>
      </c>
      <c r="H65" s="75">
        <f t="shared" si="15"/>
        <v>846250</v>
      </c>
      <c r="I65" s="75">
        <f t="shared" si="15"/>
        <v>790500</v>
      </c>
      <c r="J65" s="75">
        <f t="shared" si="15"/>
        <v>790500</v>
      </c>
      <c r="K65" s="75">
        <f t="shared" si="15"/>
        <v>790500</v>
      </c>
      <c r="L65" s="75">
        <f t="shared" si="15"/>
        <v>790500</v>
      </c>
      <c r="M65" s="234"/>
      <c r="N65" s="205"/>
      <c r="O65" s="205"/>
      <c r="P65" s="205"/>
      <c r="Q65" s="205"/>
      <c r="R65" s="205"/>
      <c r="S65" s="205"/>
      <c r="T65" s="205"/>
      <c r="U65" s="208"/>
    </row>
    <row r="66" spans="1:21" ht="12.75">
      <c r="A66" s="226"/>
      <c r="B66" s="239"/>
      <c r="C66" s="226"/>
      <c r="D66" s="211" t="s">
        <v>91</v>
      </c>
      <c r="E66" s="212"/>
      <c r="F66" s="212"/>
      <c r="G66" s="212"/>
      <c r="H66" s="212"/>
      <c r="I66" s="212"/>
      <c r="J66" s="212"/>
      <c r="K66" s="212"/>
      <c r="L66" s="213"/>
      <c r="M66" s="235"/>
      <c r="N66" s="206"/>
      <c r="O66" s="206"/>
      <c r="P66" s="206"/>
      <c r="Q66" s="206"/>
      <c r="R66" s="206"/>
      <c r="S66" s="206"/>
      <c r="T66" s="206"/>
      <c r="U66" s="209"/>
    </row>
    <row r="67" spans="1:21" ht="12.75">
      <c r="A67" s="226"/>
      <c r="B67" s="239"/>
      <c r="C67" s="226"/>
      <c r="D67" s="56" t="s">
        <v>2</v>
      </c>
      <c r="E67" s="75">
        <f>E29+E42+E61</f>
        <v>5765250</v>
      </c>
      <c r="F67" s="75">
        <f aca="true" t="shared" si="16" ref="F67:L67">F29+F42+F61</f>
        <v>882000</v>
      </c>
      <c r="G67" s="75">
        <f t="shared" si="16"/>
        <v>875000</v>
      </c>
      <c r="H67" s="75">
        <f>H29+H42+H61</f>
        <v>846250</v>
      </c>
      <c r="I67" s="75">
        <f t="shared" si="16"/>
        <v>790500</v>
      </c>
      <c r="J67" s="75">
        <f t="shared" si="16"/>
        <v>790500</v>
      </c>
      <c r="K67" s="75">
        <f t="shared" si="16"/>
        <v>790500</v>
      </c>
      <c r="L67" s="75">
        <f t="shared" si="16"/>
        <v>790500</v>
      </c>
      <c r="M67" s="235"/>
      <c r="N67" s="206"/>
      <c r="O67" s="206"/>
      <c r="P67" s="206"/>
      <c r="Q67" s="206"/>
      <c r="R67" s="206"/>
      <c r="S67" s="206"/>
      <c r="T67" s="206"/>
      <c r="U67" s="209"/>
    </row>
    <row r="68" spans="1:21" ht="12.75">
      <c r="A68" s="226"/>
      <c r="B68" s="239"/>
      <c r="C68" s="226"/>
      <c r="D68" s="56" t="s">
        <v>0</v>
      </c>
      <c r="E68" s="75">
        <f aca="true" t="shared" si="17" ref="E68:L70">E30+E43+E62</f>
        <v>0</v>
      </c>
      <c r="F68" s="75">
        <f t="shared" si="17"/>
        <v>0</v>
      </c>
      <c r="G68" s="75">
        <f t="shared" si="17"/>
        <v>0</v>
      </c>
      <c r="H68" s="75">
        <f t="shared" si="17"/>
        <v>0</v>
      </c>
      <c r="I68" s="75">
        <f t="shared" si="17"/>
        <v>0</v>
      </c>
      <c r="J68" s="75">
        <f t="shared" si="17"/>
        <v>0</v>
      </c>
      <c r="K68" s="75">
        <f t="shared" si="17"/>
        <v>0</v>
      </c>
      <c r="L68" s="75">
        <f t="shared" si="17"/>
        <v>0</v>
      </c>
      <c r="M68" s="235"/>
      <c r="N68" s="206"/>
      <c r="O68" s="206"/>
      <c r="P68" s="206"/>
      <c r="Q68" s="206"/>
      <c r="R68" s="206"/>
      <c r="S68" s="206"/>
      <c r="T68" s="206"/>
      <c r="U68" s="209"/>
    </row>
    <row r="69" spans="1:21" ht="12.75">
      <c r="A69" s="226"/>
      <c r="B69" s="239"/>
      <c r="C69" s="226"/>
      <c r="D69" s="56" t="s">
        <v>1</v>
      </c>
      <c r="E69" s="75">
        <f t="shared" si="17"/>
        <v>0</v>
      </c>
      <c r="F69" s="75">
        <f t="shared" si="17"/>
        <v>0</v>
      </c>
      <c r="G69" s="75">
        <f t="shared" si="17"/>
        <v>0</v>
      </c>
      <c r="H69" s="75">
        <f t="shared" si="17"/>
        <v>0</v>
      </c>
      <c r="I69" s="75">
        <f t="shared" si="17"/>
        <v>0</v>
      </c>
      <c r="J69" s="75">
        <f t="shared" si="17"/>
        <v>0</v>
      </c>
      <c r="K69" s="75">
        <f t="shared" si="17"/>
        <v>0</v>
      </c>
      <c r="L69" s="75">
        <f t="shared" si="17"/>
        <v>0</v>
      </c>
      <c r="M69" s="235"/>
      <c r="N69" s="206"/>
      <c r="O69" s="206"/>
      <c r="P69" s="206"/>
      <c r="Q69" s="206"/>
      <c r="R69" s="206"/>
      <c r="S69" s="206"/>
      <c r="T69" s="206"/>
      <c r="U69" s="209"/>
    </row>
    <row r="70" spans="1:21" ht="12.75">
      <c r="A70" s="226"/>
      <c r="B70" s="239"/>
      <c r="C70" s="226"/>
      <c r="D70" s="56" t="s">
        <v>3</v>
      </c>
      <c r="E70" s="75">
        <f t="shared" si="17"/>
        <v>0</v>
      </c>
      <c r="F70" s="75">
        <f t="shared" si="17"/>
        <v>0</v>
      </c>
      <c r="G70" s="75">
        <f t="shared" si="17"/>
        <v>0</v>
      </c>
      <c r="H70" s="75">
        <f t="shared" si="17"/>
        <v>0</v>
      </c>
      <c r="I70" s="75">
        <f t="shared" si="17"/>
        <v>0</v>
      </c>
      <c r="J70" s="75">
        <f t="shared" si="17"/>
        <v>0</v>
      </c>
      <c r="K70" s="75">
        <f t="shared" si="17"/>
        <v>0</v>
      </c>
      <c r="L70" s="75">
        <f t="shared" si="17"/>
        <v>0</v>
      </c>
      <c r="M70" s="236"/>
      <c r="N70" s="207"/>
      <c r="O70" s="207"/>
      <c r="P70" s="207"/>
      <c r="Q70" s="207"/>
      <c r="R70" s="207"/>
      <c r="S70" s="207"/>
      <c r="T70" s="207"/>
      <c r="U70" s="210"/>
    </row>
    <row r="81" ht="12.75">
      <c r="H81" s="59"/>
    </row>
    <row r="82" ht="12.75">
      <c r="H82" s="59"/>
    </row>
  </sheetData>
  <sheetProtection/>
  <mergeCells count="124">
    <mergeCell ref="U47:U58"/>
    <mergeCell ref="T47:T58"/>
    <mergeCell ref="S47:S58"/>
    <mergeCell ref="O47:O58"/>
    <mergeCell ref="P47:P58"/>
    <mergeCell ref="Q47:Q58"/>
    <mergeCell ref="R47:R58"/>
    <mergeCell ref="A27:A32"/>
    <mergeCell ref="C9:C14"/>
    <mergeCell ref="B27:B32"/>
    <mergeCell ref="M27:M32"/>
    <mergeCell ref="B8:U8"/>
    <mergeCell ref="M9:M20"/>
    <mergeCell ref="N9:N20"/>
    <mergeCell ref="A9:A14"/>
    <mergeCell ref="O21:O26"/>
    <mergeCell ref="D22:L22"/>
    <mergeCell ref="P34:P39"/>
    <mergeCell ref="B9:B14"/>
    <mergeCell ref="U4:U5"/>
    <mergeCell ref="C15:C20"/>
    <mergeCell ref="D10:L10"/>
    <mergeCell ref="C27:C32"/>
    <mergeCell ref="U27:U32"/>
    <mergeCell ref="B33:U33"/>
    <mergeCell ref="T9:T20"/>
    <mergeCell ref="U21:U26"/>
    <mergeCell ref="A4:A5"/>
    <mergeCell ref="B4:B5"/>
    <mergeCell ref="C4:C5"/>
    <mergeCell ref="M4:T4"/>
    <mergeCell ref="B7:U7"/>
    <mergeCell ref="O9:O20"/>
    <mergeCell ref="P9:P20"/>
    <mergeCell ref="A15:A20"/>
    <mergeCell ref="B15:B20"/>
    <mergeCell ref="D16:L16"/>
    <mergeCell ref="D66:L66"/>
    <mergeCell ref="D35:L35"/>
    <mergeCell ref="S27:S32"/>
    <mergeCell ref="T27:T32"/>
    <mergeCell ref="O27:O32"/>
    <mergeCell ref="P27:P32"/>
    <mergeCell ref="N27:N32"/>
    <mergeCell ref="D28:L28"/>
    <mergeCell ref="T34:T39"/>
    <mergeCell ref="O34:O39"/>
    <mergeCell ref="A65:A70"/>
    <mergeCell ref="B65:B70"/>
    <mergeCell ref="Q34:Q39"/>
    <mergeCell ref="A34:A39"/>
    <mergeCell ref="B34:B39"/>
    <mergeCell ref="M34:M39"/>
    <mergeCell ref="N34:N39"/>
    <mergeCell ref="C34:C39"/>
    <mergeCell ref="D41:L41"/>
    <mergeCell ref="O65:O70"/>
    <mergeCell ref="A3:U3"/>
    <mergeCell ref="D4:D5"/>
    <mergeCell ref="E4:L4"/>
    <mergeCell ref="A40:A45"/>
    <mergeCell ref="B40:B45"/>
    <mergeCell ref="C40:C45"/>
    <mergeCell ref="U34:U39"/>
    <mergeCell ref="O40:O45"/>
    <mergeCell ref="R34:R39"/>
    <mergeCell ref="B21:B26"/>
    <mergeCell ref="P21:P26"/>
    <mergeCell ref="N65:N70"/>
    <mergeCell ref="T65:T70"/>
    <mergeCell ref="U65:U70"/>
    <mergeCell ref="P40:P45"/>
    <mergeCell ref="Q40:Q45"/>
    <mergeCell ref="P65:P70"/>
    <mergeCell ref="Q65:Q70"/>
    <mergeCell ref="S40:S45"/>
    <mergeCell ref="T40:T45"/>
    <mergeCell ref="B59:B64"/>
    <mergeCell ref="M65:M70"/>
    <mergeCell ref="Q9:Q20"/>
    <mergeCell ref="R9:R20"/>
    <mergeCell ref="R40:R45"/>
    <mergeCell ref="S9:S20"/>
    <mergeCell ref="Q27:Q32"/>
    <mergeCell ref="R27:R32"/>
    <mergeCell ref="S34:S39"/>
    <mergeCell ref="Q21:Q26"/>
    <mergeCell ref="R21:R26"/>
    <mergeCell ref="A21:A26"/>
    <mergeCell ref="R65:R70"/>
    <mergeCell ref="U40:U45"/>
    <mergeCell ref="N40:N45"/>
    <mergeCell ref="S65:S70"/>
    <mergeCell ref="M40:M45"/>
    <mergeCell ref="C65:C70"/>
    <mergeCell ref="D48:L48"/>
    <mergeCell ref="A59:A64"/>
    <mergeCell ref="B47:B52"/>
    <mergeCell ref="C47:C52"/>
    <mergeCell ref="M47:M58"/>
    <mergeCell ref="N47:N58"/>
    <mergeCell ref="U9:U20"/>
    <mergeCell ref="C21:C26"/>
    <mergeCell ref="M21:M26"/>
    <mergeCell ref="N21:N26"/>
    <mergeCell ref="T21:T26"/>
    <mergeCell ref="S21:S26"/>
    <mergeCell ref="B46:U46"/>
    <mergeCell ref="A53:A58"/>
    <mergeCell ref="B53:B58"/>
    <mergeCell ref="C53:C58"/>
    <mergeCell ref="D54:L54"/>
    <mergeCell ref="O59:O64"/>
    <mergeCell ref="C59:C64"/>
    <mergeCell ref="M59:M64"/>
    <mergeCell ref="N59:N64"/>
    <mergeCell ref="A47:A52"/>
    <mergeCell ref="P59:P64"/>
    <mergeCell ref="Q59:Q64"/>
    <mergeCell ref="S59:S64"/>
    <mergeCell ref="T59:T64"/>
    <mergeCell ref="U59:U64"/>
    <mergeCell ref="D60:L60"/>
    <mergeCell ref="R59:R6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6.57421875" style="49" customWidth="1"/>
    <col min="2" max="2" width="36.8515625" style="2" customWidth="1"/>
    <col min="3" max="3" width="7.421875" style="2" customWidth="1"/>
    <col min="4" max="7" width="9.140625" style="2" customWidth="1"/>
    <col min="8" max="8" width="10.421875" style="2" bestFit="1" customWidth="1"/>
    <col min="9" max="11" width="9.140625" style="2" customWidth="1"/>
    <col min="12" max="12" width="10.421875" style="2" bestFit="1" customWidth="1"/>
    <col min="13" max="16384" width="9.140625" style="2" customWidth="1"/>
  </cols>
  <sheetData>
    <row r="1" spans="1:12" ht="33.75" customHeight="1">
      <c r="A1" s="42"/>
      <c r="B1" s="1"/>
      <c r="C1" s="1"/>
      <c r="D1" s="1"/>
      <c r="E1" s="1"/>
      <c r="F1" s="1"/>
      <c r="G1" s="1"/>
      <c r="H1" s="1"/>
      <c r="I1" s="161" t="s">
        <v>176</v>
      </c>
      <c r="J1" s="161"/>
      <c r="K1" s="161"/>
      <c r="L1" s="161"/>
    </row>
    <row r="2" spans="1:12" ht="41.25" customHeight="1">
      <c r="A2" s="160" t="s">
        <v>172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4" spans="1:12" ht="21" customHeight="1">
      <c r="A4" s="190" t="s">
        <v>111</v>
      </c>
      <c r="B4" s="190" t="s">
        <v>9</v>
      </c>
      <c r="C4" s="190" t="s">
        <v>4</v>
      </c>
      <c r="D4" s="190" t="s">
        <v>8</v>
      </c>
      <c r="E4" s="190"/>
      <c r="F4" s="190"/>
      <c r="G4" s="190"/>
      <c r="H4" s="190"/>
      <c r="I4" s="190"/>
      <c r="J4" s="190"/>
      <c r="K4" s="190"/>
      <c r="L4" s="190"/>
    </row>
    <row r="5" spans="1:12" ht="25.5" customHeight="1">
      <c r="A5" s="190"/>
      <c r="B5" s="190"/>
      <c r="C5" s="190"/>
      <c r="D5" s="43" t="s">
        <v>6</v>
      </c>
      <c r="E5" s="43" t="s">
        <v>7</v>
      </c>
      <c r="F5" s="248" t="s">
        <v>182</v>
      </c>
      <c r="G5" s="248"/>
      <c r="H5" s="248"/>
      <c r="I5" s="248"/>
      <c r="J5" s="248"/>
      <c r="K5" s="248"/>
      <c r="L5" s="248"/>
    </row>
    <row r="6" spans="1:12" ht="19.5" customHeight="1">
      <c r="A6" s="190"/>
      <c r="B6" s="190"/>
      <c r="C6" s="190"/>
      <c r="D6" s="43">
        <v>2012</v>
      </c>
      <c r="E6" s="43">
        <v>2013</v>
      </c>
      <c r="F6" s="43">
        <v>2014</v>
      </c>
      <c r="G6" s="43">
        <v>2015</v>
      </c>
      <c r="H6" s="43">
        <v>2016</v>
      </c>
      <c r="I6" s="43">
        <v>2017</v>
      </c>
      <c r="J6" s="43">
        <v>2018</v>
      </c>
      <c r="K6" s="43">
        <v>2019</v>
      </c>
      <c r="L6" s="43">
        <v>2020</v>
      </c>
    </row>
    <row r="7" spans="1:12" ht="19.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ht="12.75">
      <c r="A8" s="43"/>
      <c r="B8" s="185" t="s">
        <v>117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36.75" customHeight="1">
      <c r="A9" s="43" t="s">
        <v>112</v>
      </c>
      <c r="B9" s="185" t="s">
        <v>118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1:12" s="3" customFormat="1" ht="51">
      <c r="A10" s="46" t="s">
        <v>87</v>
      </c>
      <c r="B10" s="47" t="s">
        <v>119</v>
      </c>
      <c r="C10" s="46" t="s">
        <v>23</v>
      </c>
      <c r="D10" s="48">
        <v>209</v>
      </c>
      <c r="E10" s="48">
        <v>210</v>
      </c>
      <c r="F10" s="48">
        <v>240</v>
      </c>
      <c r="G10" s="48">
        <v>4636</v>
      </c>
      <c r="H10" s="48">
        <v>5100</v>
      </c>
      <c r="I10" s="48">
        <v>5568</v>
      </c>
      <c r="J10" s="48">
        <v>5568</v>
      </c>
      <c r="K10" s="48">
        <v>5568</v>
      </c>
      <c r="L10" s="48">
        <v>5568</v>
      </c>
    </row>
    <row r="11" spans="1:12" s="3" customFormat="1" ht="38.25">
      <c r="A11" s="46" t="s">
        <v>92</v>
      </c>
      <c r="B11" s="47" t="s">
        <v>120</v>
      </c>
      <c r="C11" s="46" t="s">
        <v>32</v>
      </c>
      <c r="D11" s="48">
        <v>102</v>
      </c>
      <c r="E11" s="48">
        <v>137</v>
      </c>
      <c r="F11" s="48">
        <v>140</v>
      </c>
      <c r="G11" s="48">
        <v>140</v>
      </c>
      <c r="H11" s="48">
        <v>140</v>
      </c>
      <c r="I11" s="48">
        <v>140</v>
      </c>
      <c r="J11" s="48">
        <v>140</v>
      </c>
      <c r="K11" s="48">
        <v>140</v>
      </c>
      <c r="L11" s="48">
        <v>140</v>
      </c>
    </row>
    <row r="12" spans="1:12" s="3" customFormat="1" ht="25.5" customHeight="1">
      <c r="A12" s="46" t="s">
        <v>95</v>
      </c>
      <c r="B12" s="47" t="s">
        <v>193</v>
      </c>
      <c r="C12" s="46" t="s">
        <v>32</v>
      </c>
      <c r="D12" s="48">
        <v>0</v>
      </c>
      <c r="E12" s="48">
        <v>0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</row>
    <row r="13" spans="1:12" ht="36.75" customHeight="1">
      <c r="A13" s="43" t="s">
        <v>22</v>
      </c>
      <c r="B13" s="185" t="s">
        <v>121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</row>
    <row r="14" spans="1:12" s="3" customFormat="1" ht="12.75">
      <c r="A14" s="46" t="s">
        <v>100</v>
      </c>
      <c r="B14" s="47" t="s">
        <v>122</v>
      </c>
      <c r="C14" s="46" t="s">
        <v>32</v>
      </c>
      <c r="D14" s="48">
        <v>0</v>
      </c>
      <c r="E14" s="48">
        <v>0</v>
      </c>
      <c r="F14" s="48">
        <v>39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</sheetData>
  <sheetProtection/>
  <mergeCells count="10">
    <mergeCell ref="B13:L13"/>
    <mergeCell ref="A2:L2"/>
    <mergeCell ref="I1:L1"/>
    <mergeCell ref="B8:L8"/>
    <mergeCell ref="B9:L9"/>
    <mergeCell ref="A4:A6"/>
    <mergeCell ref="B4:B6"/>
    <mergeCell ref="C4:C6"/>
    <mergeCell ref="F5:L5"/>
    <mergeCell ref="D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15" zoomScalePageLayoutView="0" workbookViewId="0" topLeftCell="A1">
      <selection activeCell="E16" sqref="E16"/>
    </sheetView>
  </sheetViews>
  <sheetFormatPr defaultColWidth="9.140625" defaultRowHeight="15"/>
  <cols>
    <col min="1" max="1" width="35.421875" style="60" customWidth="1"/>
    <col min="2" max="2" width="18.28125" style="60" customWidth="1"/>
    <col min="3" max="3" width="13.8515625" style="60" customWidth="1"/>
    <col min="4" max="9" width="12.28125" style="60" bestFit="1" customWidth="1"/>
    <col min="10" max="16384" width="9.140625" style="60" customWidth="1"/>
  </cols>
  <sheetData>
    <row r="1" spans="5:10" ht="39" customHeight="1">
      <c r="E1" s="61"/>
      <c r="G1" s="252" t="s">
        <v>162</v>
      </c>
      <c r="H1" s="252"/>
      <c r="I1" s="252"/>
      <c r="J1" s="51"/>
    </row>
    <row r="3" spans="1:9" ht="36.75" customHeight="1">
      <c r="A3" s="160" t="s">
        <v>163</v>
      </c>
      <c r="B3" s="160"/>
      <c r="C3" s="160"/>
      <c r="D3" s="160"/>
      <c r="E3" s="160"/>
      <c r="F3" s="160"/>
      <c r="G3" s="160"/>
      <c r="H3" s="160"/>
      <c r="I3" s="160"/>
    </row>
    <row r="5" spans="1:9" ht="30" customHeight="1">
      <c r="A5" s="156" t="s">
        <v>11</v>
      </c>
      <c r="B5" s="202" t="s">
        <v>12</v>
      </c>
      <c r="C5" s="204" t="s">
        <v>108</v>
      </c>
      <c r="D5" s="204"/>
      <c r="E5" s="204"/>
      <c r="F5" s="204"/>
      <c r="G5" s="204"/>
      <c r="H5" s="204"/>
      <c r="I5" s="204"/>
    </row>
    <row r="6" spans="1:9" ht="16.5" customHeight="1">
      <c r="A6" s="201"/>
      <c r="B6" s="203"/>
      <c r="C6" s="31">
        <v>2014</v>
      </c>
      <c r="D6" s="31">
        <v>2015</v>
      </c>
      <c r="E6" s="31">
        <v>2016</v>
      </c>
      <c r="F6" s="31">
        <v>2017</v>
      </c>
      <c r="G6" s="31">
        <v>2018</v>
      </c>
      <c r="H6" s="31">
        <v>2019</v>
      </c>
      <c r="I6" s="32">
        <v>2020</v>
      </c>
    </row>
    <row r="7" spans="1:9" ht="16.5" customHeight="1">
      <c r="A7" s="26">
        <v>1</v>
      </c>
      <c r="B7" s="25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2">
        <v>9</v>
      </c>
    </row>
    <row r="8" spans="1:9" ht="19.5" customHeight="1">
      <c r="A8" s="62" t="s">
        <v>110</v>
      </c>
      <c r="B8" s="63">
        <f>SUM(C8:I8)</f>
        <v>120148842.57999998</v>
      </c>
      <c r="C8" s="63">
        <f>C10+C13+C11+C12</f>
        <v>16257836.5</v>
      </c>
      <c r="D8" s="63">
        <f aca="true" t="shared" si="0" ref="D8:I8">D10+D13+D11+D12</f>
        <v>18086278.149999995</v>
      </c>
      <c r="E8" s="63">
        <f t="shared" si="0"/>
        <v>18895327.93</v>
      </c>
      <c r="F8" s="63">
        <f t="shared" si="0"/>
        <v>16727350</v>
      </c>
      <c r="G8" s="63">
        <f t="shared" si="0"/>
        <v>16727350</v>
      </c>
      <c r="H8" s="63">
        <f t="shared" si="0"/>
        <v>16727350</v>
      </c>
      <c r="I8" s="63">
        <f t="shared" si="0"/>
        <v>16727350</v>
      </c>
    </row>
    <row r="9" spans="1:9" ht="16.5" customHeight="1">
      <c r="A9" s="249" t="s">
        <v>91</v>
      </c>
      <c r="B9" s="250"/>
      <c r="C9" s="250"/>
      <c r="D9" s="250"/>
      <c r="E9" s="250"/>
      <c r="F9" s="250"/>
      <c r="G9" s="250"/>
      <c r="H9" s="250"/>
      <c r="I9" s="251"/>
    </row>
    <row r="10" spans="1:9" ht="16.5" customHeight="1">
      <c r="A10" s="36" t="s">
        <v>2</v>
      </c>
      <c r="B10" s="63">
        <f>SUM(C10:I10)</f>
        <v>119049181.50999999</v>
      </c>
      <c r="C10" s="37">
        <f>C16</f>
        <v>16104944</v>
      </c>
      <c r="D10" s="37">
        <f aca="true" t="shared" si="1" ref="D10:I10">D16</f>
        <v>17866589.579999994</v>
      </c>
      <c r="E10" s="37">
        <f>E16</f>
        <v>18682927.93</v>
      </c>
      <c r="F10" s="37">
        <f t="shared" si="1"/>
        <v>16598680</v>
      </c>
      <c r="G10" s="37">
        <f t="shared" si="1"/>
        <v>16598680</v>
      </c>
      <c r="H10" s="37">
        <f t="shared" si="1"/>
        <v>16598680</v>
      </c>
      <c r="I10" s="37">
        <f t="shared" si="1"/>
        <v>16598680</v>
      </c>
    </row>
    <row r="11" spans="1:9" ht="16.5" customHeight="1">
      <c r="A11" s="36" t="s">
        <v>0</v>
      </c>
      <c r="B11" s="63">
        <f>SUM(C11:I11)</f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</row>
    <row r="12" spans="1:9" ht="16.5" customHeight="1">
      <c r="A12" s="36" t="s">
        <v>1</v>
      </c>
      <c r="B12" s="63">
        <f>SUM(C12:I12)</f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</row>
    <row r="13" spans="1:9" ht="16.5" customHeight="1">
      <c r="A13" s="36" t="s">
        <v>3</v>
      </c>
      <c r="B13" s="63">
        <f>SUM(C13:I13)</f>
        <v>1099661.07</v>
      </c>
      <c r="C13" s="37">
        <f aca="true" t="shared" si="2" ref="C13:I13">C19</f>
        <v>152892.5</v>
      </c>
      <c r="D13" s="37">
        <f t="shared" si="2"/>
        <v>219688.57</v>
      </c>
      <c r="E13" s="37">
        <f t="shared" si="2"/>
        <v>212400</v>
      </c>
      <c r="F13" s="37">
        <f t="shared" si="2"/>
        <v>128670</v>
      </c>
      <c r="G13" s="37">
        <f t="shared" si="2"/>
        <v>128670</v>
      </c>
      <c r="H13" s="37">
        <f t="shared" si="2"/>
        <v>128670</v>
      </c>
      <c r="I13" s="37">
        <f t="shared" si="2"/>
        <v>128670</v>
      </c>
    </row>
    <row r="14" spans="1:9" ht="39.75" customHeight="1">
      <c r="A14" s="62" t="s">
        <v>21</v>
      </c>
      <c r="B14" s="63">
        <f>B16+B17+B18+B19</f>
        <v>120148842.57999998</v>
      </c>
      <c r="C14" s="63">
        <f>C16+C19+C17+C18</f>
        <v>16257836.5</v>
      </c>
      <c r="D14" s="63">
        <f aca="true" t="shared" si="3" ref="D14:I14">D16+D19+D17+D18</f>
        <v>18086278.149999995</v>
      </c>
      <c r="E14" s="63">
        <f t="shared" si="3"/>
        <v>18895327.93</v>
      </c>
      <c r="F14" s="63">
        <f t="shared" si="3"/>
        <v>16727350</v>
      </c>
      <c r="G14" s="63">
        <f t="shared" si="3"/>
        <v>16727350</v>
      </c>
      <c r="H14" s="63">
        <f t="shared" si="3"/>
        <v>16727350</v>
      </c>
      <c r="I14" s="63">
        <f t="shared" si="3"/>
        <v>16727350</v>
      </c>
    </row>
    <row r="15" spans="1:9" ht="16.5" customHeight="1">
      <c r="A15" s="249" t="s">
        <v>91</v>
      </c>
      <c r="B15" s="250"/>
      <c r="C15" s="250"/>
      <c r="D15" s="250"/>
      <c r="E15" s="250"/>
      <c r="F15" s="250"/>
      <c r="G15" s="250"/>
      <c r="H15" s="250"/>
      <c r="I15" s="251"/>
    </row>
    <row r="16" spans="1:9" ht="16.5" customHeight="1">
      <c r="A16" s="36" t="s">
        <v>2</v>
      </c>
      <c r="B16" s="63">
        <f>SUM(C16:I16)</f>
        <v>119049181.50999999</v>
      </c>
      <c r="C16" s="37">
        <f>'таблица № 3 (3)'!F67</f>
        <v>16104944</v>
      </c>
      <c r="D16" s="37">
        <f>'таблица № 3 (3)'!G67</f>
        <v>17866589.579999994</v>
      </c>
      <c r="E16" s="37">
        <f>'таблица № 3 (3)'!H67</f>
        <v>18682927.93</v>
      </c>
      <c r="F16" s="37">
        <f>'таблица № 3 (3)'!I67</f>
        <v>16598680</v>
      </c>
      <c r="G16" s="37">
        <f>'таблица № 3 (3)'!J67</f>
        <v>16598680</v>
      </c>
      <c r="H16" s="37">
        <f>'таблица № 3 (3)'!K67</f>
        <v>16598680</v>
      </c>
      <c r="I16" s="37">
        <f>'таблица № 3 (3)'!L67</f>
        <v>16598680</v>
      </c>
    </row>
    <row r="17" spans="1:9" ht="16.5" customHeight="1">
      <c r="A17" s="36" t="s">
        <v>0</v>
      </c>
      <c r="B17" s="63">
        <f>SUM(C17:I17)</f>
        <v>0</v>
      </c>
      <c r="C17" s="37">
        <f>'таблица № 3 (3)'!F68</f>
        <v>0</v>
      </c>
      <c r="D17" s="37">
        <f>'таблица № 3 (3)'!G68</f>
        <v>0</v>
      </c>
      <c r="E17" s="37">
        <f>'таблица № 3 (3)'!H68</f>
        <v>0</v>
      </c>
      <c r="F17" s="37">
        <f>'таблица № 3 (3)'!I68</f>
        <v>0</v>
      </c>
      <c r="G17" s="37">
        <f>'таблица № 3 (3)'!J68</f>
        <v>0</v>
      </c>
      <c r="H17" s="37">
        <f>'таблица № 3 (3)'!K68</f>
        <v>0</v>
      </c>
      <c r="I17" s="37">
        <f>'таблица № 3 (3)'!L68</f>
        <v>0</v>
      </c>
    </row>
    <row r="18" spans="1:9" ht="16.5" customHeight="1">
      <c r="A18" s="36" t="s">
        <v>1</v>
      </c>
      <c r="B18" s="63">
        <f>SUM(C18:I18)</f>
        <v>0</v>
      </c>
      <c r="C18" s="37">
        <f>'таблица № 3 (3)'!F69</f>
        <v>0</v>
      </c>
      <c r="D18" s="37">
        <f>'таблица № 3 (3)'!G69</f>
        <v>0</v>
      </c>
      <c r="E18" s="37">
        <f>'таблица № 3 (3)'!H69</f>
        <v>0</v>
      </c>
      <c r="F18" s="37">
        <f>'таблица № 3 (3)'!I69</f>
        <v>0</v>
      </c>
      <c r="G18" s="37">
        <f>'таблица № 3 (3)'!J69</f>
        <v>0</v>
      </c>
      <c r="H18" s="37">
        <f>'таблица № 3 (3)'!K69</f>
        <v>0</v>
      </c>
      <c r="I18" s="37">
        <f>'таблица № 3 (3)'!L69</f>
        <v>0</v>
      </c>
    </row>
    <row r="19" spans="1:9" ht="16.5" customHeight="1">
      <c r="A19" s="36" t="s">
        <v>3</v>
      </c>
      <c r="B19" s="63">
        <f>SUM(C19:I19)</f>
        <v>1099661.07</v>
      </c>
      <c r="C19" s="37">
        <f>'таблица № 3 (3)'!F70</f>
        <v>152892.5</v>
      </c>
      <c r="D19" s="37">
        <f>'таблица № 3 (3)'!G70</f>
        <v>219688.57</v>
      </c>
      <c r="E19" s="37">
        <f>'таблица № 3 (3)'!H70</f>
        <v>212400</v>
      </c>
      <c r="F19" s="37">
        <f>'таблица № 3 (3)'!I70</f>
        <v>128670</v>
      </c>
      <c r="G19" s="37">
        <f>'таблица № 3 (3)'!J70</f>
        <v>128670</v>
      </c>
      <c r="H19" s="37">
        <f>'таблица № 3 (3)'!K70</f>
        <v>128670</v>
      </c>
      <c r="I19" s="37">
        <f>'таблица № 3 (3)'!L70</f>
        <v>128670</v>
      </c>
    </row>
  </sheetData>
  <sheetProtection/>
  <mergeCells count="7">
    <mergeCell ref="A15:I15"/>
    <mergeCell ref="A9:I9"/>
    <mergeCell ref="G1:I1"/>
    <mergeCell ref="A3:I3"/>
    <mergeCell ref="A5:A6"/>
    <mergeCell ref="B5:B6"/>
    <mergeCell ref="C5:I5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2016-11-17T12:36:49Z</cp:lastPrinted>
  <dcterms:created xsi:type="dcterms:W3CDTF">2013-06-06T11:09:14Z</dcterms:created>
  <dcterms:modified xsi:type="dcterms:W3CDTF">2016-11-24T11:50:17Z</dcterms:modified>
  <cp:category/>
  <cp:version/>
  <cp:contentType/>
  <cp:contentStatus/>
</cp:coreProperties>
</file>